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metadata.xml" ContentType="application/vnd.openxmlformats-officedocument.spreadsheetml.sheetMetadata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fpov.sharepoint.com/sites/tfpov/Shared Documents/Templates/"/>
    </mc:Choice>
  </mc:AlternateContent>
  <xr:revisionPtr revIDLastSave="0" documentId="8_{4EB4BF60-E4D6-4B4D-A541-B8A53FFA0A84}" xr6:coauthVersionLast="47" xr6:coauthVersionMax="47" xr10:uidLastSave="{00000000-0000-0000-0000-000000000000}"/>
  <bookViews>
    <workbookView xWindow="-28920" yWindow="615" windowWidth="29040" windowHeight="15720" activeTab="2" xr2:uid="{00000000-000D-0000-FFFF-FFFF00000000}"/>
  </bookViews>
  <sheets>
    <sheet name="Scores" sheetId="4" r:id="rId1"/>
    <sheet name="Constituent Scores" sheetId="9" r:id="rId2"/>
    <sheet name="Constituent Financials" sheetId="5" r:id="rId3"/>
    <sheet name="CHP Aggregates" sheetId="1" state="hidden" r:id="rId4"/>
    <sheet name="CHP Scores" sheetId="3" state="hidden" r:id="rId5"/>
    <sheet name="Language Index" sheetId="18" state="hidden" r:id="rId6"/>
  </sheets>
  <externalReferences>
    <externalReference r:id="rId7"/>
    <externalReference r:id="rId8"/>
    <externalReference r:id="rId9"/>
  </externalReferences>
  <definedNames>
    <definedName name="CIQWBGuid" hidden="1">"7623324a-2684-4c09-b150-b665254f1df2"</definedName>
    <definedName name="CIQWBInfo" hidden="1">"{ ""CIQVersion"":""9.45.614.5792""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EXPENSE_CODE_" hidden="1">"test"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44609.1535416667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RA17" hidden="1">'[1]Constituent Financials'!$A$18:$A$38</definedName>
    <definedName name="IQRA39" hidden="1">'[1]CHP Aggregates'!$A$40:$A$60</definedName>
    <definedName name="IQRA9" hidden="1">'[1]Constituent Scores'!$A$10:$A$30</definedName>
    <definedName name="IQRB17" hidden="1">'[1]Constituent Financials'!$B$18:$B$38</definedName>
    <definedName name="IQRB39" hidden="1">'[1]CHP Aggregates'!$B$40:$B$60</definedName>
    <definedName name="IQRB9" hidden="1">'[1]Constituent Scores'!$B$10:$B$30</definedName>
    <definedName name="IQRCHPAggregatesA37" hidden="1">'CHP Aggregates'!$A$40:$A$60</definedName>
    <definedName name="IQRCHPAggregatesA39" hidden="1">'CHP Aggregates'!$A$40:$A$60</definedName>
    <definedName name="IQRCHPAggregatesB37" hidden="1">'CHP Aggregates'!$B$40:$B$60</definedName>
    <definedName name="IQRCHPAggregatesB39" hidden="1">'CHP Aggregates'!$B$40:$B$60</definedName>
    <definedName name="IQRCHPAggregatesG7" hidden="1">'CHP Aggregates'!$H$7:$J$7</definedName>
    <definedName name="IQRConstituentFinancialsA17" hidden="1">'Constituent Financials'!$A$18:$A$38</definedName>
    <definedName name="IQRConstituentFinancialsA18" hidden="1">'Constituent Financials'!$A$18:$A$38</definedName>
    <definedName name="IQRConstituentFinancialsB17" hidden="1">'Constituent Financials'!$B$18:$B$38</definedName>
    <definedName name="IQRConstituentFinancialsB18" hidden="1">'Constituent Financials'!$B$18:$B$38</definedName>
    <definedName name="IQRConstituentsA10" hidden="1">'Constituent Financials'!$A$18:$A$38</definedName>
    <definedName name="IQRConstituentsA11" hidden="1">'Constituent Financials'!$A$18:$A$38</definedName>
    <definedName name="IQRConstituentsA12" hidden="1">'Constituent Financials'!$A$18:$A$38</definedName>
    <definedName name="IQRConstituentsA13" hidden="1">'Constituent Financials'!$A$18:$A$38</definedName>
    <definedName name="IQRConstituentsA14" hidden="1">'Constituent Financials'!$A$18:$A$38</definedName>
    <definedName name="IQRConstituentsA15" hidden="1">'Constituent Financials'!$A$18:$A$38</definedName>
    <definedName name="IQRConstituentsA16" hidden="1">'Constituent Financials'!$A$18:$A$38</definedName>
    <definedName name="IQRConstituentsA17" hidden="1">'Constituent Financials'!$A$18:$A$38</definedName>
    <definedName name="IQRConstituentsA18" hidden="1">'Constituent Financials'!$A$18:$A$38</definedName>
    <definedName name="IQRConstituentsA5" hidden="1">'Constituent Financials'!$A$18:$A$38</definedName>
    <definedName name="IQRConstituentsA7" hidden="1">'Constituent Financials'!$A$18:$A$38</definedName>
    <definedName name="IQRConstituentsA8" hidden="1">'Constituent Financials'!$A$18:$A$38</definedName>
    <definedName name="IQRConstituentsA9" hidden="1">'Constituent Financials'!$A$18:$A$38</definedName>
    <definedName name="IQRConstituentsB10" hidden="1">'Constituent Financials'!$B$18:$B$38</definedName>
    <definedName name="IQRConstituentsB11" hidden="1">'Constituent Financials'!$B$18:$B$38</definedName>
    <definedName name="IQRConstituentsB12" hidden="1">'Constituent Financials'!$B$18:$B$38</definedName>
    <definedName name="IQRConstituentsB13" hidden="1">'Constituent Financials'!$B$18:$B$38</definedName>
    <definedName name="IQRConstituentsB14" hidden="1">'Constituent Financials'!$B$18:$B$38</definedName>
    <definedName name="IQRConstituentsB15" hidden="1">'Constituent Financials'!$B$18:$B$38</definedName>
    <definedName name="IQRConstituentsB16" hidden="1">'Constituent Financials'!$B$18:$B$38</definedName>
    <definedName name="IQRConstituentsB17" hidden="1">'Constituent Financials'!$B$18:$B$38</definedName>
    <definedName name="IQRConstituentsB18" hidden="1">'Constituent Financials'!$B$18:$B$38</definedName>
    <definedName name="IQRConstituentsB5" hidden="1">'Constituent Financials'!$B$18:$B$38</definedName>
    <definedName name="IQRConstituentsB7" hidden="1">'Constituent Financials'!$B$18:$B$38</definedName>
    <definedName name="IQRConstituentsB8" hidden="1">'Constituent Financials'!$B$18:$B$38</definedName>
    <definedName name="IQRConstituentsB9" hidden="1">'Constituent Financials'!$B$18:$B$38</definedName>
    <definedName name="IQRConstituentScoresA10" hidden="1">'Constituent Scores'!$A$10:$A$30</definedName>
    <definedName name="IQRConstituentScoresA11" hidden="1">'Constituent Scores'!$A$10:$A$30</definedName>
    <definedName name="IQRConstituentScoresA13" hidden="1">'Constituent Scores'!$A$10:$A$30</definedName>
    <definedName name="IQRConstituentScoresA9" hidden="1">'Constituent Scores'!$A$10:$A$30</definedName>
    <definedName name="IQRConstituentScoresB10" hidden="1">'Constituent Scores'!$B$10:$B$30</definedName>
    <definedName name="IQRConstituentScoresB11" hidden="1">'Constituent Scores'!$B$10:$B$30</definedName>
    <definedName name="IQRConstituentScoresB13" hidden="1">'Constituent Scores'!$B$10:$B$30</definedName>
    <definedName name="IQRConstituentScoresB9" hidden="1">'Constituent Scores'!$B$10:$B$30</definedName>
    <definedName name="IQRG7" hidden="1">'[1]CHP Aggregates'!$H$7:$J$7</definedName>
    <definedName name="IQRIndexAggregatesG7" hidden="1">#REF!</definedName>
    <definedName name="IQRIndexAggregatesG9" hidden="1">#REF!</definedName>
    <definedName name="IQRPriceAggregates2G7" hidden="1">#REF!</definedName>
    <definedName name="IQRPriceAggregates2G9" hidden="1">#REF!</definedName>
    <definedName name="IQRPriceAggregatesG7" hidden="1">#REF!</definedName>
    <definedName name="IQRPriceAggregatesG9" hidden="1">#REF!</definedName>
    <definedName name="IQRQCIG5" hidden="1">#REF!</definedName>
    <definedName name="IQRQCIG6" hidden="1">#REF!</definedName>
    <definedName name="IQRQCIG7" hidden="1">#REF!</definedName>
    <definedName name="IQRSheet1A18" hidden="1">'Constituent Scores'!$A$10:$A$30</definedName>
    <definedName name="IQRSheet1A3" hidden="1">'CHP Aggregates'!$A$7:$A$9</definedName>
    <definedName name="IQRSheet1A39" hidden="1">Scores!$A$39:$A$61</definedName>
    <definedName name="IQRSheet1A5" hidden="1">'CHP Aggregates'!$A$7:$A$9</definedName>
    <definedName name="IQRSheet1B18" hidden="1">'Constituent Scores'!$B$10:$B$30</definedName>
    <definedName name="IQRSheet1B3" hidden="1">'CHP Aggregates'!$B$8:$B$11</definedName>
    <definedName name="IQRSheet1B39" hidden="1">Scores!$B$39:$B$61</definedName>
    <definedName name="IQRSheet1B5" hidden="1">'CHP Aggregates'!$B$8:$B$11</definedName>
    <definedName name="IQRSheet1C3" hidden="1">'CHP Aggregates'!$C$7:$C$11</definedName>
    <definedName name="IQRSheet1C5" hidden="1">'CHP Aggregates'!$C$7:$C$11</definedName>
    <definedName name="IQRSheet1E8" hidden="1">[2]Sheet1!$E$9:$E$58</definedName>
    <definedName name="IQRSheet1G7" hidden="1">'CHP Aggregates'!$H$7:$J$7</definedName>
    <definedName name="IQRSheet1H3" hidden="1">'CHP Aggregates'!$H$7:$H$11</definedName>
    <definedName name="IQRSheet1H7" hidden="1">'CHP Aggregates'!$H$7:$J$7</definedName>
    <definedName name="IQRSheet2AL22" hidden="1">[3]Data!$AM$22:$DN$22</definedName>
    <definedName name="IQRSheet2AL24" hidden="1">[3]Data!$AM$24:$DN$24</definedName>
    <definedName name="IQRSheet2AL25" hidden="1">[3]Data!$AM$25:$DN$25</definedName>
    <definedName name="IQRSheet2AL30" hidden="1">[3]Data!$AM$30:$DN$30</definedName>
    <definedName name="IQRSheet2AL32" hidden="1">[3]Data!$AM$32:$DN$32</definedName>
    <definedName name="IQRSheet2AL33" hidden="1">[3]Data!$AM$33:$DN$33</definedName>
    <definedName name="IQRSheet2AL39" hidden="1">[3]Data!$AM$39:$DN$39</definedName>
    <definedName name="IQRSheet2AL41" hidden="1">[3]Data!$AM$41:$DN$41</definedName>
    <definedName name="IQRSheet2AL42" hidden="1">[3]Data!$AM$42:$DN$42</definedName>
    <definedName name="IQRSheet3A31" hidden="1">'CHP Scores'!$A$21</definedName>
    <definedName name="IQRSheet3A39" hidden="1">'CHP Scores'!$A$21</definedName>
    <definedName name="IQRSheet3A9" hidden="1">'Constituent Scores'!$A$10:$A$31</definedName>
    <definedName name="IQRSheet3B31" hidden="1">'CHP Scores'!$B$21</definedName>
    <definedName name="IQRSheet3B39" hidden="1">'CHP Scores'!$B$21</definedName>
    <definedName name="IQRSheet3B9" hidden="1">'Constituent Scores'!$B$10:$B$31</definedName>
    <definedName name="IQRSheet3G7" hidden="1">'CHP Scores'!$E$6:$F$6</definedName>
    <definedName name="IQRSheet4A17" hidden="1">'Constituent Financials'!$A$18:$A$39</definedName>
    <definedName name="IQRSheet4B17" hidden="1">'Constituent Financials'!$B$18:$B$39</definedName>
    <definedName name="IQRSheet5A39" hidden="1">'CHP Aggregates'!$A$40:$A$61</definedName>
    <definedName name="IQRSheet5B39" hidden="1">'CHP Aggregates'!$B$40:$B$61</definedName>
    <definedName name="IQRSheet5G7" hidden="1">'CHP Aggregates'!$H$7:$J$7</definedName>
    <definedName name="Languages">OFFSET('Language Index'!$CZ$8,,,'Language Index'!$CZ$7)</definedName>
    <definedName name="_xlnm.Print_Area" localSheetId="2">'Constituent Financials'!$A$1:$AC$55</definedName>
    <definedName name="_xlnm.Print_Area" localSheetId="1">'Constituent Scores'!$A$1:$AE$55</definedName>
    <definedName name="_xlnm.Print_Area" localSheetId="0">Scores!$A$1:$G$47</definedName>
  </definedNames>
  <calcPr calcId="191029" iterateDelta="9.999999999999445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9" i="9" l="1"/>
  <c r="AE29" i="9"/>
  <c r="Z29" i="9"/>
  <c r="AA29" i="9"/>
  <c r="AB29" i="9"/>
  <c r="AC29" i="9"/>
  <c r="U29" i="9"/>
  <c r="V29" i="9"/>
  <c r="W29" i="9"/>
  <c r="X29" i="9"/>
  <c r="Q29" i="9"/>
  <c r="R29" i="9"/>
  <c r="S29" i="9"/>
  <c r="T29" i="9"/>
  <c r="L29" i="9"/>
  <c r="M29" i="9"/>
  <c r="N29" i="9"/>
  <c r="O29" i="9"/>
  <c r="H29" i="9"/>
  <c r="I29" i="9"/>
  <c r="J29" i="9"/>
  <c r="K29" i="9"/>
  <c r="D29" i="9"/>
  <c r="E29" i="9"/>
  <c r="F29" i="9"/>
  <c r="G29" i="9"/>
  <c r="AC28" i="9"/>
  <c r="AD28" i="9"/>
  <c r="AE28" i="9"/>
  <c r="C29" i="9"/>
  <c r="X28" i="9"/>
  <c r="Z28" i="9"/>
  <c r="AA28" i="9"/>
  <c r="AB28" i="9"/>
  <c r="T28" i="9"/>
  <c r="U28" i="9"/>
  <c r="V28" i="9"/>
  <c r="W28" i="9"/>
  <c r="O28" i="9"/>
  <c r="Q28" i="9"/>
  <c r="R28" i="9"/>
  <c r="S28" i="9"/>
  <c r="K28" i="9"/>
  <c r="L28" i="9"/>
  <c r="M28" i="9"/>
  <c r="N28" i="9"/>
  <c r="G28" i="9"/>
  <c r="H28" i="9"/>
  <c r="I28" i="9"/>
  <c r="J28" i="9"/>
  <c r="C28" i="9"/>
  <c r="D28" i="9"/>
  <c r="E28" i="9"/>
  <c r="F28" i="9"/>
  <c r="AB25" i="9"/>
  <c r="AC25" i="9"/>
  <c r="AD25" i="9"/>
  <c r="AE25" i="9"/>
  <c r="W25" i="9"/>
  <c r="X25" i="9"/>
  <c r="Z25" i="9"/>
  <c r="AA25" i="9"/>
  <c r="S25" i="9"/>
  <c r="T25" i="9"/>
  <c r="U25" i="9"/>
  <c r="V25" i="9"/>
  <c r="N25" i="9"/>
  <c r="O25" i="9"/>
  <c r="Q25" i="9"/>
  <c r="R25" i="9"/>
  <c r="J25" i="9"/>
  <c r="K25" i="9"/>
  <c r="L25" i="9"/>
  <c r="M25" i="9"/>
  <c r="F25" i="9"/>
  <c r="G25" i="9"/>
  <c r="H25" i="9"/>
  <c r="I25" i="9"/>
  <c r="AE19" i="9"/>
  <c r="C25" i="9"/>
  <c r="D25" i="9"/>
  <c r="E25" i="9"/>
  <c r="AA19" i="9"/>
  <c r="AB19" i="9"/>
  <c r="AC19" i="9"/>
  <c r="AD19" i="9"/>
  <c r="V19" i="9"/>
  <c r="W19" i="9"/>
  <c r="X19" i="9"/>
  <c r="Z19" i="9"/>
  <c r="R19" i="9"/>
  <c r="S19" i="9"/>
  <c r="T19" i="9"/>
  <c r="U19" i="9"/>
  <c r="M19" i="9"/>
  <c r="N19" i="9"/>
  <c r="O19" i="9"/>
  <c r="Q19" i="9"/>
  <c r="I19" i="9"/>
  <c r="J19" i="9"/>
  <c r="K19" i="9"/>
  <c r="L19" i="9"/>
  <c r="E19" i="9"/>
  <c r="F19" i="9"/>
  <c r="G19" i="9"/>
  <c r="H19" i="9"/>
  <c r="A9" i="9"/>
  <c r="B9" i="9"/>
  <c r="C19" i="9"/>
  <c r="D19" i="9"/>
  <c r="A17" i="5"/>
  <c r="B17" i="5"/>
  <c r="B7" i="9"/>
  <c r="D18" i="5"/>
  <c r="E18" i="5"/>
  <c r="B8" i="5"/>
  <c r="D20" i="5"/>
  <c r="D19" i="5"/>
  <c r="E19" i="5"/>
  <c r="D21" i="5"/>
  <c r="E21" i="5"/>
  <c r="E20" i="5"/>
  <c r="D23" i="5"/>
  <c r="D22" i="5"/>
  <c r="E22" i="5"/>
  <c r="D24" i="5"/>
  <c r="E24" i="5"/>
  <c r="E23" i="5"/>
  <c r="D26" i="5"/>
  <c r="D25" i="5"/>
  <c r="E25" i="5"/>
  <c r="D27" i="5"/>
  <c r="E27" i="5"/>
  <c r="E26" i="5"/>
  <c r="D29" i="5"/>
  <c r="D28" i="5"/>
  <c r="E28" i="5"/>
  <c r="D30" i="5"/>
  <c r="E30" i="5"/>
  <c r="E29" i="5"/>
  <c r="D32" i="5"/>
  <c r="D31" i="5"/>
  <c r="E31" i="5"/>
  <c r="D33" i="5"/>
  <c r="E33" i="5"/>
  <c r="E32" i="5"/>
  <c r="D35" i="5"/>
  <c r="D34" i="5"/>
  <c r="E34" i="5"/>
  <c r="D36" i="5"/>
  <c r="E36" i="5"/>
  <c r="E35" i="5"/>
  <c r="D38" i="5"/>
  <c r="D37" i="5"/>
  <c r="E37" i="5"/>
  <c r="D39" i="5"/>
  <c r="E39" i="5"/>
  <c r="E38" i="5"/>
  <c r="G7" i="1"/>
  <c r="H7" i="1"/>
  <c r="I7" i="1"/>
  <c r="J7" i="1"/>
  <c r="B39" i="1"/>
  <c r="A39" i="1"/>
  <c r="B4" i="3"/>
  <c r="B3" i="1"/>
  <c r="AA39" i="5"/>
  <c r="AB39" i="5"/>
  <c r="AC39" i="5"/>
  <c r="W39" i="5"/>
  <c r="Y39" i="5"/>
  <c r="Z39" i="5"/>
  <c r="T39" i="5"/>
  <c r="U39" i="5"/>
  <c r="V39" i="5"/>
  <c r="Q39" i="5"/>
  <c r="R39" i="5"/>
  <c r="S39" i="5"/>
  <c r="M39" i="5"/>
  <c r="N39" i="5"/>
  <c r="O39" i="5"/>
  <c r="J39" i="5"/>
  <c r="K39" i="5"/>
  <c r="L39" i="5"/>
  <c r="G39" i="5"/>
  <c r="H39" i="5"/>
  <c r="I39" i="5"/>
  <c r="F39" i="5"/>
  <c r="AB38" i="5"/>
  <c r="AC38" i="5"/>
  <c r="C39" i="5"/>
  <c r="Y38" i="5"/>
  <c r="Z38" i="5"/>
  <c r="AA38" i="5"/>
  <c r="U38" i="5"/>
  <c r="V38" i="5"/>
  <c r="W38" i="5"/>
  <c r="R38" i="5"/>
  <c r="S38" i="5"/>
  <c r="T38" i="5"/>
  <c r="N38" i="5"/>
  <c r="O38" i="5"/>
  <c r="Q38" i="5"/>
  <c r="K38" i="5"/>
  <c r="L38" i="5"/>
  <c r="M38" i="5"/>
  <c r="H38" i="5"/>
  <c r="I38" i="5"/>
  <c r="J38" i="5"/>
  <c r="F38" i="5"/>
  <c r="G38" i="5"/>
  <c r="AC37" i="5"/>
  <c r="C38" i="5"/>
  <c r="Z37" i="5"/>
  <c r="AA37" i="5"/>
  <c r="AB37" i="5"/>
  <c r="V37" i="5"/>
  <c r="W37" i="5"/>
  <c r="Y37" i="5"/>
  <c r="S37" i="5"/>
  <c r="T37" i="5"/>
  <c r="U37" i="5"/>
  <c r="O37" i="5"/>
  <c r="Q37" i="5"/>
  <c r="R37" i="5"/>
  <c r="L37" i="5"/>
  <c r="M37" i="5"/>
  <c r="N37" i="5"/>
  <c r="I37" i="5"/>
  <c r="J37" i="5"/>
  <c r="K37" i="5"/>
  <c r="F37" i="5"/>
  <c r="G37" i="5"/>
  <c r="H37" i="5"/>
  <c r="C37" i="5"/>
  <c r="AA36" i="5"/>
  <c r="AB36" i="5"/>
  <c r="AC36" i="5"/>
  <c r="W36" i="5"/>
  <c r="Y36" i="5"/>
  <c r="Z36" i="5"/>
  <c r="T36" i="5"/>
  <c r="U36" i="5"/>
  <c r="V36" i="5"/>
  <c r="Q36" i="5"/>
  <c r="R36" i="5"/>
  <c r="S36" i="5"/>
  <c r="M36" i="5"/>
  <c r="N36" i="5"/>
  <c r="O36" i="5"/>
  <c r="J36" i="5"/>
  <c r="K36" i="5"/>
  <c r="L36" i="5"/>
  <c r="G36" i="5"/>
  <c r="H36" i="5"/>
  <c r="I36" i="5"/>
  <c r="F36" i="5"/>
  <c r="AB35" i="5"/>
  <c r="AC35" i="5"/>
  <c r="C36" i="5"/>
  <c r="Y35" i="5"/>
  <c r="Z35" i="5"/>
  <c r="AA35" i="5"/>
  <c r="U35" i="5"/>
  <c r="V35" i="5"/>
  <c r="W35" i="5"/>
  <c r="R35" i="5"/>
  <c r="S35" i="5"/>
  <c r="T35" i="5"/>
  <c r="N35" i="5"/>
  <c r="O35" i="5"/>
  <c r="Q35" i="5"/>
  <c r="K35" i="5"/>
  <c r="L35" i="5"/>
  <c r="M35" i="5"/>
  <c r="H35" i="5"/>
  <c r="I35" i="5"/>
  <c r="J35" i="5"/>
  <c r="F35" i="5"/>
  <c r="G35" i="5"/>
  <c r="AC34" i="5"/>
  <c r="C35" i="5"/>
  <c r="Z34" i="5"/>
  <c r="AA34" i="5"/>
  <c r="AB34" i="5"/>
  <c r="V34" i="5"/>
  <c r="W34" i="5"/>
  <c r="Y34" i="5"/>
  <c r="S34" i="5"/>
  <c r="T34" i="5"/>
  <c r="U34" i="5"/>
  <c r="O34" i="5"/>
  <c r="Q34" i="5"/>
  <c r="R34" i="5"/>
  <c r="L34" i="5"/>
  <c r="M34" i="5"/>
  <c r="N34" i="5"/>
  <c r="I34" i="5"/>
  <c r="J34" i="5"/>
  <c r="K34" i="5"/>
  <c r="F34" i="5"/>
  <c r="G34" i="5"/>
  <c r="H34" i="5"/>
  <c r="C34" i="5"/>
  <c r="AA33" i="5"/>
  <c r="AB33" i="5"/>
  <c r="AC33" i="5"/>
  <c r="W33" i="5"/>
  <c r="Y33" i="5"/>
  <c r="Z33" i="5"/>
  <c r="T33" i="5"/>
  <c r="U33" i="5"/>
  <c r="V33" i="5"/>
  <c r="Q33" i="5"/>
  <c r="R33" i="5"/>
  <c r="S33" i="5"/>
  <c r="M33" i="5"/>
  <c r="N33" i="5"/>
  <c r="O33" i="5"/>
  <c r="J33" i="5"/>
  <c r="K33" i="5"/>
  <c r="L33" i="5"/>
  <c r="G33" i="5"/>
  <c r="H33" i="5"/>
  <c r="I33" i="5"/>
  <c r="F33" i="5"/>
  <c r="AB32" i="5"/>
  <c r="AC32" i="5"/>
  <c r="C33" i="5"/>
  <c r="Y32" i="5"/>
  <c r="Z32" i="5"/>
  <c r="AA32" i="5"/>
  <c r="U32" i="5"/>
  <c r="V32" i="5"/>
  <c r="W32" i="5"/>
  <c r="R32" i="5"/>
  <c r="S32" i="5"/>
  <c r="T32" i="5"/>
  <c r="N32" i="5"/>
  <c r="O32" i="5"/>
  <c r="Q32" i="5"/>
  <c r="K32" i="5"/>
  <c r="L32" i="5"/>
  <c r="M32" i="5"/>
  <c r="H32" i="5"/>
  <c r="I32" i="5"/>
  <c r="J32" i="5"/>
  <c r="F32" i="5"/>
  <c r="G32" i="5"/>
  <c r="AC31" i="5"/>
  <c r="C32" i="5"/>
  <c r="Z31" i="5"/>
  <c r="AA31" i="5"/>
  <c r="AB31" i="5"/>
  <c r="V31" i="5"/>
  <c r="W31" i="5"/>
  <c r="Y31" i="5"/>
  <c r="S31" i="5"/>
  <c r="T31" i="5"/>
  <c r="U31" i="5"/>
  <c r="O31" i="5"/>
  <c r="Q31" i="5"/>
  <c r="R31" i="5"/>
  <c r="L31" i="5"/>
  <c r="M31" i="5"/>
  <c r="N31" i="5"/>
  <c r="I31" i="5"/>
  <c r="J31" i="5"/>
  <c r="K31" i="5"/>
  <c r="F31" i="5"/>
  <c r="G31" i="5"/>
  <c r="H31" i="5"/>
  <c r="C31" i="5"/>
  <c r="AA30" i="5"/>
  <c r="AB30" i="5"/>
  <c r="AC30" i="5"/>
  <c r="W30" i="5"/>
  <c r="Y30" i="5"/>
  <c r="Z30" i="5"/>
  <c r="T30" i="5"/>
  <c r="U30" i="5"/>
  <c r="V30" i="5"/>
  <c r="Q30" i="5"/>
  <c r="R30" i="5"/>
  <c r="S30" i="5"/>
  <c r="M30" i="5"/>
  <c r="N30" i="5"/>
  <c r="O30" i="5"/>
  <c r="J30" i="5"/>
  <c r="K30" i="5"/>
  <c r="L30" i="5"/>
  <c r="G30" i="5"/>
  <c r="H30" i="5"/>
  <c r="I30" i="5"/>
  <c r="F30" i="5"/>
  <c r="AB29" i="5"/>
  <c r="AC29" i="5"/>
  <c r="C30" i="5"/>
  <c r="Y29" i="5"/>
  <c r="Z29" i="5"/>
  <c r="AA29" i="5"/>
  <c r="U29" i="5"/>
  <c r="V29" i="5"/>
  <c r="W29" i="5"/>
  <c r="R29" i="5"/>
  <c r="S29" i="5"/>
  <c r="T29" i="5"/>
  <c r="N29" i="5"/>
  <c r="O29" i="5"/>
  <c r="Q29" i="5"/>
  <c r="K29" i="5"/>
  <c r="L29" i="5"/>
  <c r="M29" i="5"/>
  <c r="H29" i="5"/>
  <c r="I29" i="5"/>
  <c r="J29" i="5"/>
  <c r="F29" i="5"/>
  <c r="G29" i="5"/>
  <c r="AC28" i="5"/>
  <c r="C29" i="5"/>
  <c r="Z28" i="5"/>
  <c r="AA28" i="5"/>
  <c r="AB28" i="5"/>
  <c r="V28" i="5"/>
  <c r="W28" i="5"/>
  <c r="Y28" i="5"/>
  <c r="S28" i="5"/>
  <c r="T28" i="5"/>
  <c r="U28" i="5"/>
  <c r="O28" i="5"/>
  <c r="Q28" i="5"/>
  <c r="R28" i="5"/>
  <c r="L28" i="5"/>
  <c r="M28" i="5"/>
  <c r="N28" i="5"/>
  <c r="I28" i="5"/>
  <c r="J28" i="5"/>
  <c r="K28" i="5"/>
  <c r="F28" i="5"/>
  <c r="G28" i="5"/>
  <c r="H28" i="5"/>
  <c r="C28" i="5"/>
  <c r="AA27" i="5"/>
  <c r="AB27" i="5"/>
  <c r="AC27" i="5"/>
  <c r="W27" i="5"/>
  <c r="Y27" i="5"/>
  <c r="Z27" i="5"/>
  <c r="T27" i="5"/>
  <c r="U27" i="5"/>
  <c r="V27" i="5"/>
  <c r="Q27" i="5"/>
  <c r="R27" i="5"/>
  <c r="S27" i="5"/>
  <c r="M27" i="5"/>
  <c r="N27" i="5"/>
  <c r="O27" i="5"/>
  <c r="J27" i="5"/>
  <c r="K27" i="5"/>
  <c r="L27" i="5"/>
  <c r="G27" i="5"/>
  <c r="H27" i="5"/>
  <c r="I27" i="5"/>
  <c r="F27" i="5"/>
  <c r="AB26" i="5"/>
  <c r="AC26" i="5"/>
  <c r="C27" i="5"/>
  <c r="Y26" i="5"/>
  <c r="Z26" i="5"/>
  <c r="AA26" i="5"/>
  <c r="U26" i="5"/>
  <c r="V26" i="5"/>
  <c r="W26" i="5"/>
  <c r="R26" i="5"/>
  <c r="S26" i="5"/>
  <c r="T26" i="5"/>
  <c r="N26" i="5"/>
  <c r="O26" i="5"/>
  <c r="Q26" i="5"/>
  <c r="K26" i="5"/>
  <c r="L26" i="5"/>
  <c r="M26" i="5"/>
  <c r="H26" i="5"/>
  <c r="I26" i="5"/>
  <c r="J26" i="5"/>
  <c r="F26" i="5"/>
  <c r="G26" i="5"/>
  <c r="AC25" i="5"/>
  <c r="C26" i="5"/>
  <c r="Z25" i="5"/>
  <c r="AA25" i="5"/>
  <c r="AB25" i="5"/>
  <c r="V25" i="5"/>
  <c r="W25" i="5"/>
  <c r="Y25" i="5"/>
  <c r="S25" i="5"/>
  <c r="T25" i="5"/>
  <c r="U25" i="5"/>
  <c r="O25" i="5"/>
  <c r="Q25" i="5"/>
  <c r="R25" i="5"/>
  <c r="L25" i="5"/>
  <c r="M25" i="5"/>
  <c r="N25" i="5"/>
  <c r="I25" i="5"/>
  <c r="J25" i="5"/>
  <c r="K25" i="5"/>
  <c r="F25" i="5"/>
  <c r="G25" i="5"/>
  <c r="H25" i="5"/>
  <c r="C25" i="5"/>
  <c r="AA24" i="5"/>
  <c r="AB24" i="5"/>
  <c r="AC24" i="5"/>
  <c r="W24" i="5"/>
  <c r="Y24" i="5"/>
  <c r="Z24" i="5"/>
  <c r="T24" i="5"/>
  <c r="U24" i="5"/>
  <c r="V24" i="5"/>
  <c r="Q24" i="5"/>
  <c r="R24" i="5"/>
  <c r="S24" i="5"/>
  <c r="M24" i="5"/>
  <c r="N24" i="5"/>
  <c r="O24" i="5"/>
  <c r="J24" i="5"/>
  <c r="K24" i="5"/>
  <c r="L24" i="5"/>
  <c r="G24" i="5"/>
  <c r="H24" i="5"/>
  <c r="I24" i="5"/>
  <c r="F24" i="5"/>
  <c r="AB23" i="5"/>
  <c r="AC23" i="5"/>
  <c r="C24" i="5"/>
  <c r="Y23" i="5"/>
  <c r="Z23" i="5"/>
  <c r="AA23" i="5"/>
  <c r="U23" i="5"/>
  <c r="V23" i="5"/>
  <c r="W23" i="5"/>
  <c r="R23" i="5"/>
  <c r="S23" i="5"/>
  <c r="T23" i="5"/>
  <c r="N23" i="5"/>
  <c r="O23" i="5"/>
  <c r="Q23" i="5"/>
  <c r="K23" i="5"/>
  <c r="L23" i="5"/>
  <c r="M23" i="5"/>
  <c r="H23" i="5"/>
  <c r="I23" i="5"/>
  <c r="J23" i="5"/>
  <c r="F23" i="5"/>
  <c r="G23" i="5"/>
  <c r="AC22" i="5"/>
  <c r="C23" i="5"/>
  <c r="Z22" i="5"/>
  <c r="AA22" i="5"/>
  <c r="AB22" i="5"/>
  <c r="V22" i="5"/>
  <c r="W22" i="5"/>
  <c r="Y22" i="5"/>
  <c r="S22" i="5"/>
  <c r="T22" i="5"/>
  <c r="U22" i="5"/>
  <c r="O22" i="5"/>
  <c r="Q22" i="5"/>
  <c r="R22" i="5"/>
  <c r="L22" i="5"/>
  <c r="M22" i="5"/>
  <c r="N22" i="5"/>
  <c r="I22" i="5"/>
  <c r="J22" i="5"/>
  <c r="K22" i="5"/>
  <c r="F22" i="5"/>
  <c r="G22" i="5"/>
  <c r="H22" i="5"/>
  <c r="C22" i="5"/>
  <c r="AA21" i="5"/>
  <c r="AB21" i="5"/>
  <c r="AC21" i="5"/>
  <c r="W21" i="5"/>
  <c r="Y21" i="5"/>
  <c r="Z21" i="5"/>
  <c r="T21" i="5"/>
  <c r="U21" i="5"/>
  <c r="V21" i="5"/>
  <c r="Q21" i="5"/>
  <c r="R21" i="5"/>
  <c r="S21" i="5"/>
  <c r="M21" i="5"/>
  <c r="N21" i="5"/>
  <c r="O21" i="5"/>
  <c r="J21" i="5"/>
  <c r="K21" i="5"/>
  <c r="L21" i="5"/>
  <c r="G21" i="5"/>
  <c r="H21" i="5"/>
  <c r="I21" i="5"/>
  <c r="F21" i="5"/>
  <c r="AB20" i="5"/>
  <c r="AC20" i="5"/>
  <c r="C21" i="5"/>
  <c r="Y20" i="5"/>
  <c r="Z20" i="5"/>
  <c r="AA20" i="5"/>
  <c r="U20" i="5"/>
  <c r="V20" i="5"/>
  <c r="W20" i="5"/>
  <c r="R20" i="5"/>
  <c r="S20" i="5"/>
  <c r="T20" i="5"/>
  <c r="N20" i="5"/>
  <c r="O20" i="5"/>
  <c r="Q20" i="5"/>
  <c r="K20" i="5"/>
  <c r="L20" i="5"/>
  <c r="M20" i="5"/>
  <c r="H20" i="5"/>
  <c r="I20" i="5"/>
  <c r="J20" i="5"/>
  <c r="F20" i="5"/>
  <c r="G20" i="5"/>
  <c r="AC19" i="5"/>
  <c r="C20" i="5"/>
  <c r="Z19" i="5"/>
  <c r="AA19" i="5"/>
  <c r="AB19" i="5"/>
  <c r="V19" i="5"/>
  <c r="W19" i="5"/>
  <c r="Y19" i="5"/>
  <c r="S19" i="5"/>
  <c r="T19" i="5"/>
  <c r="U19" i="5"/>
  <c r="O19" i="5"/>
  <c r="Q19" i="5"/>
  <c r="R19" i="5"/>
  <c r="L19" i="5"/>
  <c r="M19" i="5"/>
  <c r="N19" i="5"/>
  <c r="I19" i="5"/>
  <c r="J19" i="5"/>
  <c r="K19" i="5"/>
  <c r="F19" i="5"/>
  <c r="G19" i="5"/>
  <c r="H19" i="5"/>
  <c r="C19" i="5"/>
  <c r="AA18" i="5"/>
  <c r="AB18" i="5"/>
  <c r="AC18" i="5"/>
  <c r="W18" i="5"/>
  <c r="Y18" i="5"/>
  <c r="Z18" i="5"/>
  <c r="T18" i="5"/>
  <c r="U18" i="5"/>
  <c r="V18" i="5"/>
  <c r="Q18" i="5"/>
  <c r="R18" i="5"/>
  <c r="S18" i="5"/>
  <c r="M18" i="5"/>
  <c r="N18" i="5"/>
  <c r="O18" i="5"/>
  <c r="J18" i="5"/>
  <c r="K18" i="5"/>
  <c r="L18" i="5"/>
  <c r="G18" i="5"/>
  <c r="H18" i="5"/>
  <c r="I18" i="5"/>
  <c r="F18" i="5"/>
  <c r="C18" i="5"/>
  <c r="T8" i="4"/>
  <c r="AA1" i="4"/>
  <c r="T5" i="4"/>
  <c r="T6" i="4"/>
  <c r="A7" i="4"/>
  <c r="T7" i="4"/>
  <c r="B1" i="18" a="1"/>
  <c r="B1" i="18"/>
  <c r="A6" i="18"/>
  <c r="CZ8" i="18" a="1"/>
  <c r="CZ13" i="18" s="1"/>
  <c r="CZ15" i="18"/>
  <c r="CZ23" i="18"/>
  <c r="CZ31" i="18"/>
  <c r="CZ39" i="18"/>
  <c r="CZ47" i="18"/>
  <c r="CZ55" i="18"/>
  <c r="CZ63" i="18"/>
  <c r="CZ71" i="18"/>
  <c r="CZ79" i="18"/>
  <c r="CZ87" i="18"/>
  <c r="CZ95" i="18"/>
  <c r="CZ103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B52" i="18"/>
  <c r="A52" i="18" s="1"/>
  <c r="C52" i="18"/>
  <c r="D52" i="18"/>
  <c r="E52" i="18"/>
  <c r="F52" i="18"/>
  <c r="G52" i="18"/>
  <c r="H52" i="18"/>
  <c r="I52" i="18"/>
  <c r="J52" i="18"/>
  <c r="K52" i="18"/>
  <c r="L52" i="18"/>
  <c r="A53" i="18"/>
  <c r="A54" i="18"/>
  <c r="A55" i="18"/>
  <c r="A56" i="18"/>
  <c r="A57" i="18"/>
  <c r="A58" i="18"/>
  <c r="A59" i="18"/>
  <c r="A60" i="18"/>
  <c r="A61" i="18"/>
  <c r="A62" i="18"/>
  <c r="A63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78" i="18"/>
  <c r="A79" i="18"/>
  <c r="A80" i="18"/>
  <c r="A81" i="18"/>
  <c r="A82" i="18"/>
  <c r="A83" i="18"/>
  <c r="A84" i="18"/>
  <c r="A85" i="18"/>
  <c r="A86" i="18"/>
  <c r="A87" i="18"/>
  <c r="A88" i="18"/>
  <c r="A89" i="18"/>
  <c r="A90" i="18"/>
  <c r="A91" i="18"/>
  <c r="A92" i="18"/>
  <c r="A93" i="18"/>
  <c r="A94" i="18"/>
  <c r="A95" i="18"/>
  <c r="A96" i="18"/>
  <c r="A97" i="18"/>
  <c r="A98" i="18"/>
  <c r="A99" i="18"/>
  <c r="A100" i="18"/>
  <c r="A101" i="18"/>
  <c r="A102" i="18"/>
  <c r="A103" i="18"/>
  <c r="A104" i="18"/>
  <c r="A105" i="18"/>
  <c r="A106" i="18"/>
  <c r="A107" i="18"/>
  <c r="A108" i="18"/>
  <c r="A109" i="18"/>
  <c r="A110" i="18"/>
  <c r="A111" i="18"/>
  <c r="A112" i="18"/>
  <c r="A113" i="18"/>
  <c r="A114" i="18"/>
  <c r="A115" i="18"/>
  <c r="A116" i="18"/>
  <c r="A117" i="18"/>
  <c r="A118" i="18"/>
  <c r="A119" i="18"/>
  <c r="A120" i="18"/>
  <c r="A121" i="18"/>
  <c r="A122" i="18"/>
  <c r="A123" i="18"/>
  <c r="A124" i="18"/>
  <c r="A125" i="18"/>
  <c r="A126" i="18"/>
  <c r="A127" i="18"/>
  <c r="A128" i="18"/>
  <c r="A129" i="18"/>
  <c r="A130" i="18"/>
  <c r="A131" i="18"/>
  <c r="A132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0" i="18"/>
  <c r="A151" i="18"/>
  <c r="A152" i="18"/>
  <c r="A153" i="18"/>
  <c r="A154" i="18"/>
  <c r="A1" i="3"/>
  <c r="A3" i="3"/>
  <c r="A4" i="3"/>
  <c r="A6" i="3"/>
  <c r="B6" i="3"/>
  <c r="CZ100" i="18" l="1"/>
  <c r="CZ92" i="18"/>
  <c r="CZ84" i="18"/>
  <c r="CZ76" i="18"/>
  <c r="CZ68" i="18"/>
  <c r="CZ60" i="18"/>
  <c r="CZ52" i="18"/>
  <c r="CZ44" i="18"/>
  <c r="CZ36" i="18"/>
  <c r="CZ28" i="18"/>
  <c r="CZ20" i="18"/>
  <c r="CZ12" i="18"/>
  <c r="CZ107" i="18"/>
  <c r="CZ99" i="18"/>
  <c r="CZ91" i="18"/>
  <c r="CZ83" i="18"/>
  <c r="CZ75" i="18"/>
  <c r="CZ67" i="18"/>
  <c r="CZ59" i="18"/>
  <c r="CZ51" i="18"/>
  <c r="CZ43" i="18"/>
  <c r="CZ35" i="18"/>
  <c r="CZ27" i="18"/>
  <c r="CZ19" i="18"/>
  <c r="CZ11" i="18"/>
  <c r="CZ106" i="18"/>
  <c r="CZ98" i="18"/>
  <c r="CZ90" i="18"/>
  <c r="CZ82" i="18"/>
  <c r="CZ74" i="18"/>
  <c r="CZ66" i="18"/>
  <c r="CZ58" i="18"/>
  <c r="CZ50" i="18"/>
  <c r="CZ42" i="18"/>
  <c r="CZ34" i="18"/>
  <c r="CZ26" i="18"/>
  <c r="CZ18" i="18"/>
  <c r="CZ10" i="18"/>
  <c r="CZ105" i="18"/>
  <c r="CZ97" i="18"/>
  <c r="CZ89" i="18"/>
  <c r="CZ81" i="18"/>
  <c r="CZ73" i="18"/>
  <c r="CZ65" i="18"/>
  <c r="CZ57" i="18"/>
  <c r="CZ49" i="18"/>
  <c r="CZ41" i="18"/>
  <c r="CZ33" i="18"/>
  <c r="CZ25" i="18"/>
  <c r="CZ17" i="18"/>
  <c r="CZ9" i="18"/>
  <c r="CZ104" i="18"/>
  <c r="CZ96" i="18"/>
  <c r="CZ88" i="18"/>
  <c r="CZ80" i="18"/>
  <c r="CZ72" i="18"/>
  <c r="CZ64" i="18"/>
  <c r="CZ56" i="18"/>
  <c r="CZ48" i="18"/>
  <c r="CZ40" i="18"/>
  <c r="CZ32" i="18"/>
  <c r="CZ24" i="18"/>
  <c r="CZ16" i="18"/>
  <c r="CZ8" i="18"/>
  <c r="CZ102" i="18"/>
  <c r="CZ94" i="18"/>
  <c r="CZ86" i="18"/>
  <c r="CZ78" i="18"/>
  <c r="CZ70" i="18"/>
  <c r="CZ62" i="18"/>
  <c r="CZ54" i="18"/>
  <c r="CZ46" i="18"/>
  <c r="CZ38" i="18"/>
  <c r="CZ30" i="18"/>
  <c r="CZ22" i="18"/>
  <c r="CZ14" i="18"/>
  <c r="CZ101" i="18"/>
  <c r="CZ93" i="18"/>
  <c r="CZ85" i="18"/>
  <c r="CZ77" i="18"/>
  <c r="CZ69" i="18"/>
  <c r="CZ61" i="18"/>
  <c r="CZ53" i="18"/>
  <c r="CZ45" i="18"/>
  <c r="CZ37" i="18"/>
  <c r="CZ29" i="18"/>
  <c r="CZ21" i="18"/>
  <c r="A8" i="3"/>
  <c r="A9" i="3"/>
  <c r="B9" i="3"/>
  <c r="A10" i="3"/>
  <c r="B10" i="3"/>
  <c r="A11" i="3"/>
  <c r="B11" i="3"/>
  <c r="A13" i="3"/>
  <c r="A14" i="3"/>
  <c r="A16" i="3"/>
  <c r="A17" i="3"/>
  <c r="A18" i="3"/>
  <c r="A21" i="3"/>
  <c r="A22" i="3"/>
  <c r="A23" i="3"/>
  <c r="A24" i="3"/>
  <c r="A25" i="3"/>
  <c r="A26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2" i="3"/>
  <c r="A43" i="3"/>
  <c r="A44" i="3"/>
  <c r="A45" i="3"/>
  <c r="A46" i="3"/>
  <c r="A47" i="3"/>
  <c r="A48" i="3"/>
  <c r="A49" i="3"/>
  <c r="A51" i="3"/>
  <c r="A52" i="3"/>
  <c r="A53" i="3"/>
  <c r="A54" i="3"/>
  <c r="A55" i="3"/>
  <c r="A56" i="3"/>
  <c r="A1" i="1"/>
  <c r="AA2" i="1"/>
  <c r="A3" i="1"/>
  <c r="AA3" i="1"/>
  <c r="A4" i="1"/>
  <c r="AA4" i="1"/>
  <c r="A5" i="1"/>
  <c r="AA5" i="1"/>
  <c r="A7" i="1"/>
  <c r="AA7" i="1"/>
  <c r="B7" i="1"/>
  <c r="CZ7" i="18" l="1"/>
  <c r="F7" i="1"/>
  <c r="AA9" i="1"/>
  <c r="A9" i="1"/>
  <c r="F9" i="1"/>
  <c r="A10" i="1"/>
  <c r="B10" i="1"/>
  <c r="F10" i="1"/>
  <c r="G10" i="1"/>
  <c r="A11" i="1"/>
  <c r="B11" i="1"/>
  <c r="F11" i="1"/>
  <c r="G11" i="1"/>
  <c r="A12" i="1"/>
  <c r="B12" i="1"/>
  <c r="F12" i="1"/>
  <c r="G12" i="1"/>
  <c r="A13" i="1"/>
  <c r="B13" i="1"/>
  <c r="F13" i="1"/>
  <c r="G13" i="1"/>
  <c r="A14" i="1"/>
  <c r="B14" i="1"/>
  <c r="F14" i="1"/>
  <c r="G14" i="1"/>
  <c r="A15" i="1"/>
  <c r="B15" i="1"/>
  <c r="F15" i="1"/>
  <c r="G15" i="1"/>
  <c r="A16" i="1"/>
  <c r="B16" i="1"/>
  <c r="F16" i="1"/>
  <c r="G16" i="1"/>
  <c r="A17" i="1"/>
  <c r="B17" i="1"/>
  <c r="F17" i="1"/>
  <c r="G17" i="1"/>
  <c r="A18" i="1"/>
  <c r="B18" i="1"/>
  <c r="F18" i="1"/>
  <c r="G18" i="1"/>
  <c r="F19" i="1"/>
  <c r="G19" i="1"/>
  <c r="A21" i="1"/>
  <c r="F21" i="1"/>
  <c r="A22" i="1"/>
  <c r="F22" i="1"/>
  <c r="A23" i="1"/>
  <c r="F23" i="1"/>
  <c r="A24" i="1"/>
  <c r="F24" i="1"/>
  <c r="A25" i="1"/>
  <c r="F25" i="1"/>
  <c r="A26" i="1"/>
  <c r="F26" i="1"/>
  <c r="A27" i="1"/>
  <c r="F27" i="1"/>
  <c r="A28" i="1"/>
  <c r="F28" i="1"/>
  <c r="A29" i="1"/>
  <c r="F29" i="1"/>
  <c r="F30" i="1"/>
  <c r="A31" i="1"/>
  <c r="A32" i="1"/>
  <c r="A33" i="1"/>
  <c r="A19" i="3" s="1"/>
  <c r="A35" i="1"/>
  <c r="A36" i="1"/>
  <c r="A38" i="1"/>
  <c r="A1" i="5"/>
  <c r="A3" i="5"/>
  <c r="A4" i="5"/>
  <c r="B4" i="5"/>
  <c r="D5" i="5"/>
  <c r="Q5" i="5"/>
  <c r="Y5" i="5"/>
  <c r="C6" i="5"/>
  <c r="D6" i="5"/>
  <c r="E6" i="5"/>
  <c r="F6" i="5"/>
  <c r="G6" i="5"/>
  <c r="H6" i="5"/>
  <c r="I6" i="5"/>
  <c r="J6" i="5"/>
  <c r="K6" i="5"/>
  <c r="L6" i="5"/>
  <c r="M6" i="5"/>
  <c r="N6" i="5"/>
  <c r="O6" i="5"/>
  <c r="Q6" i="5"/>
  <c r="R6" i="5"/>
  <c r="S6" i="5"/>
  <c r="T6" i="5"/>
  <c r="U6" i="5"/>
  <c r="V6" i="5"/>
  <c r="W6" i="5"/>
  <c r="Y6" i="5"/>
  <c r="Z6" i="5"/>
  <c r="AA6" i="5"/>
  <c r="AB6" i="5"/>
  <c r="AC6" i="5"/>
  <c r="A7" i="5"/>
  <c r="B7" i="5"/>
  <c r="A8" i="5"/>
  <c r="B10" i="5"/>
  <c r="D8" i="5"/>
  <c r="C8" i="5"/>
  <c r="G8" i="5"/>
  <c r="F8" i="5"/>
  <c r="E8" i="5"/>
  <c r="J8" i="5"/>
  <c r="I8" i="5"/>
  <c r="H8" i="5"/>
  <c r="M8" i="5"/>
  <c r="L8" i="5"/>
  <c r="K8" i="5"/>
  <c r="Q8" i="5"/>
  <c r="O8" i="5"/>
  <c r="N8" i="5"/>
  <c r="T8" i="5"/>
  <c r="S8" i="5"/>
  <c r="R8" i="5"/>
  <c r="W8" i="5"/>
  <c r="V8" i="5"/>
  <c r="U8" i="5"/>
  <c r="AA8" i="5"/>
  <c r="Z8" i="5"/>
  <c r="Y8" i="5"/>
  <c r="AC8" i="5"/>
  <c r="AB8" i="5"/>
  <c r="B11" i="5"/>
  <c r="B12" i="5"/>
  <c r="B13" i="5"/>
  <c r="D15" i="5"/>
  <c r="Q15" i="5"/>
  <c r="Y15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Q16" i="5"/>
  <c r="R16" i="5"/>
  <c r="S16" i="5"/>
  <c r="T16" i="5"/>
  <c r="U16" i="5"/>
  <c r="V16" i="5"/>
  <c r="W16" i="5"/>
  <c r="Y16" i="5"/>
  <c r="Z16" i="5"/>
  <c r="AA16" i="5"/>
  <c r="AB16" i="5"/>
  <c r="AC16" i="5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Q40" i="5"/>
  <c r="R40" i="5"/>
  <c r="S40" i="5"/>
  <c r="T40" i="5"/>
  <c r="U40" i="5"/>
  <c r="V40" i="5"/>
  <c r="W40" i="5"/>
  <c r="Y40" i="5"/>
  <c r="Z40" i="5"/>
  <c r="AA40" i="5"/>
  <c r="AB40" i="5"/>
  <c r="AC40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Q41" i="5"/>
  <c r="R41" i="5"/>
  <c r="S41" i="5"/>
  <c r="T41" i="5"/>
  <c r="U41" i="5"/>
  <c r="V41" i="5"/>
  <c r="W41" i="5"/>
  <c r="Y41" i="5"/>
  <c r="Z41" i="5"/>
  <c r="AA41" i="5"/>
  <c r="AB41" i="5"/>
  <c r="AC41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Q42" i="5"/>
  <c r="R42" i="5"/>
  <c r="S42" i="5"/>
  <c r="T42" i="5"/>
  <c r="U42" i="5"/>
  <c r="V42" i="5"/>
  <c r="W42" i="5"/>
  <c r="Y42" i="5"/>
  <c r="Z42" i="5"/>
  <c r="AA42" i="5"/>
  <c r="AB42" i="5"/>
  <c r="AC42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Q43" i="5"/>
  <c r="R43" i="5"/>
  <c r="S43" i="5"/>
  <c r="T43" i="5"/>
  <c r="U43" i="5"/>
  <c r="V43" i="5"/>
  <c r="W43" i="5"/>
  <c r="Y43" i="5"/>
  <c r="Z43" i="5"/>
  <c r="AA43" i="5"/>
  <c r="AB43" i="5"/>
  <c r="AC43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Q44" i="5"/>
  <c r="R44" i="5"/>
  <c r="S44" i="5"/>
  <c r="T44" i="5"/>
  <c r="U44" i="5"/>
  <c r="V44" i="5"/>
  <c r="W44" i="5"/>
  <c r="Y44" i="5"/>
  <c r="Z44" i="5"/>
  <c r="AA44" i="5"/>
  <c r="AB44" i="5"/>
  <c r="AC44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Q45" i="5"/>
  <c r="R45" i="5"/>
  <c r="S45" i="5"/>
  <c r="T45" i="5"/>
  <c r="U45" i="5"/>
  <c r="V45" i="5"/>
  <c r="W45" i="5"/>
  <c r="Y45" i="5"/>
  <c r="Z45" i="5"/>
  <c r="AA45" i="5"/>
  <c r="AB45" i="5"/>
  <c r="AC45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Q46" i="5"/>
  <c r="R46" i="5"/>
  <c r="S46" i="5"/>
  <c r="T46" i="5"/>
  <c r="U46" i="5"/>
  <c r="V46" i="5"/>
  <c r="W46" i="5"/>
  <c r="Y46" i="5"/>
  <c r="Z46" i="5"/>
  <c r="AA46" i="5"/>
  <c r="AB46" i="5"/>
  <c r="AC46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Q47" i="5"/>
  <c r="R47" i="5"/>
  <c r="S47" i="5"/>
  <c r="T47" i="5"/>
  <c r="U47" i="5"/>
  <c r="V47" i="5"/>
  <c r="W47" i="5"/>
  <c r="Y47" i="5"/>
  <c r="Z47" i="5"/>
  <c r="AA47" i="5"/>
  <c r="AB47" i="5"/>
  <c r="AC47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Q48" i="5"/>
  <c r="R48" i="5"/>
  <c r="S48" i="5"/>
  <c r="T48" i="5"/>
  <c r="U48" i="5"/>
  <c r="V48" i="5"/>
  <c r="W48" i="5"/>
  <c r="Y48" i="5"/>
  <c r="Z48" i="5"/>
  <c r="AA48" i="5"/>
  <c r="AB48" i="5"/>
  <c r="AC48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Q49" i="5"/>
  <c r="R49" i="5"/>
  <c r="S49" i="5"/>
  <c r="T49" i="5"/>
  <c r="U49" i="5"/>
  <c r="V49" i="5"/>
  <c r="W49" i="5"/>
  <c r="Y49" i="5"/>
  <c r="Z49" i="5"/>
  <c r="AA49" i="5"/>
  <c r="AB49" i="5"/>
  <c r="AC49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Q50" i="5"/>
  <c r="R50" i="5"/>
  <c r="S50" i="5"/>
  <c r="T50" i="5"/>
  <c r="U50" i="5"/>
  <c r="V50" i="5"/>
  <c r="W50" i="5"/>
  <c r="Y50" i="5"/>
  <c r="Z50" i="5"/>
  <c r="AA50" i="5"/>
  <c r="AB50" i="5"/>
  <c r="AC50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Q51" i="5"/>
  <c r="R51" i="5"/>
  <c r="S51" i="5"/>
  <c r="T51" i="5"/>
  <c r="U51" i="5"/>
  <c r="V51" i="5"/>
  <c r="W51" i="5"/>
  <c r="Y51" i="5"/>
  <c r="Z51" i="5"/>
  <c r="AA51" i="5"/>
  <c r="AB51" i="5"/>
  <c r="AC51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Q52" i="5"/>
  <c r="R52" i="5"/>
  <c r="S52" i="5"/>
  <c r="T52" i="5"/>
  <c r="U52" i="5"/>
  <c r="V52" i="5"/>
  <c r="W52" i="5"/>
  <c r="Y52" i="5"/>
  <c r="Z52" i="5"/>
  <c r="AA52" i="5"/>
  <c r="AB52" i="5"/>
  <c r="AC52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Q53" i="5"/>
  <c r="R53" i="5"/>
  <c r="S53" i="5"/>
  <c r="T53" i="5"/>
  <c r="U53" i="5"/>
  <c r="V53" i="5"/>
  <c r="W53" i="5"/>
  <c r="Y53" i="5"/>
  <c r="Z53" i="5"/>
  <c r="AA53" i="5"/>
  <c r="AB53" i="5"/>
  <c r="AC53" i="5"/>
  <c r="C54" i="5"/>
  <c r="D54" i="5"/>
  <c r="E54" i="5"/>
  <c r="F54" i="5"/>
  <c r="G54" i="5"/>
  <c r="H54" i="5"/>
  <c r="I54" i="5"/>
  <c r="J54" i="5"/>
  <c r="K54" i="5"/>
  <c r="L54" i="5"/>
  <c r="M54" i="5"/>
  <c r="N54" i="5"/>
  <c r="O54" i="5"/>
  <c r="Q54" i="5"/>
  <c r="R54" i="5"/>
  <c r="S54" i="5"/>
  <c r="T54" i="5"/>
  <c r="U54" i="5"/>
  <c r="V54" i="5"/>
  <c r="W54" i="5"/>
  <c r="Y54" i="5"/>
  <c r="Z54" i="5"/>
  <c r="AA54" i="5"/>
  <c r="AB54" i="5"/>
  <c r="AC54" i="5"/>
  <c r="C55" i="5"/>
  <c r="D55" i="5"/>
  <c r="E55" i="5"/>
  <c r="F55" i="5"/>
  <c r="G55" i="5"/>
  <c r="H55" i="5"/>
  <c r="I55" i="5"/>
  <c r="J55" i="5"/>
  <c r="K55" i="5"/>
  <c r="L55" i="5"/>
  <c r="M55" i="5"/>
  <c r="N55" i="5"/>
  <c r="O55" i="5"/>
  <c r="Q55" i="5"/>
  <c r="R55" i="5"/>
  <c r="S55" i="5"/>
  <c r="T55" i="5"/>
  <c r="U55" i="5"/>
  <c r="V55" i="5"/>
  <c r="W55" i="5"/>
  <c r="Y55" i="5"/>
  <c r="Z55" i="5"/>
  <c r="AA55" i="5"/>
  <c r="AB55" i="5"/>
  <c r="AC55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Q56" i="5"/>
  <c r="R56" i="5"/>
  <c r="S56" i="5"/>
  <c r="T56" i="5"/>
  <c r="U56" i="5"/>
  <c r="V56" i="5"/>
  <c r="W56" i="5"/>
  <c r="Y56" i="5"/>
  <c r="Z56" i="5"/>
  <c r="AA56" i="5"/>
  <c r="AB56" i="5"/>
  <c r="AC56" i="5"/>
  <c r="C57" i="5"/>
  <c r="D57" i="5"/>
  <c r="E57" i="5"/>
  <c r="F57" i="5"/>
  <c r="G57" i="5"/>
  <c r="H57" i="5"/>
  <c r="I57" i="5"/>
  <c r="J57" i="5"/>
  <c r="K57" i="5"/>
  <c r="L57" i="5"/>
  <c r="M57" i="5"/>
  <c r="N57" i="5"/>
  <c r="O57" i="5"/>
  <c r="Q57" i="5"/>
  <c r="R57" i="5"/>
  <c r="S57" i="5"/>
  <c r="T57" i="5"/>
  <c r="U57" i="5"/>
  <c r="V57" i="5"/>
  <c r="W57" i="5"/>
  <c r="Y57" i="5"/>
  <c r="Z57" i="5"/>
  <c r="AA57" i="5"/>
  <c r="AB57" i="5"/>
  <c r="AC57" i="5"/>
  <c r="C58" i="5"/>
  <c r="D58" i="5"/>
  <c r="E58" i="5"/>
  <c r="F58" i="5"/>
  <c r="G58" i="5"/>
  <c r="H58" i="5"/>
  <c r="I58" i="5"/>
  <c r="J58" i="5"/>
  <c r="K58" i="5"/>
  <c r="L58" i="5"/>
  <c r="M58" i="5"/>
  <c r="N58" i="5"/>
  <c r="O58" i="5"/>
  <c r="Q58" i="5"/>
  <c r="R58" i="5"/>
  <c r="S58" i="5"/>
  <c r="T58" i="5"/>
  <c r="U58" i="5"/>
  <c r="V58" i="5"/>
  <c r="W58" i="5"/>
  <c r="Y58" i="5"/>
  <c r="Z58" i="5"/>
  <c r="AA58" i="5"/>
  <c r="AB58" i="5"/>
  <c r="AC58" i="5"/>
  <c r="C59" i="5"/>
  <c r="D59" i="5"/>
  <c r="E59" i="5"/>
  <c r="F59" i="5"/>
  <c r="G59" i="5"/>
  <c r="H59" i="5"/>
  <c r="I59" i="5"/>
  <c r="J59" i="5"/>
  <c r="K59" i="5"/>
  <c r="L59" i="5"/>
  <c r="M59" i="5"/>
  <c r="N59" i="5"/>
  <c r="O59" i="5"/>
  <c r="Q59" i="5"/>
  <c r="R59" i="5"/>
  <c r="S59" i="5"/>
  <c r="T59" i="5"/>
  <c r="U59" i="5"/>
  <c r="V59" i="5"/>
  <c r="W59" i="5"/>
  <c r="Y59" i="5"/>
  <c r="Z59" i="5"/>
  <c r="AA59" i="5"/>
  <c r="AB59" i="5"/>
  <c r="AC59" i="5"/>
  <c r="C60" i="5"/>
  <c r="D60" i="5"/>
  <c r="E60" i="5"/>
  <c r="F60" i="5"/>
  <c r="G60" i="5"/>
  <c r="H60" i="5"/>
  <c r="I60" i="5"/>
  <c r="J60" i="5"/>
  <c r="K60" i="5"/>
  <c r="L60" i="5"/>
  <c r="M60" i="5"/>
  <c r="N60" i="5"/>
  <c r="O60" i="5"/>
  <c r="Q60" i="5"/>
  <c r="R60" i="5"/>
  <c r="S60" i="5"/>
  <c r="T60" i="5"/>
  <c r="U60" i="5"/>
  <c r="V60" i="5"/>
  <c r="W60" i="5"/>
  <c r="Y60" i="5"/>
  <c r="Z60" i="5"/>
  <c r="AA60" i="5"/>
  <c r="AB60" i="5"/>
  <c r="AC60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Q61" i="5"/>
  <c r="R61" i="5"/>
  <c r="S61" i="5"/>
  <c r="T61" i="5"/>
  <c r="U61" i="5"/>
  <c r="V61" i="5"/>
  <c r="W61" i="5"/>
  <c r="Y61" i="5"/>
  <c r="Z61" i="5"/>
  <c r="AA61" i="5"/>
  <c r="AB61" i="5"/>
  <c r="AC61" i="5"/>
  <c r="C62" i="5"/>
  <c r="D62" i="5"/>
  <c r="E62" i="5"/>
  <c r="F62" i="5"/>
  <c r="G62" i="5"/>
  <c r="H62" i="5"/>
  <c r="I62" i="5"/>
  <c r="J62" i="5"/>
  <c r="K62" i="5"/>
  <c r="L62" i="5"/>
  <c r="M62" i="5"/>
  <c r="N62" i="5"/>
  <c r="O62" i="5"/>
  <c r="Q62" i="5"/>
  <c r="R62" i="5"/>
  <c r="S62" i="5"/>
  <c r="T62" i="5"/>
  <c r="U62" i="5"/>
  <c r="V62" i="5"/>
  <c r="W62" i="5"/>
  <c r="Y62" i="5"/>
  <c r="Z62" i="5"/>
  <c r="AA62" i="5"/>
  <c r="AB62" i="5"/>
  <c r="AC62" i="5"/>
  <c r="C63" i="5"/>
  <c r="D63" i="5"/>
  <c r="E63" i="5"/>
  <c r="F63" i="5"/>
  <c r="G63" i="5"/>
  <c r="H63" i="5"/>
  <c r="I63" i="5"/>
  <c r="J63" i="5"/>
  <c r="K63" i="5"/>
  <c r="L63" i="5"/>
  <c r="M63" i="5"/>
  <c r="N63" i="5"/>
  <c r="O63" i="5"/>
  <c r="Q63" i="5"/>
  <c r="R63" i="5"/>
  <c r="S63" i="5"/>
  <c r="T63" i="5"/>
  <c r="U63" i="5"/>
  <c r="V63" i="5"/>
  <c r="W63" i="5"/>
  <c r="Y63" i="5"/>
  <c r="Z63" i="5"/>
  <c r="AA63" i="5"/>
  <c r="AB63" i="5"/>
  <c r="AC63" i="5"/>
  <c r="C64" i="5"/>
  <c r="D64" i="5"/>
  <c r="E64" i="5"/>
  <c r="F64" i="5"/>
  <c r="G64" i="5"/>
  <c r="H64" i="5"/>
  <c r="I64" i="5"/>
  <c r="J64" i="5"/>
  <c r="K64" i="5"/>
  <c r="L64" i="5"/>
  <c r="M64" i="5"/>
  <c r="N64" i="5"/>
  <c r="O64" i="5"/>
  <c r="Q64" i="5"/>
  <c r="R64" i="5"/>
  <c r="S64" i="5"/>
  <c r="T64" i="5"/>
  <c r="U64" i="5"/>
  <c r="V64" i="5"/>
  <c r="W64" i="5"/>
  <c r="Y64" i="5"/>
  <c r="Z64" i="5"/>
  <c r="AA64" i="5"/>
  <c r="AB64" i="5"/>
  <c r="AC64" i="5"/>
  <c r="C65" i="5"/>
  <c r="D65" i="5"/>
  <c r="E65" i="5"/>
  <c r="F65" i="5"/>
  <c r="G65" i="5"/>
  <c r="H65" i="5"/>
  <c r="I65" i="5"/>
  <c r="J65" i="5"/>
  <c r="K65" i="5"/>
  <c r="L65" i="5"/>
  <c r="M65" i="5"/>
  <c r="N65" i="5"/>
  <c r="O65" i="5"/>
  <c r="Q65" i="5"/>
  <c r="R65" i="5"/>
  <c r="S65" i="5"/>
  <c r="T65" i="5"/>
  <c r="U65" i="5"/>
  <c r="V65" i="5"/>
  <c r="W65" i="5"/>
  <c r="Y65" i="5"/>
  <c r="Z65" i="5"/>
  <c r="AA65" i="5"/>
  <c r="AB65" i="5"/>
  <c r="AC65" i="5"/>
  <c r="C66" i="5"/>
  <c r="D66" i="5"/>
  <c r="E66" i="5"/>
  <c r="F66" i="5"/>
  <c r="G66" i="5"/>
  <c r="H66" i="5"/>
  <c r="I66" i="5"/>
  <c r="J66" i="5"/>
  <c r="K66" i="5"/>
  <c r="L66" i="5"/>
  <c r="M66" i="5"/>
  <c r="N66" i="5"/>
  <c r="O66" i="5"/>
  <c r="Q66" i="5"/>
  <c r="R66" i="5"/>
  <c r="S66" i="5"/>
  <c r="T66" i="5"/>
  <c r="U66" i="5"/>
  <c r="V66" i="5"/>
  <c r="W66" i="5"/>
  <c r="Y66" i="5"/>
  <c r="Z66" i="5"/>
  <c r="AA66" i="5"/>
  <c r="AB66" i="5"/>
  <c r="AC66" i="5"/>
  <c r="C67" i="5"/>
  <c r="D67" i="5"/>
  <c r="E67" i="5"/>
  <c r="F67" i="5"/>
  <c r="G67" i="5"/>
  <c r="H67" i="5"/>
  <c r="I67" i="5"/>
  <c r="J67" i="5"/>
  <c r="K67" i="5"/>
  <c r="L67" i="5"/>
  <c r="M67" i="5"/>
  <c r="N67" i="5"/>
  <c r="O67" i="5"/>
  <c r="Q67" i="5"/>
  <c r="R67" i="5"/>
  <c r="S67" i="5"/>
  <c r="T67" i="5"/>
  <c r="U67" i="5"/>
  <c r="V67" i="5"/>
  <c r="W67" i="5"/>
  <c r="Y67" i="5"/>
  <c r="Z67" i="5"/>
  <c r="AA67" i="5"/>
  <c r="AB67" i="5"/>
  <c r="AC67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Q68" i="5"/>
  <c r="R68" i="5"/>
  <c r="S68" i="5"/>
  <c r="T68" i="5"/>
  <c r="U68" i="5"/>
  <c r="V68" i="5"/>
  <c r="W68" i="5"/>
  <c r="Y68" i="5"/>
  <c r="Z68" i="5"/>
  <c r="AA68" i="5"/>
  <c r="AB68" i="5"/>
  <c r="AC68" i="5"/>
  <c r="C69" i="5"/>
  <c r="D69" i="5"/>
  <c r="E69" i="5"/>
  <c r="F69" i="5"/>
  <c r="G69" i="5"/>
  <c r="H69" i="5"/>
  <c r="I69" i="5"/>
  <c r="J69" i="5"/>
  <c r="K69" i="5"/>
  <c r="L69" i="5"/>
  <c r="M69" i="5"/>
  <c r="N69" i="5"/>
  <c r="O69" i="5"/>
  <c r="Q69" i="5"/>
  <c r="R69" i="5"/>
  <c r="S69" i="5"/>
  <c r="T69" i="5"/>
  <c r="U69" i="5"/>
  <c r="V69" i="5"/>
  <c r="W69" i="5"/>
  <c r="Y69" i="5"/>
  <c r="Z69" i="5"/>
  <c r="AA69" i="5"/>
  <c r="AB69" i="5"/>
  <c r="AC69" i="5"/>
  <c r="C70" i="5"/>
  <c r="D70" i="5"/>
  <c r="E70" i="5"/>
  <c r="F70" i="5"/>
  <c r="G70" i="5"/>
  <c r="H70" i="5"/>
  <c r="I70" i="5"/>
  <c r="J70" i="5"/>
  <c r="K70" i="5"/>
  <c r="L70" i="5"/>
  <c r="M70" i="5"/>
  <c r="N70" i="5"/>
  <c r="O70" i="5"/>
  <c r="Q70" i="5"/>
  <c r="R70" i="5"/>
  <c r="S70" i="5"/>
  <c r="T70" i="5"/>
  <c r="U70" i="5"/>
  <c r="V70" i="5"/>
  <c r="W70" i="5"/>
  <c r="Y70" i="5"/>
  <c r="Z70" i="5"/>
  <c r="AA70" i="5"/>
  <c r="AB70" i="5"/>
  <c r="AC70" i="5"/>
  <c r="C71" i="5"/>
  <c r="D71" i="5"/>
  <c r="E71" i="5"/>
  <c r="F71" i="5"/>
  <c r="G71" i="5"/>
  <c r="H71" i="5"/>
  <c r="I71" i="5"/>
  <c r="J71" i="5"/>
  <c r="K71" i="5"/>
  <c r="L71" i="5"/>
  <c r="M71" i="5"/>
  <c r="N71" i="5"/>
  <c r="O71" i="5"/>
  <c r="Q71" i="5"/>
  <c r="R71" i="5"/>
  <c r="S71" i="5"/>
  <c r="T71" i="5"/>
  <c r="U71" i="5"/>
  <c r="V71" i="5"/>
  <c r="W71" i="5"/>
  <c r="Y71" i="5"/>
  <c r="Z71" i="5"/>
  <c r="AA71" i="5"/>
  <c r="AB71" i="5"/>
  <c r="AC71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Q72" i="5"/>
  <c r="R72" i="5"/>
  <c r="S72" i="5"/>
  <c r="T72" i="5"/>
  <c r="U72" i="5"/>
  <c r="V72" i="5"/>
  <c r="W72" i="5"/>
  <c r="Y72" i="5"/>
  <c r="Z72" i="5"/>
  <c r="AA72" i="5"/>
  <c r="AB72" i="5"/>
  <c r="AC72" i="5"/>
  <c r="C73" i="5"/>
  <c r="D73" i="5"/>
  <c r="E73" i="5"/>
  <c r="F73" i="5"/>
  <c r="G73" i="5"/>
  <c r="H73" i="5"/>
  <c r="I73" i="5"/>
  <c r="J73" i="5"/>
  <c r="K73" i="5"/>
  <c r="L73" i="5"/>
  <c r="M73" i="5"/>
  <c r="N73" i="5"/>
  <c r="O73" i="5"/>
  <c r="Q73" i="5"/>
  <c r="R73" i="5"/>
  <c r="S73" i="5"/>
  <c r="T73" i="5"/>
  <c r="U73" i="5"/>
  <c r="V73" i="5"/>
  <c r="W73" i="5"/>
  <c r="Y73" i="5"/>
  <c r="Z73" i="5"/>
  <c r="AA73" i="5"/>
  <c r="AB73" i="5"/>
  <c r="AC73" i="5"/>
  <c r="C74" i="5"/>
  <c r="D74" i="5"/>
  <c r="E74" i="5"/>
  <c r="F74" i="5"/>
  <c r="G74" i="5"/>
  <c r="H74" i="5"/>
  <c r="I74" i="5"/>
  <c r="J74" i="5"/>
  <c r="K74" i="5"/>
  <c r="L74" i="5"/>
  <c r="M74" i="5"/>
  <c r="N74" i="5"/>
  <c r="O74" i="5"/>
  <c r="Q74" i="5"/>
  <c r="R74" i="5"/>
  <c r="S74" i="5"/>
  <c r="T74" i="5"/>
  <c r="U74" i="5"/>
  <c r="V74" i="5"/>
  <c r="W74" i="5"/>
  <c r="Y74" i="5"/>
  <c r="Z74" i="5"/>
  <c r="AA74" i="5"/>
  <c r="AB74" i="5"/>
  <c r="AC74" i="5"/>
  <c r="C75" i="5"/>
  <c r="D75" i="5"/>
  <c r="E75" i="5"/>
  <c r="F75" i="5"/>
  <c r="G75" i="5"/>
  <c r="H75" i="5"/>
  <c r="I75" i="5"/>
  <c r="J75" i="5"/>
  <c r="K75" i="5"/>
  <c r="L75" i="5"/>
  <c r="M75" i="5"/>
  <c r="N75" i="5"/>
  <c r="O75" i="5"/>
  <c r="Q75" i="5"/>
  <c r="R75" i="5"/>
  <c r="S75" i="5"/>
  <c r="T75" i="5"/>
  <c r="U75" i="5"/>
  <c r="V75" i="5"/>
  <c r="W75" i="5"/>
  <c r="Y75" i="5"/>
  <c r="Z75" i="5"/>
  <c r="AA75" i="5"/>
  <c r="AB75" i="5"/>
  <c r="AC75" i="5"/>
  <c r="C76" i="5"/>
  <c r="D76" i="5"/>
  <c r="E76" i="5"/>
  <c r="F76" i="5"/>
  <c r="G76" i="5"/>
  <c r="H76" i="5"/>
  <c r="I76" i="5"/>
  <c r="J76" i="5"/>
  <c r="K76" i="5"/>
  <c r="L76" i="5"/>
  <c r="M76" i="5"/>
  <c r="N76" i="5"/>
  <c r="O76" i="5"/>
  <c r="Q76" i="5"/>
  <c r="R76" i="5"/>
  <c r="S76" i="5"/>
  <c r="T76" i="5"/>
  <c r="U76" i="5"/>
  <c r="V76" i="5"/>
  <c r="W76" i="5"/>
  <c r="Y76" i="5"/>
  <c r="Z76" i="5"/>
  <c r="AA76" i="5"/>
  <c r="AB76" i="5"/>
  <c r="AC76" i="5"/>
  <c r="C77" i="5"/>
  <c r="D77" i="5"/>
  <c r="E77" i="5"/>
  <c r="F77" i="5"/>
  <c r="G77" i="5"/>
  <c r="H77" i="5"/>
  <c r="I77" i="5"/>
  <c r="J77" i="5"/>
  <c r="K77" i="5"/>
  <c r="L77" i="5"/>
  <c r="M77" i="5"/>
  <c r="N77" i="5"/>
  <c r="O77" i="5"/>
  <c r="Q77" i="5"/>
  <c r="R77" i="5"/>
  <c r="S77" i="5"/>
  <c r="T77" i="5"/>
  <c r="U77" i="5"/>
  <c r="V77" i="5"/>
  <c r="W77" i="5"/>
  <c r="Y77" i="5"/>
  <c r="Z77" i="5"/>
  <c r="AA77" i="5"/>
  <c r="AB77" i="5"/>
  <c r="AC77" i="5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Q78" i="5"/>
  <c r="R78" i="5"/>
  <c r="S78" i="5"/>
  <c r="T78" i="5"/>
  <c r="U78" i="5"/>
  <c r="V78" i="5"/>
  <c r="W78" i="5"/>
  <c r="Y78" i="5"/>
  <c r="Z78" i="5"/>
  <c r="AA78" i="5"/>
  <c r="AB78" i="5"/>
  <c r="AC78" i="5"/>
  <c r="C79" i="5"/>
  <c r="D79" i="5"/>
  <c r="E79" i="5"/>
  <c r="F79" i="5"/>
  <c r="G79" i="5"/>
  <c r="H79" i="5"/>
  <c r="I79" i="5"/>
  <c r="J79" i="5"/>
  <c r="K79" i="5"/>
  <c r="L79" i="5"/>
  <c r="M79" i="5"/>
  <c r="N79" i="5"/>
  <c r="O79" i="5"/>
  <c r="Q79" i="5"/>
  <c r="R79" i="5"/>
  <c r="S79" i="5"/>
  <c r="T79" i="5"/>
  <c r="U79" i="5"/>
  <c r="V79" i="5"/>
  <c r="W79" i="5"/>
  <c r="Y79" i="5"/>
  <c r="Z79" i="5"/>
  <c r="AA79" i="5"/>
  <c r="AB79" i="5"/>
  <c r="AC79" i="5"/>
  <c r="C80" i="5"/>
  <c r="D80" i="5"/>
  <c r="E80" i="5"/>
  <c r="F80" i="5"/>
  <c r="G80" i="5"/>
  <c r="H80" i="5"/>
  <c r="I80" i="5"/>
  <c r="J80" i="5"/>
  <c r="K80" i="5"/>
  <c r="L80" i="5"/>
  <c r="M80" i="5"/>
  <c r="N80" i="5"/>
  <c r="O80" i="5"/>
  <c r="Q80" i="5"/>
  <c r="R80" i="5"/>
  <c r="S80" i="5"/>
  <c r="T80" i="5"/>
  <c r="U80" i="5"/>
  <c r="V80" i="5"/>
  <c r="W80" i="5"/>
  <c r="Y80" i="5"/>
  <c r="Z80" i="5"/>
  <c r="AA80" i="5"/>
  <c r="AB80" i="5"/>
  <c r="AC80" i="5"/>
  <c r="C81" i="5"/>
  <c r="D81" i="5"/>
  <c r="E81" i="5"/>
  <c r="F81" i="5"/>
  <c r="G81" i="5"/>
  <c r="H81" i="5"/>
  <c r="I81" i="5"/>
  <c r="J81" i="5"/>
  <c r="K81" i="5"/>
  <c r="L81" i="5"/>
  <c r="M81" i="5"/>
  <c r="N81" i="5"/>
  <c r="O81" i="5"/>
  <c r="Q81" i="5"/>
  <c r="R81" i="5"/>
  <c r="S81" i="5"/>
  <c r="T81" i="5"/>
  <c r="U81" i="5"/>
  <c r="V81" i="5"/>
  <c r="W81" i="5"/>
  <c r="Y81" i="5"/>
  <c r="Z81" i="5"/>
  <c r="AA81" i="5"/>
  <c r="AB81" i="5"/>
  <c r="AC81" i="5"/>
  <c r="C82" i="5"/>
  <c r="D82" i="5"/>
  <c r="E82" i="5"/>
  <c r="F82" i="5"/>
  <c r="G82" i="5"/>
  <c r="H82" i="5"/>
  <c r="I82" i="5"/>
  <c r="J82" i="5"/>
  <c r="K82" i="5"/>
  <c r="L82" i="5"/>
  <c r="M82" i="5"/>
  <c r="N82" i="5"/>
  <c r="O82" i="5"/>
  <c r="Q82" i="5"/>
  <c r="R82" i="5"/>
  <c r="S82" i="5"/>
  <c r="T82" i="5"/>
  <c r="U82" i="5"/>
  <c r="V82" i="5"/>
  <c r="W82" i="5"/>
  <c r="Y82" i="5"/>
  <c r="Z82" i="5"/>
  <c r="AA82" i="5"/>
  <c r="AB82" i="5"/>
  <c r="AC82" i="5"/>
  <c r="C83" i="5"/>
  <c r="D83" i="5"/>
  <c r="E83" i="5"/>
  <c r="F83" i="5"/>
  <c r="G83" i="5"/>
  <c r="H83" i="5"/>
  <c r="I83" i="5"/>
  <c r="J83" i="5"/>
  <c r="K83" i="5"/>
  <c r="L83" i="5"/>
  <c r="M83" i="5"/>
  <c r="N83" i="5"/>
  <c r="O83" i="5"/>
  <c r="Q83" i="5"/>
  <c r="R83" i="5"/>
  <c r="S83" i="5"/>
  <c r="T83" i="5"/>
  <c r="U83" i="5"/>
  <c r="V83" i="5"/>
  <c r="W83" i="5"/>
  <c r="Y83" i="5"/>
  <c r="Z83" i="5"/>
  <c r="AA83" i="5"/>
  <c r="AB83" i="5"/>
  <c r="AC83" i="5"/>
  <c r="C84" i="5"/>
  <c r="D84" i="5"/>
  <c r="E84" i="5"/>
  <c r="F84" i="5"/>
  <c r="G84" i="5"/>
  <c r="H84" i="5"/>
  <c r="I84" i="5"/>
  <c r="J84" i="5"/>
  <c r="K84" i="5"/>
  <c r="L84" i="5"/>
  <c r="M84" i="5"/>
  <c r="N84" i="5"/>
  <c r="O84" i="5"/>
  <c r="Q84" i="5"/>
  <c r="R84" i="5"/>
  <c r="S84" i="5"/>
  <c r="T84" i="5"/>
  <c r="U84" i="5"/>
  <c r="V84" i="5"/>
  <c r="W84" i="5"/>
  <c r="Y84" i="5"/>
  <c r="Z84" i="5"/>
  <c r="AA84" i="5"/>
  <c r="AB84" i="5"/>
  <c r="AC84" i="5"/>
  <c r="C85" i="5"/>
  <c r="D85" i="5"/>
  <c r="E85" i="5"/>
  <c r="F85" i="5"/>
  <c r="G85" i="5"/>
  <c r="H85" i="5"/>
  <c r="I85" i="5"/>
  <c r="J85" i="5"/>
  <c r="K85" i="5"/>
  <c r="L85" i="5"/>
  <c r="M85" i="5"/>
  <c r="N85" i="5"/>
  <c r="O85" i="5"/>
  <c r="Q85" i="5"/>
  <c r="R85" i="5"/>
  <c r="S85" i="5"/>
  <c r="T85" i="5"/>
  <c r="U85" i="5"/>
  <c r="V85" i="5"/>
  <c r="W85" i="5"/>
  <c r="Y85" i="5"/>
  <c r="Z85" i="5"/>
  <c r="AA85" i="5"/>
  <c r="AB85" i="5"/>
  <c r="AC85" i="5"/>
  <c r="C86" i="5"/>
  <c r="D86" i="5"/>
  <c r="E86" i="5"/>
  <c r="F86" i="5"/>
  <c r="G86" i="5"/>
  <c r="H86" i="5"/>
  <c r="I86" i="5"/>
  <c r="J86" i="5"/>
  <c r="K86" i="5"/>
  <c r="L86" i="5"/>
  <c r="M86" i="5"/>
  <c r="N86" i="5"/>
  <c r="O86" i="5"/>
  <c r="Q86" i="5"/>
  <c r="R86" i="5"/>
  <c r="S86" i="5"/>
  <c r="T86" i="5"/>
  <c r="U86" i="5"/>
  <c r="V86" i="5"/>
  <c r="W86" i="5"/>
  <c r="Y86" i="5"/>
  <c r="Z86" i="5"/>
  <c r="AA86" i="5"/>
  <c r="AB86" i="5"/>
  <c r="AC86" i="5"/>
  <c r="C87" i="5"/>
  <c r="D87" i="5"/>
  <c r="E87" i="5"/>
  <c r="F87" i="5"/>
  <c r="G87" i="5"/>
  <c r="H87" i="5"/>
  <c r="I87" i="5"/>
  <c r="J87" i="5"/>
  <c r="K87" i="5"/>
  <c r="L87" i="5"/>
  <c r="M87" i="5"/>
  <c r="N87" i="5"/>
  <c r="O87" i="5"/>
  <c r="Q87" i="5"/>
  <c r="R87" i="5"/>
  <c r="S87" i="5"/>
  <c r="T87" i="5"/>
  <c r="U87" i="5"/>
  <c r="V87" i="5"/>
  <c r="W87" i="5"/>
  <c r="Y87" i="5"/>
  <c r="Z87" i="5"/>
  <c r="AA87" i="5"/>
  <c r="AB87" i="5"/>
  <c r="AC87" i="5"/>
  <c r="C88" i="5"/>
  <c r="D88" i="5"/>
  <c r="E88" i="5"/>
  <c r="F88" i="5"/>
  <c r="G88" i="5"/>
  <c r="H88" i="5"/>
  <c r="I88" i="5"/>
  <c r="J88" i="5"/>
  <c r="K88" i="5"/>
  <c r="L88" i="5"/>
  <c r="M88" i="5"/>
  <c r="N88" i="5"/>
  <c r="O88" i="5"/>
  <c r="Q88" i="5"/>
  <c r="R88" i="5"/>
  <c r="S88" i="5"/>
  <c r="T88" i="5"/>
  <c r="U88" i="5"/>
  <c r="V88" i="5"/>
  <c r="W88" i="5"/>
  <c r="Y88" i="5"/>
  <c r="Z88" i="5"/>
  <c r="AA88" i="5"/>
  <c r="AB88" i="5"/>
  <c r="AC88" i="5"/>
  <c r="C89" i="5"/>
  <c r="D89" i="5"/>
  <c r="E89" i="5"/>
  <c r="F89" i="5"/>
  <c r="G89" i="5"/>
  <c r="H89" i="5"/>
  <c r="I89" i="5"/>
  <c r="J89" i="5"/>
  <c r="K89" i="5"/>
  <c r="L89" i="5"/>
  <c r="M89" i="5"/>
  <c r="N89" i="5"/>
  <c r="O89" i="5"/>
  <c r="Q89" i="5"/>
  <c r="R89" i="5"/>
  <c r="S89" i="5"/>
  <c r="T89" i="5"/>
  <c r="U89" i="5"/>
  <c r="V89" i="5"/>
  <c r="W89" i="5"/>
  <c r="Y89" i="5"/>
  <c r="Z89" i="5"/>
  <c r="AA89" i="5"/>
  <c r="AB89" i="5"/>
  <c r="AC89" i="5"/>
  <c r="C90" i="5"/>
  <c r="D90" i="5"/>
  <c r="E90" i="5"/>
  <c r="F90" i="5"/>
  <c r="G90" i="5"/>
  <c r="H90" i="5"/>
  <c r="I90" i="5"/>
  <c r="J90" i="5"/>
  <c r="K90" i="5"/>
  <c r="L90" i="5"/>
  <c r="M90" i="5"/>
  <c r="N90" i="5"/>
  <c r="O90" i="5"/>
  <c r="Q90" i="5"/>
  <c r="R90" i="5"/>
  <c r="S90" i="5"/>
  <c r="T90" i="5"/>
  <c r="U90" i="5"/>
  <c r="V90" i="5"/>
  <c r="W90" i="5"/>
  <c r="Y90" i="5"/>
  <c r="Z90" i="5"/>
  <c r="AA90" i="5"/>
  <c r="AB90" i="5"/>
  <c r="AC90" i="5"/>
  <c r="C91" i="5"/>
  <c r="D91" i="5"/>
  <c r="E91" i="5"/>
  <c r="F91" i="5"/>
  <c r="G91" i="5"/>
  <c r="H91" i="5"/>
  <c r="I91" i="5"/>
  <c r="J91" i="5"/>
  <c r="K91" i="5"/>
  <c r="L91" i="5"/>
  <c r="M91" i="5"/>
  <c r="N91" i="5"/>
  <c r="O91" i="5"/>
  <c r="Q91" i="5"/>
  <c r="R91" i="5"/>
  <c r="S91" i="5"/>
  <c r="T91" i="5"/>
  <c r="U91" i="5"/>
  <c r="V91" i="5"/>
  <c r="W91" i="5"/>
  <c r="Y91" i="5"/>
  <c r="Z91" i="5"/>
  <c r="AA91" i="5"/>
  <c r="AB91" i="5"/>
  <c r="AC91" i="5"/>
  <c r="C92" i="5"/>
  <c r="D92" i="5"/>
  <c r="E92" i="5"/>
  <c r="F92" i="5"/>
  <c r="G92" i="5"/>
  <c r="H92" i="5"/>
  <c r="I92" i="5"/>
  <c r="J92" i="5"/>
  <c r="K92" i="5"/>
  <c r="L92" i="5"/>
  <c r="M92" i="5"/>
  <c r="N92" i="5"/>
  <c r="O92" i="5"/>
  <c r="Q92" i="5"/>
  <c r="R92" i="5"/>
  <c r="S92" i="5"/>
  <c r="T92" i="5"/>
  <c r="U92" i="5"/>
  <c r="V92" i="5"/>
  <c r="W92" i="5"/>
  <c r="Y92" i="5"/>
  <c r="Z92" i="5"/>
  <c r="AA92" i="5"/>
  <c r="AB92" i="5"/>
  <c r="AC92" i="5"/>
  <c r="C93" i="5"/>
  <c r="D93" i="5"/>
  <c r="E93" i="5"/>
  <c r="F93" i="5"/>
  <c r="G93" i="5"/>
  <c r="H93" i="5"/>
  <c r="I93" i="5"/>
  <c r="J93" i="5"/>
  <c r="K93" i="5"/>
  <c r="L93" i="5"/>
  <c r="M93" i="5"/>
  <c r="N93" i="5"/>
  <c r="O93" i="5"/>
  <c r="Q93" i="5"/>
  <c r="R93" i="5"/>
  <c r="S93" i="5"/>
  <c r="T93" i="5"/>
  <c r="U93" i="5"/>
  <c r="V93" i="5"/>
  <c r="W93" i="5"/>
  <c r="Y93" i="5"/>
  <c r="Z93" i="5"/>
  <c r="AA93" i="5"/>
  <c r="AB93" i="5"/>
  <c r="AC93" i="5"/>
  <c r="C94" i="5"/>
  <c r="D94" i="5"/>
  <c r="E94" i="5"/>
  <c r="F94" i="5"/>
  <c r="G94" i="5"/>
  <c r="H94" i="5"/>
  <c r="I94" i="5"/>
  <c r="J94" i="5"/>
  <c r="K94" i="5"/>
  <c r="L94" i="5"/>
  <c r="M94" i="5"/>
  <c r="N94" i="5"/>
  <c r="O94" i="5"/>
  <c r="Q94" i="5"/>
  <c r="R94" i="5"/>
  <c r="S94" i="5"/>
  <c r="T94" i="5"/>
  <c r="U94" i="5"/>
  <c r="V94" i="5"/>
  <c r="W94" i="5"/>
  <c r="Y94" i="5"/>
  <c r="Z94" i="5"/>
  <c r="AA94" i="5"/>
  <c r="AB94" i="5"/>
  <c r="AC94" i="5"/>
  <c r="C95" i="5"/>
  <c r="D95" i="5"/>
  <c r="E95" i="5"/>
  <c r="F95" i="5"/>
  <c r="G95" i="5"/>
  <c r="H95" i="5"/>
  <c r="I95" i="5"/>
  <c r="J95" i="5"/>
  <c r="K95" i="5"/>
  <c r="L95" i="5"/>
  <c r="M95" i="5"/>
  <c r="N95" i="5"/>
  <c r="O95" i="5"/>
  <c r="Q95" i="5"/>
  <c r="R95" i="5"/>
  <c r="S95" i="5"/>
  <c r="T95" i="5"/>
  <c r="U95" i="5"/>
  <c r="V95" i="5"/>
  <c r="W95" i="5"/>
  <c r="Y95" i="5"/>
  <c r="Z95" i="5"/>
  <c r="AA95" i="5"/>
  <c r="AB95" i="5"/>
  <c r="AC95" i="5"/>
  <c r="C96" i="5"/>
  <c r="D96" i="5"/>
  <c r="E96" i="5"/>
  <c r="F96" i="5"/>
  <c r="G96" i="5"/>
  <c r="H96" i="5"/>
  <c r="I96" i="5"/>
  <c r="J96" i="5"/>
  <c r="K96" i="5"/>
  <c r="L96" i="5"/>
  <c r="M96" i="5"/>
  <c r="N96" i="5"/>
  <c r="O96" i="5"/>
  <c r="Q96" i="5"/>
  <c r="R96" i="5"/>
  <c r="S96" i="5"/>
  <c r="T96" i="5"/>
  <c r="U96" i="5"/>
  <c r="V96" i="5"/>
  <c r="W96" i="5"/>
  <c r="Y96" i="5"/>
  <c r="Z96" i="5"/>
  <c r="AA96" i="5"/>
  <c r="AB96" i="5"/>
  <c r="AC96" i="5"/>
  <c r="C97" i="5"/>
  <c r="D97" i="5"/>
  <c r="E97" i="5"/>
  <c r="F97" i="5"/>
  <c r="G97" i="5"/>
  <c r="H97" i="5"/>
  <c r="I97" i="5"/>
  <c r="J97" i="5"/>
  <c r="K97" i="5"/>
  <c r="L97" i="5"/>
  <c r="M97" i="5"/>
  <c r="N97" i="5"/>
  <c r="O97" i="5"/>
  <c r="Q97" i="5"/>
  <c r="R97" i="5"/>
  <c r="S97" i="5"/>
  <c r="T97" i="5"/>
  <c r="U97" i="5"/>
  <c r="V97" i="5"/>
  <c r="W97" i="5"/>
  <c r="Y97" i="5"/>
  <c r="Z97" i="5"/>
  <c r="AA97" i="5"/>
  <c r="AB97" i="5"/>
  <c r="AC97" i="5"/>
  <c r="C98" i="5"/>
  <c r="D98" i="5"/>
  <c r="E98" i="5"/>
  <c r="F98" i="5"/>
  <c r="G98" i="5"/>
  <c r="H98" i="5"/>
  <c r="I98" i="5"/>
  <c r="J98" i="5"/>
  <c r="K98" i="5"/>
  <c r="L98" i="5"/>
  <c r="M98" i="5"/>
  <c r="N98" i="5"/>
  <c r="O98" i="5"/>
  <c r="Q98" i="5"/>
  <c r="R98" i="5"/>
  <c r="S98" i="5"/>
  <c r="T98" i="5"/>
  <c r="U98" i="5"/>
  <c r="V98" i="5"/>
  <c r="W98" i="5"/>
  <c r="Y98" i="5"/>
  <c r="Z98" i="5"/>
  <c r="AA98" i="5"/>
  <c r="AB98" i="5"/>
  <c r="AC98" i="5"/>
  <c r="C99" i="5"/>
  <c r="D99" i="5"/>
  <c r="E99" i="5"/>
  <c r="F99" i="5"/>
  <c r="G99" i="5"/>
  <c r="H99" i="5"/>
  <c r="I99" i="5"/>
  <c r="J99" i="5"/>
  <c r="K99" i="5"/>
  <c r="L99" i="5"/>
  <c r="M99" i="5"/>
  <c r="N99" i="5"/>
  <c r="O99" i="5"/>
  <c r="Q99" i="5"/>
  <c r="R99" i="5"/>
  <c r="S99" i="5"/>
  <c r="T99" i="5"/>
  <c r="U99" i="5"/>
  <c r="V99" i="5"/>
  <c r="W99" i="5"/>
  <c r="Y99" i="5"/>
  <c r="Z99" i="5"/>
  <c r="AA99" i="5"/>
  <c r="AB99" i="5"/>
  <c r="AC99" i="5"/>
  <c r="C100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Q100" i="5"/>
  <c r="R100" i="5"/>
  <c r="S100" i="5"/>
  <c r="T100" i="5"/>
  <c r="U100" i="5"/>
  <c r="V100" i="5"/>
  <c r="W100" i="5"/>
  <c r="Y100" i="5"/>
  <c r="Z100" i="5"/>
  <c r="AA100" i="5"/>
  <c r="AB100" i="5"/>
  <c r="AC100" i="5"/>
  <c r="C101" i="5"/>
  <c r="D101" i="5"/>
  <c r="E101" i="5"/>
  <c r="F101" i="5"/>
  <c r="G101" i="5"/>
  <c r="H101" i="5"/>
  <c r="I101" i="5"/>
  <c r="J101" i="5"/>
  <c r="K101" i="5"/>
  <c r="L101" i="5"/>
  <c r="M101" i="5"/>
  <c r="N101" i="5"/>
  <c r="O101" i="5"/>
  <c r="Q101" i="5"/>
  <c r="R101" i="5"/>
  <c r="S101" i="5"/>
  <c r="T101" i="5"/>
  <c r="U101" i="5"/>
  <c r="V101" i="5"/>
  <c r="W101" i="5"/>
  <c r="Y101" i="5"/>
  <c r="Z101" i="5"/>
  <c r="AA101" i="5"/>
  <c r="AB101" i="5"/>
  <c r="AC101" i="5"/>
  <c r="C102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Q102" i="5"/>
  <c r="R102" i="5"/>
  <c r="S102" i="5"/>
  <c r="T102" i="5"/>
  <c r="U102" i="5"/>
  <c r="V102" i="5"/>
  <c r="W102" i="5"/>
  <c r="Y102" i="5"/>
  <c r="Z102" i="5"/>
  <c r="AA102" i="5"/>
  <c r="AB102" i="5"/>
  <c r="AC102" i="5"/>
  <c r="C103" i="5"/>
  <c r="D103" i="5"/>
  <c r="E103" i="5"/>
  <c r="F103" i="5"/>
  <c r="G103" i="5"/>
  <c r="H103" i="5"/>
  <c r="I103" i="5"/>
  <c r="J103" i="5"/>
  <c r="K103" i="5"/>
  <c r="L103" i="5"/>
  <c r="M103" i="5"/>
  <c r="N103" i="5"/>
  <c r="O103" i="5"/>
  <c r="Q103" i="5"/>
  <c r="R103" i="5"/>
  <c r="S103" i="5"/>
  <c r="T103" i="5"/>
  <c r="U103" i="5"/>
  <c r="V103" i="5"/>
  <c r="W103" i="5"/>
  <c r="Y103" i="5"/>
  <c r="Z103" i="5"/>
  <c r="AA103" i="5"/>
  <c r="AB103" i="5"/>
  <c r="AC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Q104" i="5"/>
  <c r="R104" i="5"/>
  <c r="S104" i="5"/>
  <c r="T104" i="5"/>
  <c r="U104" i="5"/>
  <c r="V104" i="5"/>
  <c r="W104" i="5"/>
  <c r="Y104" i="5"/>
  <c r="Z104" i="5"/>
  <c r="AA104" i="5"/>
  <c r="AB104" i="5"/>
  <c r="AC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Q105" i="5"/>
  <c r="R105" i="5"/>
  <c r="S105" i="5"/>
  <c r="T105" i="5"/>
  <c r="U105" i="5"/>
  <c r="V105" i="5"/>
  <c r="W105" i="5"/>
  <c r="Y105" i="5"/>
  <c r="Z105" i="5"/>
  <c r="AA105" i="5"/>
  <c r="AB105" i="5"/>
  <c r="AC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Q106" i="5"/>
  <c r="R106" i="5"/>
  <c r="S106" i="5"/>
  <c r="T106" i="5"/>
  <c r="U106" i="5"/>
  <c r="V106" i="5"/>
  <c r="W106" i="5"/>
  <c r="Y106" i="5"/>
  <c r="Z106" i="5"/>
  <c r="AA106" i="5"/>
  <c r="AB106" i="5"/>
  <c r="AC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Q107" i="5"/>
  <c r="R107" i="5"/>
  <c r="S107" i="5"/>
  <c r="T107" i="5"/>
  <c r="U107" i="5"/>
  <c r="V107" i="5"/>
  <c r="W107" i="5"/>
  <c r="Y107" i="5"/>
  <c r="Z107" i="5"/>
  <c r="AA107" i="5"/>
  <c r="AB107" i="5"/>
  <c r="AC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Q108" i="5"/>
  <c r="R108" i="5"/>
  <c r="S108" i="5"/>
  <c r="T108" i="5"/>
  <c r="U108" i="5"/>
  <c r="V108" i="5"/>
  <c r="W108" i="5"/>
  <c r="Y108" i="5"/>
  <c r="Z108" i="5"/>
  <c r="AA108" i="5"/>
  <c r="AB108" i="5"/>
  <c r="AC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Q109" i="5"/>
  <c r="R109" i="5"/>
  <c r="S109" i="5"/>
  <c r="T109" i="5"/>
  <c r="U109" i="5"/>
  <c r="V109" i="5"/>
  <c r="W109" i="5"/>
  <c r="Y109" i="5"/>
  <c r="Z109" i="5"/>
  <c r="AA109" i="5"/>
  <c r="AB109" i="5"/>
  <c r="AC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Q110" i="5"/>
  <c r="R110" i="5"/>
  <c r="S110" i="5"/>
  <c r="T110" i="5"/>
  <c r="U110" i="5"/>
  <c r="V110" i="5"/>
  <c r="W110" i="5"/>
  <c r="Y110" i="5"/>
  <c r="Z110" i="5"/>
  <c r="AA110" i="5"/>
  <c r="AB110" i="5"/>
  <c r="AC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Q111" i="5"/>
  <c r="R111" i="5"/>
  <c r="S111" i="5"/>
  <c r="T111" i="5"/>
  <c r="U111" i="5"/>
  <c r="V111" i="5"/>
  <c r="W111" i="5"/>
  <c r="Y111" i="5"/>
  <c r="Z111" i="5"/>
  <c r="AA111" i="5"/>
  <c r="AB111" i="5"/>
  <c r="AC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Q112" i="5"/>
  <c r="R112" i="5"/>
  <c r="S112" i="5"/>
  <c r="T112" i="5"/>
  <c r="U112" i="5"/>
  <c r="V112" i="5"/>
  <c r="W112" i="5"/>
  <c r="Y112" i="5"/>
  <c r="Z112" i="5"/>
  <c r="AA112" i="5"/>
  <c r="AB112" i="5"/>
  <c r="AC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Q113" i="5"/>
  <c r="R113" i="5"/>
  <c r="S113" i="5"/>
  <c r="T113" i="5"/>
  <c r="U113" i="5"/>
  <c r="V113" i="5"/>
  <c r="W113" i="5"/>
  <c r="Y113" i="5"/>
  <c r="Z113" i="5"/>
  <c r="AA113" i="5"/>
  <c r="AB113" i="5"/>
  <c r="AC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Q114" i="5"/>
  <c r="R114" i="5"/>
  <c r="S114" i="5"/>
  <c r="T114" i="5"/>
  <c r="U114" i="5"/>
  <c r="V114" i="5"/>
  <c r="W114" i="5"/>
  <c r="Y114" i="5"/>
  <c r="Z114" i="5"/>
  <c r="AA114" i="5"/>
  <c r="AB114" i="5"/>
  <c r="AC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Q115" i="5"/>
  <c r="R115" i="5"/>
  <c r="S115" i="5"/>
  <c r="T115" i="5"/>
  <c r="U115" i="5"/>
  <c r="V115" i="5"/>
  <c r="W115" i="5"/>
  <c r="Y115" i="5"/>
  <c r="Z115" i="5"/>
  <c r="AA115" i="5"/>
  <c r="AB115" i="5"/>
  <c r="AC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Q116" i="5"/>
  <c r="R116" i="5"/>
  <c r="S116" i="5"/>
  <c r="T116" i="5"/>
  <c r="U116" i="5"/>
  <c r="V116" i="5"/>
  <c r="W116" i="5"/>
  <c r="Y116" i="5"/>
  <c r="Z116" i="5"/>
  <c r="AA116" i="5"/>
  <c r="AB116" i="5"/>
  <c r="AC116" i="5"/>
  <c r="C117" i="5"/>
  <c r="D117" i="5"/>
  <c r="E117" i="5"/>
  <c r="F117" i="5"/>
  <c r="G117" i="5"/>
  <c r="H117" i="5"/>
  <c r="I117" i="5"/>
  <c r="J117" i="5"/>
  <c r="K117" i="5"/>
  <c r="L117" i="5"/>
  <c r="M117" i="5"/>
  <c r="N117" i="5"/>
  <c r="O117" i="5"/>
  <c r="Q117" i="5"/>
  <c r="R117" i="5"/>
  <c r="S117" i="5"/>
  <c r="T117" i="5"/>
  <c r="U117" i="5"/>
  <c r="V117" i="5"/>
  <c r="W117" i="5"/>
  <c r="Y117" i="5"/>
  <c r="Z117" i="5"/>
  <c r="AA117" i="5"/>
  <c r="AB117" i="5"/>
  <c r="AC117" i="5"/>
  <c r="C118" i="5"/>
  <c r="D118" i="5"/>
  <c r="E118" i="5"/>
  <c r="F118" i="5"/>
  <c r="G118" i="5"/>
  <c r="H118" i="5"/>
  <c r="I118" i="5"/>
  <c r="J118" i="5"/>
  <c r="K118" i="5"/>
  <c r="L118" i="5"/>
  <c r="M118" i="5"/>
  <c r="N118" i="5"/>
  <c r="O118" i="5"/>
  <c r="Q118" i="5"/>
  <c r="R118" i="5"/>
  <c r="S118" i="5"/>
  <c r="T118" i="5"/>
  <c r="U118" i="5"/>
  <c r="V118" i="5"/>
  <c r="W118" i="5"/>
  <c r="Y118" i="5"/>
  <c r="Z118" i="5"/>
  <c r="AA118" i="5"/>
  <c r="AB118" i="5"/>
  <c r="AC118" i="5"/>
  <c r="C119" i="5"/>
  <c r="D119" i="5"/>
  <c r="E119" i="5"/>
  <c r="F119" i="5"/>
  <c r="G119" i="5"/>
  <c r="H119" i="5"/>
  <c r="I119" i="5"/>
  <c r="J119" i="5"/>
  <c r="K119" i="5"/>
  <c r="L119" i="5"/>
  <c r="M119" i="5"/>
  <c r="N119" i="5"/>
  <c r="O119" i="5"/>
  <c r="Q119" i="5"/>
  <c r="R119" i="5"/>
  <c r="S119" i="5"/>
  <c r="T119" i="5"/>
  <c r="U119" i="5"/>
  <c r="V119" i="5"/>
  <c r="W119" i="5"/>
  <c r="Y119" i="5"/>
  <c r="Z119" i="5"/>
  <c r="AA119" i="5"/>
  <c r="AB119" i="5"/>
  <c r="AC119" i="5"/>
  <c r="C120" i="5"/>
  <c r="D120" i="5"/>
  <c r="E120" i="5"/>
  <c r="F120" i="5"/>
  <c r="G120" i="5"/>
  <c r="H120" i="5"/>
  <c r="I120" i="5"/>
  <c r="J120" i="5"/>
  <c r="K120" i="5"/>
  <c r="L120" i="5"/>
  <c r="M120" i="5"/>
  <c r="N120" i="5"/>
  <c r="O120" i="5"/>
  <c r="Q120" i="5"/>
  <c r="R120" i="5"/>
  <c r="S120" i="5"/>
  <c r="T120" i="5"/>
  <c r="U120" i="5"/>
  <c r="V120" i="5"/>
  <c r="W120" i="5"/>
  <c r="Y120" i="5"/>
  <c r="Z120" i="5"/>
  <c r="AA120" i="5"/>
  <c r="AB120" i="5"/>
  <c r="AC120" i="5"/>
  <c r="C121" i="5"/>
  <c r="D121" i="5"/>
  <c r="E121" i="5"/>
  <c r="F121" i="5"/>
  <c r="G121" i="5"/>
  <c r="H121" i="5"/>
  <c r="I121" i="5"/>
  <c r="J121" i="5"/>
  <c r="K121" i="5"/>
  <c r="L121" i="5"/>
  <c r="M121" i="5"/>
  <c r="N121" i="5"/>
  <c r="O121" i="5"/>
  <c r="Q121" i="5"/>
  <c r="R121" i="5"/>
  <c r="S121" i="5"/>
  <c r="T121" i="5"/>
  <c r="U121" i="5"/>
  <c r="V121" i="5"/>
  <c r="W121" i="5"/>
  <c r="Y121" i="5"/>
  <c r="Z121" i="5"/>
  <c r="AA121" i="5"/>
  <c r="AB121" i="5"/>
  <c r="AC121" i="5"/>
  <c r="C122" i="5"/>
  <c r="D122" i="5"/>
  <c r="E122" i="5"/>
  <c r="F122" i="5"/>
  <c r="G122" i="5"/>
  <c r="H122" i="5"/>
  <c r="I122" i="5"/>
  <c r="J122" i="5"/>
  <c r="K122" i="5"/>
  <c r="L122" i="5"/>
  <c r="M122" i="5"/>
  <c r="N122" i="5"/>
  <c r="O122" i="5"/>
  <c r="Q122" i="5"/>
  <c r="R122" i="5"/>
  <c r="S122" i="5"/>
  <c r="T122" i="5"/>
  <c r="U122" i="5"/>
  <c r="V122" i="5"/>
  <c r="W122" i="5"/>
  <c r="Y122" i="5"/>
  <c r="Z122" i="5"/>
  <c r="AA122" i="5"/>
  <c r="AB122" i="5"/>
  <c r="AC122" i="5"/>
  <c r="C123" i="5"/>
  <c r="D123" i="5"/>
  <c r="E123" i="5"/>
  <c r="F123" i="5"/>
  <c r="G123" i="5"/>
  <c r="H123" i="5"/>
  <c r="I123" i="5"/>
  <c r="J123" i="5"/>
  <c r="K123" i="5"/>
  <c r="L123" i="5"/>
  <c r="M123" i="5"/>
  <c r="N123" i="5"/>
  <c r="O123" i="5"/>
  <c r="Q123" i="5"/>
  <c r="R123" i="5"/>
  <c r="S123" i="5"/>
  <c r="T123" i="5"/>
  <c r="U123" i="5"/>
  <c r="V123" i="5"/>
  <c r="W123" i="5"/>
  <c r="Y123" i="5"/>
  <c r="Z123" i="5"/>
  <c r="AA123" i="5"/>
  <c r="AB123" i="5"/>
  <c r="AC123" i="5"/>
  <c r="C124" i="5"/>
  <c r="D124" i="5"/>
  <c r="E124" i="5"/>
  <c r="F124" i="5"/>
  <c r="G124" i="5"/>
  <c r="H124" i="5"/>
  <c r="I124" i="5"/>
  <c r="J124" i="5"/>
  <c r="K124" i="5"/>
  <c r="L124" i="5"/>
  <c r="M124" i="5"/>
  <c r="N124" i="5"/>
  <c r="O124" i="5"/>
  <c r="Q124" i="5"/>
  <c r="R124" i="5"/>
  <c r="S124" i="5"/>
  <c r="T124" i="5"/>
  <c r="U124" i="5"/>
  <c r="V124" i="5"/>
  <c r="W124" i="5"/>
  <c r="Y124" i="5"/>
  <c r="Z124" i="5"/>
  <c r="AA124" i="5"/>
  <c r="AB124" i="5"/>
  <c r="AC124" i="5"/>
  <c r="C125" i="5"/>
  <c r="D125" i="5"/>
  <c r="E125" i="5"/>
  <c r="F125" i="5"/>
  <c r="G125" i="5"/>
  <c r="H125" i="5"/>
  <c r="I125" i="5"/>
  <c r="J125" i="5"/>
  <c r="K125" i="5"/>
  <c r="L125" i="5"/>
  <c r="M125" i="5"/>
  <c r="N125" i="5"/>
  <c r="O125" i="5"/>
  <c r="Q125" i="5"/>
  <c r="R125" i="5"/>
  <c r="S125" i="5"/>
  <c r="T125" i="5"/>
  <c r="U125" i="5"/>
  <c r="V125" i="5"/>
  <c r="W125" i="5"/>
  <c r="Y125" i="5"/>
  <c r="Z125" i="5"/>
  <c r="AA125" i="5"/>
  <c r="AB125" i="5"/>
  <c r="AC125" i="5"/>
  <c r="C126" i="5"/>
  <c r="D126" i="5"/>
  <c r="E126" i="5"/>
  <c r="F126" i="5"/>
  <c r="G126" i="5"/>
  <c r="H126" i="5"/>
  <c r="I126" i="5"/>
  <c r="J126" i="5"/>
  <c r="K126" i="5"/>
  <c r="L126" i="5"/>
  <c r="M126" i="5"/>
  <c r="N126" i="5"/>
  <c r="O126" i="5"/>
  <c r="Q126" i="5"/>
  <c r="R126" i="5"/>
  <c r="S126" i="5"/>
  <c r="T126" i="5"/>
  <c r="U126" i="5"/>
  <c r="V126" i="5"/>
  <c r="W126" i="5"/>
  <c r="Y126" i="5"/>
  <c r="Z126" i="5"/>
  <c r="AA126" i="5"/>
  <c r="AB126" i="5"/>
  <c r="AC126" i="5"/>
  <c r="C127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Q127" i="5"/>
  <c r="R127" i="5"/>
  <c r="S127" i="5"/>
  <c r="T127" i="5"/>
  <c r="U127" i="5"/>
  <c r="V127" i="5"/>
  <c r="W127" i="5"/>
  <c r="Y127" i="5"/>
  <c r="Z127" i="5"/>
  <c r="AA127" i="5"/>
  <c r="AB127" i="5"/>
  <c r="AC127" i="5"/>
  <c r="C128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Q128" i="5"/>
  <c r="R128" i="5"/>
  <c r="S128" i="5"/>
  <c r="T128" i="5"/>
  <c r="U128" i="5"/>
  <c r="V128" i="5"/>
  <c r="W128" i="5"/>
  <c r="Y128" i="5"/>
  <c r="Z128" i="5"/>
  <c r="AA128" i="5"/>
  <c r="AB128" i="5"/>
  <c r="AC128" i="5"/>
  <c r="C129" i="5"/>
  <c r="D129" i="5"/>
  <c r="E129" i="5"/>
  <c r="F129" i="5"/>
  <c r="G129" i="5"/>
  <c r="H129" i="5"/>
  <c r="I129" i="5"/>
  <c r="J129" i="5"/>
  <c r="K129" i="5"/>
  <c r="L129" i="5"/>
  <c r="M129" i="5"/>
  <c r="N129" i="5"/>
  <c r="O129" i="5"/>
  <c r="Q129" i="5"/>
  <c r="R129" i="5"/>
  <c r="S129" i="5"/>
  <c r="T129" i="5"/>
  <c r="U129" i="5"/>
  <c r="V129" i="5"/>
  <c r="W129" i="5"/>
  <c r="Y129" i="5"/>
  <c r="Z129" i="5"/>
  <c r="AA129" i="5"/>
  <c r="AB129" i="5"/>
  <c r="AC129" i="5"/>
  <c r="C130" i="5"/>
  <c r="D130" i="5"/>
  <c r="E130" i="5"/>
  <c r="F130" i="5"/>
  <c r="G130" i="5"/>
  <c r="H130" i="5"/>
  <c r="I130" i="5"/>
  <c r="J130" i="5"/>
  <c r="K130" i="5"/>
  <c r="L130" i="5"/>
  <c r="M130" i="5"/>
  <c r="N130" i="5"/>
  <c r="O130" i="5"/>
  <c r="Q130" i="5"/>
  <c r="R130" i="5"/>
  <c r="S130" i="5"/>
  <c r="T130" i="5"/>
  <c r="U130" i="5"/>
  <c r="V130" i="5"/>
  <c r="W130" i="5"/>
  <c r="Y130" i="5"/>
  <c r="Z130" i="5"/>
  <c r="AA130" i="5"/>
  <c r="AB130" i="5"/>
  <c r="AC130" i="5"/>
  <c r="C131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Q131" i="5"/>
  <c r="R131" i="5"/>
  <c r="S131" i="5"/>
  <c r="T131" i="5"/>
  <c r="U131" i="5"/>
  <c r="V131" i="5"/>
  <c r="W131" i="5"/>
  <c r="Y131" i="5"/>
  <c r="Z131" i="5"/>
  <c r="AA131" i="5"/>
  <c r="AB131" i="5"/>
  <c r="AC131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Q132" i="5"/>
  <c r="R132" i="5"/>
  <c r="S132" i="5"/>
  <c r="T132" i="5"/>
  <c r="U132" i="5"/>
  <c r="V132" i="5"/>
  <c r="W132" i="5"/>
  <c r="Y132" i="5"/>
  <c r="Z132" i="5"/>
  <c r="AA132" i="5"/>
  <c r="AB132" i="5"/>
  <c r="AC132" i="5"/>
  <c r="C133" i="5"/>
  <c r="D133" i="5"/>
  <c r="E133" i="5"/>
  <c r="F133" i="5"/>
  <c r="G133" i="5"/>
  <c r="H133" i="5"/>
  <c r="I133" i="5"/>
  <c r="J133" i="5"/>
  <c r="K133" i="5"/>
  <c r="L133" i="5"/>
  <c r="M133" i="5"/>
  <c r="N133" i="5"/>
  <c r="O133" i="5"/>
  <c r="Q133" i="5"/>
  <c r="R133" i="5"/>
  <c r="S133" i="5"/>
  <c r="T133" i="5"/>
  <c r="U133" i="5"/>
  <c r="V133" i="5"/>
  <c r="W133" i="5"/>
  <c r="Y133" i="5"/>
  <c r="Z133" i="5"/>
  <c r="AA133" i="5"/>
  <c r="AB133" i="5"/>
  <c r="AC133" i="5"/>
  <c r="C134" i="5"/>
  <c r="D134" i="5"/>
  <c r="E134" i="5"/>
  <c r="F134" i="5"/>
  <c r="G134" i="5"/>
  <c r="H134" i="5"/>
  <c r="I134" i="5"/>
  <c r="J134" i="5"/>
  <c r="K134" i="5"/>
  <c r="L134" i="5"/>
  <c r="M134" i="5"/>
  <c r="N134" i="5"/>
  <c r="O134" i="5"/>
  <c r="Q134" i="5"/>
  <c r="R134" i="5"/>
  <c r="S134" i="5"/>
  <c r="T134" i="5"/>
  <c r="U134" i="5"/>
  <c r="V134" i="5"/>
  <c r="W134" i="5"/>
  <c r="Y134" i="5"/>
  <c r="Z134" i="5"/>
  <c r="AA134" i="5"/>
  <c r="AB134" i="5"/>
  <c r="AC134" i="5"/>
  <c r="C135" i="5"/>
  <c r="D135" i="5"/>
  <c r="E135" i="5"/>
  <c r="F135" i="5"/>
  <c r="G135" i="5"/>
  <c r="H135" i="5"/>
  <c r="I135" i="5"/>
  <c r="J135" i="5"/>
  <c r="K135" i="5"/>
  <c r="L135" i="5"/>
  <c r="M135" i="5"/>
  <c r="N135" i="5"/>
  <c r="O135" i="5"/>
  <c r="Q135" i="5"/>
  <c r="R135" i="5"/>
  <c r="S135" i="5"/>
  <c r="T135" i="5"/>
  <c r="U135" i="5"/>
  <c r="V135" i="5"/>
  <c r="W135" i="5"/>
  <c r="Y135" i="5"/>
  <c r="Z135" i="5"/>
  <c r="AA135" i="5"/>
  <c r="AB135" i="5"/>
  <c r="AC135" i="5"/>
  <c r="C136" i="5"/>
  <c r="D136" i="5"/>
  <c r="E136" i="5"/>
  <c r="F136" i="5"/>
  <c r="G136" i="5"/>
  <c r="H136" i="5"/>
  <c r="I136" i="5"/>
  <c r="J136" i="5"/>
  <c r="K136" i="5"/>
  <c r="L136" i="5"/>
  <c r="M136" i="5"/>
  <c r="N136" i="5"/>
  <c r="O136" i="5"/>
  <c r="Q136" i="5"/>
  <c r="R136" i="5"/>
  <c r="S136" i="5"/>
  <c r="T136" i="5"/>
  <c r="U136" i="5"/>
  <c r="V136" i="5"/>
  <c r="W136" i="5"/>
  <c r="Y136" i="5"/>
  <c r="Z136" i="5"/>
  <c r="AA136" i="5"/>
  <c r="AB136" i="5"/>
  <c r="AC136" i="5"/>
  <c r="C137" i="5"/>
  <c r="D137" i="5"/>
  <c r="E137" i="5"/>
  <c r="F137" i="5"/>
  <c r="G137" i="5"/>
  <c r="H137" i="5"/>
  <c r="I137" i="5"/>
  <c r="J137" i="5"/>
  <c r="K137" i="5"/>
  <c r="L137" i="5"/>
  <c r="M137" i="5"/>
  <c r="N137" i="5"/>
  <c r="O137" i="5"/>
  <c r="Q137" i="5"/>
  <c r="R137" i="5"/>
  <c r="S137" i="5"/>
  <c r="T137" i="5"/>
  <c r="U137" i="5"/>
  <c r="V137" i="5"/>
  <c r="W137" i="5"/>
  <c r="Y137" i="5"/>
  <c r="Z137" i="5"/>
  <c r="AA137" i="5"/>
  <c r="AB137" i="5"/>
  <c r="AC137" i="5"/>
  <c r="C138" i="5"/>
  <c r="D138" i="5"/>
  <c r="E138" i="5"/>
  <c r="F138" i="5"/>
  <c r="G138" i="5"/>
  <c r="H138" i="5"/>
  <c r="I138" i="5"/>
  <c r="J138" i="5"/>
  <c r="K138" i="5"/>
  <c r="L138" i="5"/>
  <c r="M138" i="5"/>
  <c r="N138" i="5"/>
  <c r="O138" i="5"/>
  <c r="Q138" i="5"/>
  <c r="R138" i="5"/>
  <c r="S138" i="5"/>
  <c r="T138" i="5"/>
  <c r="U138" i="5"/>
  <c r="V138" i="5"/>
  <c r="W138" i="5"/>
  <c r="Y138" i="5"/>
  <c r="Z138" i="5"/>
  <c r="AA138" i="5"/>
  <c r="AB138" i="5"/>
  <c r="AC138" i="5"/>
  <c r="C139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Q139" i="5"/>
  <c r="R139" i="5"/>
  <c r="S139" i="5"/>
  <c r="T139" i="5"/>
  <c r="U139" i="5"/>
  <c r="V139" i="5"/>
  <c r="W139" i="5"/>
  <c r="Y139" i="5"/>
  <c r="Z139" i="5"/>
  <c r="AA139" i="5"/>
  <c r="AB139" i="5"/>
  <c r="AC139" i="5"/>
  <c r="C140" i="5"/>
  <c r="D140" i="5"/>
  <c r="E140" i="5"/>
  <c r="F140" i="5"/>
  <c r="G140" i="5"/>
  <c r="H140" i="5"/>
  <c r="I140" i="5"/>
  <c r="J140" i="5"/>
  <c r="K140" i="5"/>
  <c r="L140" i="5"/>
  <c r="M140" i="5"/>
  <c r="N140" i="5"/>
  <c r="O140" i="5"/>
  <c r="Q140" i="5"/>
  <c r="R140" i="5"/>
  <c r="S140" i="5"/>
  <c r="T140" i="5"/>
  <c r="U140" i="5"/>
  <c r="V140" i="5"/>
  <c r="W140" i="5"/>
  <c r="Y140" i="5"/>
  <c r="Z140" i="5"/>
  <c r="AA140" i="5"/>
  <c r="AB140" i="5"/>
  <c r="AC140" i="5"/>
  <c r="C141" i="5"/>
  <c r="D141" i="5"/>
  <c r="E141" i="5"/>
  <c r="F141" i="5"/>
  <c r="G141" i="5"/>
  <c r="H141" i="5"/>
  <c r="I141" i="5"/>
  <c r="J141" i="5"/>
  <c r="K141" i="5"/>
  <c r="L141" i="5"/>
  <c r="M141" i="5"/>
  <c r="N141" i="5"/>
  <c r="O141" i="5"/>
  <c r="Q141" i="5"/>
  <c r="R141" i="5"/>
  <c r="S141" i="5"/>
  <c r="T141" i="5"/>
  <c r="U141" i="5"/>
  <c r="V141" i="5"/>
  <c r="W141" i="5"/>
  <c r="Y141" i="5"/>
  <c r="Z141" i="5"/>
  <c r="AA141" i="5"/>
  <c r="AB141" i="5"/>
  <c r="AC141" i="5"/>
  <c r="C142" i="5"/>
  <c r="D142" i="5"/>
  <c r="E142" i="5"/>
  <c r="F142" i="5"/>
  <c r="G142" i="5"/>
  <c r="H142" i="5"/>
  <c r="I142" i="5"/>
  <c r="J142" i="5"/>
  <c r="K142" i="5"/>
  <c r="L142" i="5"/>
  <c r="M142" i="5"/>
  <c r="N142" i="5"/>
  <c r="O142" i="5"/>
  <c r="Q142" i="5"/>
  <c r="R142" i="5"/>
  <c r="S142" i="5"/>
  <c r="T142" i="5"/>
  <c r="U142" i="5"/>
  <c r="V142" i="5"/>
  <c r="W142" i="5"/>
  <c r="Y142" i="5"/>
  <c r="Z142" i="5"/>
  <c r="AA142" i="5"/>
  <c r="AB142" i="5"/>
  <c r="AC142" i="5"/>
  <c r="C143" i="5"/>
  <c r="D143" i="5"/>
  <c r="E143" i="5"/>
  <c r="F143" i="5"/>
  <c r="G143" i="5"/>
  <c r="H143" i="5"/>
  <c r="I143" i="5"/>
  <c r="J143" i="5"/>
  <c r="K143" i="5"/>
  <c r="L143" i="5"/>
  <c r="M143" i="5"/>
  <c r="N143" i="5"/>
  <c r="O143" i="5"/>
  <c r="Q143" i="5"/>
  <c r="R143" i="5"/>
  <c r="S143" i="5"/>
  <c r="T143" i="5"/>
  <c r="U143" i="5"/>
  <c r="V143" i="5"/>
  <c r="W143" i="5"/>
  <c r="Y143" i="5"/>
  <c r="Z143" i="5"/>
  <c r="AA143" i="5"/>
  <c r="AB143" i="5"/>
  <c r="AC143" i="5"/>
  <c r="C144" i="5"/>
  <c r="D144" i="5"/>
  <c r="E144" i="5"/>
  <c r="F144" i="5"/>
  <c r="G144" i="5"/>
  <c r="H144" i="5"/>
  <c r="I144" i="5"/>
  <c r="J144" i="5"/>
  <c r="K144" i="5"/>
  <c r="L144" i="5"/>
  <c r="M144" i="5"/>
  <c r="N144" i="5"/>
  <c r="O144" i="5"/>
  <c r="Q144" i="5"/>
  <c r="R144" i="5"/>
  <c r="S144" i="5"/>
  <c r="T144" i="5"/>
  <c r="U144" i="5"/>
  <c r="V144" i="5"/>
  <c r="W144" i="5"/>
  <c r="Y144" i="5"/>
  <c r="Z144" i="5"/>
  <c r="AA144" i="5"/>
  <c r="AB144" i="5"/>
  <c r="AC144" i="5"/>
  <c r="C145" i="5"/>
  <c r="D145" i="5"/>
  <c r="E145" i="5"/>
  <c r="F145" i="5"/>
  <c r="G145" i="5"/>
  <c r="H145" i="5"/>
  <c r="I145" i="5"/>
  <c r="J145" i="5"/>
  <c r="K145" i="5"/>
  <c r="L145" i="5"/>
  <c r="M145" i="5"/>
  <c r="N145" i="5"/>
  <c r="O145" i="5"/>
  <c r="Q145" i="5"/>
  <c r="R145" i="5"/>
  <c r="S145" i="5"/>
  <c r="T145" i="5"/>
  <c r="U145" i="5"/>
  <c r="V145" i="5"/>
  <c r="W145" i="5"/>
  <c r="Y145" i="5"/>
  <c r="Z145" i="5"/>
  <c r="AA145" i="5"/>
  <c r="AB145" i="5"/>
  <c r="AC145" i="5"/>
  <c r="C146" i="5"/>
  <c r="D146" i="5"/>
  <c r="E146" i="5"/>
  <c r="F146" i="5"/>
  <c r="G146" i="5"/>
  <c r="H146" i="5"/>
  <c r="I146" i="5"/>
  <c r="J146" i="5"/>
  <c r="K146" i="5"/>
  <c r="L146" i="5"/>
  <c r="M146" i="5"/>
  <c r="N146" i="5"/>
  <c r="O146" i="5"/>
  <c r="Q146" i="5"/>
  <c r="R146" i="5"/>
  <c r="S146" i="5"/>
  <c r="T146" i="5"/>
  <c r="U146" i="5"/>
  <c r="V146" i="5"/>
  <c r="W146" i="5"/>
  <c r="Y146" i="5"/>
  <c r="Z146" i="5"/>
  <c r="AA146" i="5"/>
  <c r="AB146" i="5"/>
  <c r="AC146" i="5"/>
  <c r="C147" i="5"/>
  <c r="D147" i="5"/>
  <c r="E147" i="5"/>
  <c r="F147" i="5"/>
  <c r="G147" i="5"/>
  <c r="H147" i="5"/>
  <c r="I147" i="5"/>
  <c r="J147" i="5"/>
  <c r="K147" i="5"/>
  <c r="L147" i="5"/>
  <c r="M147" i="5"/>
  <c r="N147" i="5"/>
  <c r="O147" i="5"/>
  <c r="Q147" i="5"/>
  <c r="R147" i="5"/>
  <c r="S147" i="5"/>
  <c r="T147" i="5"/>
  <c r="U147" i="5"/>
  <c r="V147" i="5"/>
  <c r="W147" i="5"/>
  <c r="Y147" i="5"/>
  <c r="Z147" i="5"/>
  <c r="AA147" i="5"/>
  <c r="AB147" i="5"/>
  <c r="AC147" i="5"/>
  <c r="C148" i="5"/>
  <c r="D148" i="5"/>
  <c r="E148" i="5"/>
  <c r="F148" i="5"/>
  <c r="G148" i="5"/>
  <c r="H148" i="5"/>
  <c r="I148" i="5"/>
  <c r="J148" i="5"/>
  <c r="K148" i="5"/>
  <c r="L148" i="5"/>
  <c r="M148" i="5"/>
  <c r="N148" i="5"/>
  <c r="O148" i="5"/>
  <c r="Q148" i="5"/>
  <c r="R148" i="5"/>
  <c r="S148" i="5"/>
  <c r="T148" i="5"/>
  <c r="U148" i="5"/>
  <c r="V148" i="5"/>
  <c r="W148" i="5"/>
  <c r="Y148" i="5"/>
  <c r="Z148" i="5"/>
  <c r="AA148" i="5"/>
  <c r="AB148" i="5"/>
  <c r="AC148" i="5"/>
  <c r="C149" i="5"/>
  <c r="D149" i="5"/>
  <c r="E149" i="5"/>
  <c r="F149" i="5"/>
  <c r="G149" i="5"/>
  <c r="H149" i="5"/>
  <c r="I149" i="5"/>
  <c r="J149" i="5"/>
  <c r="K149" i="5"/>
  <c r="L149" i="5"/>
  <c r="M149" i="5"/>
  <c r="N149" i="5"/>
  <c r="O149" i="5"/>
  <c r="Q149" i="5"/>
  <c r="R149" i="5"/>
  <c r="S149" i="5"/>
  <c r="T149" i="5"/>
  <c r="U149" i="5"/>
  <c r="V149" i="5"/>
  <c r="W149" i="5"/>
  <c r="Y149" i="5"/>
  <c r="Z149" i="5"/>
  <c r="AA149" i="5"/>
  <c r="AB149" i="5"/>
  <c r="AC149" i="5"/>
  <c r="C150" i="5"/>
  <c r="D150" i="5"/>
  <c r="E150" i="5"/>
  <c r="F150" i="5"/>
  <c r="G150" i="5"/>
  <c r="H150" i="5"/>
  <c r="I150" i="5"/>
  <c r="J150" i="5"/>
  <c r="K150" i="5"/>
  <c r="L150" i="5"/>
  <c r="M150" i="5"/>
  <c r="N150" i="5"/>
  <c r="O150" i="5"/>
  <c r="Q150" i="5"/>
  <c r="R150" i="5"/>
  <c r="S150" i="5"/>
  <c r="T150" i="5"/>
  <c r="U150" i="5"/>
  <c r="V150" i="5"/>
  <c r="W150" i="5"/>
  <c r="Y150" i="5"/>
  <c r="Z150" i="5"/>
  <c r="AA150" i="5"/>
  <c r="AB150" i="5"/>
  <c r="AC150" i="5"/>
  <c r="C151" i="5"/>
  <c r="D151" i="5"/>
  <c r="E151" i="5"/>
  <c r="F151" i="5"/>
  <c r="G151" i="5"/>
  <c r="H151" i="5"/>
  <c r="I151" i="5"/>
  <c r="J151" i="5"/>
  <c r="K151" i="5"/>
  <c r="L151" i="5"/>
  <c r="M151" i="5"/>
  <c r="N151" i="5"/>
  <c r="O151" i="5"/>
  <c r="Q151" i="5"/>
  <c r="R151" i="5"/>
  <c r="S151" i="5"/>
  <c r="T151" i="5"/>
  <c r="U151" i="5"/>
  <c r="V151" i="5"/>
  <c r="W151" i="5"/>
  <c r="Y151" i="5"/>
  <c r="Z151" i="5"/>
  <c r="AA151" i="5"/>
  <c r="AB151" i="5"/>
  <c r="AC151" i="5"/>
  <c r="C152" i="5"/>
  <c r="D152" i="5"/>
  <c r="E152" i="5"/>
  <c r="F152" i="5"/>
  <c r="G152" i="5"/>
  <c r="H152" i="5"/>
  <c r="I152" i="5"/>
  <c r="J152" i="5"/>
  <c r="K152" i="5"/>
  <c r="L152" i="5"/>
  <c r="M152" i="5"/>
  <c r="N152" i="5"/>
  <c r="O152" i="5"/>
  <c r="Q152" i="5"/>
  <c r="R152" i="5"/>
  <c r="S152" i="5"/>
  <c r="T152" i="5"/>
  <c r="U152" i="5"/>
  <c r="V152" i="5"/>
  <c r="W152" i="5"/>
  <c r="Y152" i="5"/>
  <c r="Z152" i="5"/>
  <c r="AA152" i="5"/>
  <c r="AB152" i="5"/>
  <c r="AC152" i="5"/>
  <c r="C153" i="5"/>
  <c r="D153" i="5"/>
  <c r="E153" i="5"/>
  <c r="F153" i="5"/>
  <c r="G153" i="5"/>
  <c r="H153" i="5"/>
  <c r="I153" i="5"/>
  <c r="J153" i="5"/>
  <c r="K153" i="5"/>
  <c r="L153" i="5"/>
  <c r="M153" i="5"/>
  <c r="N153" i="5"/>
  <c r="O153" i="5"/>
  <c r="Q153" i="5"/>
  <c r="R153" i="5"/>
  <c r="S153" i="5"/>
  <c r="T153" i="5"/>
  <c r="U153" i="5"/>
  <c r="V153" i="5"/>
  <c r="W153" i="5"/>
  <c r="Y153" i="5"/>
  <c r="Z153" i="5"/>
  <c r="AA153" i="5"/>
  <c r="AB153" i="5"/>
  <c r="AC153" i="5"/>
  <c r="C154" i="5"/>
  <c r="D154" i="5"/>
  <c r="E154" i="5"/>
  <c r="F154" i="5"/>
  <c r="G154" i="5"/>
  <c r="H154" i="5"/>
  <c r="I154" i="5"/>
  <c r="J154" i="5"/>
  <c r="K154" i="5"/>
  <c r="L154" i="5"/>
  <c r="M154" i="5"/>
  <c r="N154" i="5"/>
  <c r="O154" i="5"/>
  <c r="Q154" i="5"/>
  <c r="R154" i="5"/>
  <c r="S154" i="5"/>
  <c r="T154" i="5"/>
  <c r="U154" i="5"/>
  <c r="V154" i="5"/>
  <c r="W154" i="5"/>
  <c r="Y154" i="5"/>
  <c r="Z154" i="5"/>
  <c r="AA154" i="5"/>
  <c r="AB154" i="5"/>
  <c r="AC154" i="5"/>
  <c r="C155" i="5"/>
  <c r="D155" i="5"/>
  <c r="E155" i="5"/>
  <c r="F155" i="5"/>
  <c r="G155" i="5"/>
  <c r="H155" i="5"/>
  <c r="I155" i="5"/>
  <c r="J155" i="5"/>
  <c r="K155" i="5"/>
  <c r="L155" i="5"/>
  <c r="M155" i="5"/>
  <c r="N155" i="5"/>
  <c r="O155" i="5"/>
  <c r="Q155" i="5"/>
  <c r="R155" i="5"/>
  <c r="S155" i="5"/>
  <c r="T155" i="5"/>
  <c r="U155" i="5"/>
  <c r="V155" i="5"/>
  <c r="W155" i="5"/>
  <c r="Y155" i="5"/>
  <c r="Z155" i="5"/>
  <c r="AA155" i="5"/>
  <c r="AB155" i="5"/>
  <c r="AC155" i="5"/>
  <c r="C156" i="5"/>
  <c r="D156" i="5"/>
  <c r="E156" i="5"/>
  <c r="F156" i="5"/>
  <c r="G156" i="5"/>
  <c r="H156" i="5"/>
  <c r="I156" i="5"/>
  <c r="J156" i="5"/>
  <c r="K156" i="5"/>
  <c r="L156" i="5"/>
  <c r="M156" i="5"/>
  <c r="N156" i="5"/>
  <c r="O156" i="5"/>
  <c r="Q156" i="5"/>
  <c r="R156" i="5"/>
  <c r="S156" i="5"/>
  <c r="T156" i="5"/>
  <c r="U156" i="5"/>
  <c r="V156" i="5"/>
  <c r="W156" i="5"/>
  <c r="Y156" i="5"/>
  <c r="Z156" i="5"/>
  <c r="AA156" i="5"/>
  <c r="AB156" i="5"/>
  <c r="AC156" i="5"/>
  <c r="C157" i="5"/>
  <c r="D157" i="5"/>
  <c r="E157" i="5"/>
  <c r="F157" i="5"/>
  <c r="G157" i="5"/>
  <c r="H157" i="5"/>
  <c r="I157" i="5"/>
  <c r="J157" i="5"/>
  <c r="K157" i="5"/>
  <c r="L157" i="5"/>
  <c r="M157" i="5"/>
  <c r="N157" i="5"/>
  <c r="O157" i="5"/>
  <c r="Q157" i="5"/>
  <c r="R157" i="5"/>
  <c r="S157" i="5"/>
  <c r="T157" i="5"/>
  <c r="U157" i="5"/>
  <c r="V157" i="5"/>
  <c r="W157" i="5"/>
  <c r="Y157" i="5"/>
  <c r="Z157" i="5"/>
  <c r="AA157" i="5"/>
  <c r="AB157" i="5"/>
  <c r="AC157" i="5"/>
  <c r="C158" i="5"/>
  <c r="D158" i="5"/>
  <c r="E158" i="5"/>
  <c r="F158" i="5"/>
  <c r="G158" i="5"/>
  <c r="H158" i="5"/>
  <c r="I158" i="5"/>
  <c r="J158" i="5"/>
  <c r="K158" i="5"/>
  <c r="L158" i="5"/>
  <c r="M158" i="5"/>
  <c r="N158" i="5"/>
  <c r="O158" i="5"/>
  <c r="Q158" i="5"/>
  <c r="R158" i="5"/>
  <c r="S158" i="5"/>
  <c r="T158" i="5"/>
  <c r="U158" i="5"/>
  <c r="V158" i="5"/>
  <c r="W158" i="5"/>
  <c r="Y158" i="5"/>
  <c r="Z158" i="5"/>
  <c r="AA158" i="5"/>
  <c r="AB158" i="5"/>
  <c r="AC158" i="5"/>
  <c r="C159" i="5"/>
  <c r="D159" i="5"/>
  <c r="E159" i="5"/>
  <c r="F159" i="5"/>
  <c r="G159" i="5"/>
  <c r="H159" i="5"/>
  <c r="I159" i="5"/>
  <c r="J159" i="5"/>
  <c r="K159" i="5"/>
  <c r="L159" i="5"/>
  <c r="M159" i="5"/>
  <c r="N159" i="5"/>
  <c r="O159" i="5"/>
  <c r="Q159" i="5"/>
  <c r="R159" i="5"/>
  <c r="S159" i="5"/>
  <c r="T159" i="5"/>
  <c r="U159" i="5"/>
  <c r="V159" i="5"/>
  <c r="W159" i="5"/>
  <c r="Y159" i="5"/>
  <c r="Z159" i="5"/>
  <c r="AA159" i="5"/>
  <c r="AB159" i="5"/>
  <c r="AC159" i="5"/>
  <c r="C160" i="5"/>
  <c r="D160" i="5"/>
  <c r="E160" i="5"/>
  <c r="F160" i="5"/>
  <c r="G160" i="5"/>
  <c r="H160" i="5"/>
  <c r="I160" i="5"/>
  <c r="J160" i="5"/>
  <c r="K160" i="5"/>
  <c r="L160" i="5"/>
  <c r="M160" i="5"/>
  <c r="N160" i="5"/>
  <c r="O160" i="5"/>
  <c r="Q160" i="5"/>
  <c r="R160" i="5"/>
  <c r="S160" i="5"/>
  <c r="T160" i="5"/>
  <c r="U160" i="5"/>
  <c r="V160" i="5"/>
  <c r="W160" i="5"/>
  <c r="Y160" i="5"/>
  <c r="Z160" i="5"/>
  <c r="AA160" i="5"/>
  <c r="AB160" i="5"/>
  <c r="AC160" i="5"/>
  <c r="C161" i="5"/>
  <c r="D161" i="5"/>
  <c r="E161" i="5"/>
  <c r="F161" i="5"/>
  <c r="G161" i="5"/>
  <c r="H161" i="5"/>
  <c r="I161" i="5"/>
  <c r="J161" i="5"/>
  <c r="K161" i="5"/>
  <c r="L161" i="5"/>
  <c r="M161" i="5"/>
  <c r="N161" i="5"/>
  <c r="O161" i="5"/>
  <c r="Q161" i="5"/>
  <c r="R161" i="5"/>
  <c r="S161" i="5"/>
  <c r="T161" i="5"/>
  <c r="U161" i="5"/>
  <c r="V161" i="5"/>
  <c r="W161" i="5"/>
  <c r="Y161" i="5"/>
  <c r="Z161" i="5"/>
  <c r="AA161" i="5"/>
  <c r="AB161" i="5"/>
  <c r="AC161" i="5"/>
  <c r="C162" i="5"/>
  <c r="D162" i="5"/>
  <c r="E162" i="5"/>
  <c r="F162" i="5"/>
  <c r="G162" i="5"/>
  <c r="H162" i="5"/>
  <c r="I162" i="5"/>
  <c r="J162" i="5"/>
  <c r="K162" i="5"/>
  <c r="L162" i="5"/>
  <c r="M162" i="5"/>
  <c r="N162" i="5"/>
  <c r="O162" i="5"/>
  <c r="Q162" i="5"/>
  <c r="R162" i="5"/>
  <c r="S162" i="5"/>
  <c r="T162" i="5"/>
  <c r="U162" i="5"/>
  <c r="V162" i="5"/>
  <c r="W162" i="5"/>
  <c r="Y162" i="5"/>
  <c r="Z162" i="5"/>
  <c r="AA162" i="5"/>
  <c r="AB162" i="5"/>
  <c r="AC162" i="5"/>
  <c r="C163" i="5"/>
  <c r="D163" i="5"/>
  <c r="E163" i="5"/>
  <c r="F163" i="5"/>
  <c r="G163" i="5"/>
  <c r="H163" i="5"/>
  <c r="I163" i="5"/>
  <c r="J163" i="5"/>
  <c r="K163" i="5"/>
  <c r="L163" i="5"/>
  <c r="M163" i="5"/>
  <c r="N163" i="5"/>
  <c r="O163" i="5"/>
  <c r="Q163" i="5"/>
  <c r="R163" i="5"/>
  <c r="S163" i="5"/>
  <c r="T163" i="5"/>
  <c r="U163" i="5"/>
  <c r="V163" i="5"/>
  <c r="W163" i="5"/>
  <c r="Y163" i="5"/>
  <c r="Z163" i="5"/>
  <c r="AA163" i="5"/>
  <c r="AB163" i="5"/>
  <c r="AC163" i="5"/>
  <c r="C164" i="5"/>
  <c r="D164" i="5"/>
  <c r="E164" i="5"/>
  <c r="F164" i="5"/>
  <c r="G164" i="5"/>
  <c r="H164" i="5"/>
  <c r="I164" i="5"/>
  <c r="J164" i="5"/>
  <c r="K164" i="5"/>
  <c r="L164" i="5"/>
  <c r="M164" i="5"/>
  <c r="N164" i="5"/>
  <c r="O164" i="5"/>
  <c r="Q164" i="5"/>
  <c r="R164" i="5"/>
  <c r="S164" i="5"/>
  <c r="T164" i="5"/>
  <c r="U164" i="5"/>
  <c r="V164" i="5"/>
  <c r="W164" i="5"/>
  <c r="Y164" i="5"/>
  <c r="Z164" i="5"/>
  <c r="AA164" i="5"/>
  <c r="AB164" i="5"/>
  <c r="AC164" i="5"/>
  <c r="C165" i="5"/>
  <c r="D165" i="5"/>
  <c r="E165" i="5"/>
  <c r="F165" i="5"/>
  <c r="G165" i="5"/>
  <c r="H165" i="5"/>
  <c r="I165" i="5"/>
  <c r="J165" i="5"/>
  <c r="K165" i="5"/>
  <c r="L165" i="5"/>
  <c r="M165" i="5"/>
  <c r="N165" i="5"/>
  <c r="O165" i="5"/>
  <c r="Q165" i="5"/>
  <c r="R165" i="5"/>
  <c r="S165" i="5"/>
  <c r="T165" i="5"/>
  <c r="U165" i="5"/>
  <c r="V165" i="5"/>
  <c r="W165" i="5"/>
  <c r="Y165" i="5"/>
  <c r="Z165" i="5"/>
  <c r="AA165" i="5"/>
  <c r="AB165" i="5"/>
  <c r="AC165" i="5"/>
  <c r="C166" i="5"/>
  <c r="D166" i="5"/>
  <c r="E166" i="5"/>
  <c r="F166" i="5"/>
  <c r="G166" i="5"/>
  <c r="H166" i="5"/>
  <c r="I166" i="5"/>
  <c r="J166" i="5"/>
  <c r="K166" i="5"/>
  <c r="L166" i="5"/>
  <c r="M166" i="5"/>
  <c r="N166" i="5"/>
  <c r="O166" i="5"/>
  <c r="Q166" i="5"/>
  <c r="R166" i="5"/>
  <c r="S166" i="5"/>
  <c r="T166" i="5"/>
  <c r="U166" i="5"/>
  <c r="V166" i="5"/>
  <c r="W166" i="5"/>
  <c r="Y166" i="5"/>
  <c r="Z166" i="5"/>
  <c r="AA166" i="5"/>
  <c r="AB166" i="5"/>
  <c r="AC166" i="5"/>
  <c r="C167" i="5"/>
  <c r="D167" i="5"/>
  <c r="E167" i="5"/>
  <c r="F167" i="5"/>
  <c r="G167" i="5"/>
  <c r="H167" i="5"/>
  <c r="I167" i="5"/>
  <c r="J167" i="5"/>
  <c r="K167" i="5"/>
  <c r="L167" i="5"/>
  <c r="M167" i="5"/>
  <c r="N167" i="5"/>
  <c r="O167" i="5"/>
  <c r="Q167" i="5"/>
  <c r="R167" i="5"/>
  <c r="S167" i="5"/>
  <c r="T167" i="5"/>
  <c r="U167" i="5"/>
  <c r="V167" i="5"/>
  <c r="W167" i="5"/>
  <c r="Y167" i="5"/>
  <c r="Z167" i="5"/>
  <c r="AA167" i="5"/>
  <c r="AB167" i="5"/>
  <c r="AC167" i="5"/>
  <c r="C168" i="5"/>
  <c r="D168" i="5"/>
  <c r="E168" i="5"/>
  <c r="F168" i="5"/>
  <c r="G168" i="5"/>
  <c r="H168" i="5"/>
  <c r="I168" i="5"/>
  <c r="J168" i="5"/>
  <c r="K168" i="5"/>
  <c r="L168" i="5"/>
  <c r="M168" i="5"/>
  <c r="N168" i="5"/>
  <c r="O168" i="5"/>
  <c r="Q168" i="5"/>
  <c r="R168" i="5"/>
  <c r="S168" i="5"/>
  <c r="T168" i="5"/>
  <c r="U168" i="5"/>
  <c r="V168" i="5"/>
  <c r="W168" i="5"/>
  <c r="Y168" i="5"/>
  <c r="Z168" i="5"/>
  <c r="AA168" i="5"/>
  <c r="AB168" i="5"/>
  <c r="AC168" i="5"/>
  <c r="C169" i="5"/>
  <c r="D169" i="5"/>
  <c r="E169" i="5"/>
  <c r="F169" i="5"/>
  <c r="G169" i="5"/>
  <c r="H169" i="5"/>
  <c r="I169" i="5"/>
  <c r="J169" i="5"/>
  <c r="K169" i="5"/>
  <c r="L169" i="5"/>
  <c r="M169" i="5"/>
  <c r="N169" i="5"/>
  <c r="O169" i="5"/>
  <c r="Q169" i="5"/>
  <c r="R169" i="5"/>
  <c r="S169" i="5"/>
  <c r="T169" i="5"/>
  <c r="U169" i="5"/>
  <c r="V169" i="5"/>
  <c r="W169" i="5"/>
  <c r="Y169" i="5"/>
  <c r="Z169" i="5"/>
  <c r="AA169" i="5"/>
  <c r="AB169" i="5"/>
  <c r="AC169" i="5"/>
  <c r="C170" i="5"/>
  <c r="D170" i="5"/>
  <c r="E170" i="5"/>
  <c r="F170" i="5"/>
  <c r="G170" i="5"/>
  <c r="H170" i="5"/>
  <c r="I170" i="5"/>
  <c r="J170" i="5"/>
  <c r="K170" i="5"/>
  <c r="L170" i="5"/>
  <c r="M170" i="5"/>
  <c r="N170" i="5"/>
  <c r="O170" i="5"/>
  <c r="Q170" i="5"/>
  <c r="R170" i="5"/>
  <c r="S170" i="5"/>
  <c r="T170" i="5"/>
  <c r="U170" i="5"/>
  <c r="V170" i="5"/>
  <c r="W170" i="5"/>
  <c r="Y170" i="5"/>
  <c r="Z170" i="5"/>
  <c r="AA170" i="5"/>
  <c r="AB170" i="5"/>
  <c r="AC170" i="5"/>
  <c r="C171" i="5"/>
  <c r="D171" i="5"/>
  <c r="E171" i="5"/>
  <c r="F171" i="5"/>
  <c r="G171" i="5"/>
  <c r="H171" i="5"/>
  <c r="I171" i="5"/>
  <c r="J171" i="5"/>
  <c r="K171" i="5"/>
  <c r="L171" i="5"/>
  <c r="M171" i="5"/>
  <c r="N171" i="5"/>
  <c r="O171" i="5"/>
  <c r="Q171" i="5"/>
  <c r="R171" i="5"/>
  <c r="S171" i="5"/>
  <c r="T171" i="5"/>
  <c r="U171" i="5"/>
  <c r="V171" i="5"/>
  <c r="W171" i="5"/>
  <c r="Y171" i="5"/>
  <c r="Z171" i="5"/>
  <c r="AA171" i="5"/>
  <c r="AB171" i="5"/>
  <c r="AC171" i="5"/>
  <c r="C172" i="5"/>
  <c r="D172" i="5"/>
  <c r="E172" i="5"/>
  <c r="F172" i="5"/>
  <c r="G172" i="5"/>
  <c r="H172" i="5"/>
  <c r="I172" i="5"/>
  <c r="J172" i="5"/>
  <c r="K172" i="5"/>
  <c r="L172" i="5"/>
  <c r="M172" i="5"/>
  <c r="N172" i="5"/>
  <c r="O172" i="5"/>
  <c r="Q172" i="5"/>
  <c r="R172" i="5"/>
  <c r="S172" i="5"/>
  <c r="T172" i="5"/>
  <c r="U172" i="5"/>
  <c r="V172" i="5"/>
  <c r="W172" i="5"/>
  <c r="Y172" i="5"/>
  <c r="Z172" i="5"/>
  <c r="AA172" i="5"/>
  <c r="AB172" i="5"/>
  <c r="AC172" i="5"/>
  <c r="C173" i="5"/>
  <c r="D173" i="5"/>
  <c r="E173" i="5"/>
  <c r="F173" i="5"/>
  <c r="G173" i="5"/>
  <c r="H173" i="5"/>
  <c r="I173" i="5"/>
  <c r="J173" i="5"/>
  <c r="K173" i="5"/>
  <c r="L173" i="5"/>
  <c r="M173" i="5"/>
  <c r="N173" i="5"/>
  <c r="O173" i="5"/>
  <c r="Q173" i="5"/>
  <c r="R173" i="5"/>
  <c r="S173" i="5"/>
  <c r="T173" i="5"/>
  <c r="U173" i="5"/>
  <c r="V173" i="5"/>
  <c r="W173" i="5"/>
  <c r="Y173" i="5"/>
  <c r="Z173" i="5"/>
  <c r="AA173" i="5"/>
  <c r="AB173" i="5"/>
  <c r="AC173" i="5"/>
  <c r="C174" i="5"/>
  <c r="D174" i="5"/>
  <c r="E174" i="5"/>
  <c r="F174" i="5"/>
  <c r="G174" i="5"/>
  <c r="H174" i="5"/>
  <c r="I174" i="5"/>
  <c r="J174" i="5"/>
  <c r="K174" i="5"/>
  <c r="L174" i="5"/>
  <c r="M174" i="5"/>
  <c r="N174" i="5"/>
  <c r="O174" i="5"/>
  <c r="Q174" i="5"/>
  <c r="R174" i="5"/>
  <c r="S174" i="5"/>
  <c r="T174" i="5"/>
  <c r="U174" i="5"/>
  <c r="V174" i="5"/>
  <c r="W174" i="5"/>
  <c r="Y174" i="5"/>
  <c r="Z174" i="5"/>
  <c r="AA174" i="5"/>
  <c r="AB174" i="5"/>
  <c r="AC174" i="5"/>
  <c r="C175" i="5"/>
  <c r="D175" i="5"/>
  <c r="E175" i="5"/>
  <c r="F175" i="5"/>
  <c r="G175" i="5"/>
  <c r="H175" i="5"/>
  <c r="I175" i="5"/>
  <c r="J175" i="5"/>
  <c r="K175" i="5"/>
  <c r="L175" i="5"/>
  <c r="M175" i="5"/>
  <c r="N175" i="5"/>
  <c r="O175" i="5"/>
  <c r="Q175" i="5"/>
  <c r="R175" i="5"/>
  <c r="S175" i="5"/>
  <c r="T175" i="5"/>
  <c r="U175" i="5"/>
  <c r="V175" i="5"/>
  <c r="W175" i="5"/>
  <c r="Y175" i="5"/>
  <c r="Z175" i="5"/>
  <c r="AA175" i="5"/>
  <c r="AB175" i="5"/>
  <c r="AC175" i="5"/>
  <c r="C176" i="5"/>
  <c r="D176" i="5"/>
  <c r="E176" i="5"/>
  <c r="F176" i="5"/>
  <c r="G176" i="5"/>
  <c r="H176" i="5"/>
  <c r="I176" i="5"/>
  <c r="J176" i="5"/>
  <c r="K176" i="5"/>
  <c r="L176" i="5"/>
  <c r="M176" i="5"/>
  <c r="N176" i="5"/>
  <c r="O176" i="5"/>
  <c r="Q176" i="5"/>
  <c r="R176" i="5"/>
  <c r="S176" i="5"/>
  <c r="T176" i="5"/>
  <c r="U176" i="5"/>
  <c r="V176" i="5"/>
  <c r="W176" i="5"/>
  <c r="Y176" i="5"/>
  <c r="Z176" i="5"/>
  <c r="AA176" i="5"/>
  <c r="AB176" i="5"/>
  <c r="AC176" i="5"/>
  <c r="C177" i="5"/>
  <c r="D177" i="5"/>
  <c r="E177" i="5"/>
  <c r="F177" i="5"/>
  <c r="G177" i="5"/>
  <c r="H177" i="5"/>
  <c r="I177" i="5"/>
  <c r="J177" i="5"/>
  <c r="K177" i="5"/>
  <c r="L177" i="5"/>
  <c r="M177" i="5"/>
  <c r="N177" i="5"/>
  <c r="O177" i="5"/>
  <c r="Q177" i="5"/>
  <c r="R177" i="5"/>
  <c r="S177" i="5"/>
  <c r="T177" i="5"/>
  <c r="U177" i="5"/>
  <c r="V177" i="5"/>
  <c r="W177" i="5"/>
  <c r="Y177" i="5"/>
  <c r="Z177" i="5"/>
  <c r="AA177" i="5"/>
  <c r="AB177" i="5"/>
  <c r="AC177" i="5"/>
  <c r="C178" i="5"/>
  <c r="D178" i="5"/>
  <c r="E178" i="5"/>
  <c r="F178" i="5"/>
  <c r="G178" i="5"/>
  <c r="H178" i="5"/>
  <c r="I178" i="5"/>
  <c r="J178" i="5"/>
  <c r="K178" i="5"/>
  <c r="L178" i="5"/>
  <c r="M178" i="5"/>
  <c r="N178" i="5"/>
  <c r="O178" i="5"/>
  <c r="Q178" i="5"/>
  <c r="R178" i="5"/>
  <c r="S178" i="5"/>
  <c r="T178" i="5"/>
  <c r="U178" i="5"/>
  <c r="V178" i="5"/>
  <c r="W178" i="5"/>
  <c r="Y178" i="5"/>
  <c r="Z178" i="5"/>
  <c r="AA178" i="5"/>
  <c r="AB178" i="5"/>
  <c r="AC178" i="5"/>
  <c r="C179" i="5"/>
  <c r="D179" i="5"/>
  <c r="E179" i="5"/>
  <c r="F179" i="5"/>
  <c r="G179" i="5"/>
  <c r="H179" i="5"/>
  <c r="I179" i="5"/>
  <c r="J179" i="5"/>
  <c r="K179" i="5"/>
  <c r="L179" i="5"/>
  <c r="M179" i="5"/>
  <c r="N179" i="5"/>
  <c r="O179" i="5"/>
  <c r="Q179" i="5"/>
  <c r="R179" i="5"/>
  <c r="S179" i="5"/>
  <c r="T179" i="5"/>
  <c r="U179" i="5"/>
  <c r="V179" i="5"/>
  <c r="W179" i="5"/>
  <c r="Y179" i="5"/>
  <c r="Z179" i="5"/>
  <c r="AA179" i="5"/>
  <c r="AB179" i="5"/>
  <c r="AC179" i="5"/>
  <c r="C180" i="5"/>
  <c r="D180" i="5"/>
  <c r="E180" i="5"/>
  <c r="F180" i="5"/>
  <c r="G180" i="5"/>
  <c r="H180" i="5"/>
  <c r="I180" i="5"/>
  <c r="J180" i="5"/>
  <c r="K180" i="5"/>
  <c r="L180" i="5"/>
  <c r="M180" i="5"/>
  <c r="N180" i="5"/>
  <c r="O180" i="5"/>
  <c r="Q180" i="5"/>
  <c r="R180" i="5"/>
  <c r="S180" i="5"/>
  <c r="T180" i="5"/>
  <c r="U180" i="5"/>
  <c r="V180" i="5"/>
  <c r="W180" i="5"/>
  <c r="Y180" i="5"/>
  <c r="Z180" i="5"/>
  <c r="AA180" i="5"/>
  <c r="AB180" i="5"/>
  <c r="AC180" i="5"/>
  <c r="C181" i="5"/>
  <c r="D181" i="5"/>
  <c r="E181" i="5"/>
  <c r="F181" i="5"/>
  <c r="G181" i="5"/>
  <c r="H181" i="5"/>
  <c r="I181" i="5"/>
  <c r="J181" i="5"/>
  <c r="K181" i="5"/>
  <c r="L181" i="5"/>
  <c r="M181" i="5"/>
  <c r="N181" i="5"/>
  <c r="O181" i="5"/>
  <c r="Q181" i="5"/>
  <c r="R181" i="5"/>
  <c r="S181" i="5"/>
  <c r="T181" i="5"/>
  <c r="U181" i="5"/>
  <c r="V181" i="5"/>
  <c r="W181" i="5"/>
  <c r="Y181" i="5"/>
  <c r="Z181" i="5"/>
  <c r="AA181" i="5"/>
  <c r="AB181" i="5"/>
  <c r="AC181" i="5"/>
  <c r="C182" i="5"/>
  <c r="D182" i="5"/>
  <c r="E182" i="5"/>
  <c r="F182" i="5"/>
  <c r="G182" i="5"/>
  <c r="H182" i="5"/>
  <c r="I182" i="5"/>
  <c r="J182" i="5"/>
  <c r="K182" i="5"/>
  <c r="L182" i="5"/>
  <c r="M182" i="5"/>
  <c r="N182" i="5"/>
  <c r="O182" i="5"/>
  <c r="Q182" i="5"/>
  <c r="R182" i="5"/>
  <c r="S182" i="5"/>
  <c r="T182" i="5"/>
  <c r="U182" i="5"/>
  <c r="V182" i="5"/>
  <c r="W182" i="5"/>
  <c r="Y182" i="5"/>
  <c r="Z182" i="5"/>
  <c r="AA182" i="5"/>
  <c r="AB182" i="5"/>
  <c r="AC182" i="5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Q183" i="5"/>
  <c r="R183" i="5"/>
  <c r="S183" i="5"/>
  <c r="T183" i="5"/>
  <c r="U183" i="5"/>
  <c r="V183" i="5"/>
  <c r="W183" i="5"/>
  <c r="Y183" i="5"/>
  <c r="Z183" i="5"/>
  <c r="AA183" i="5"/>
  <c r="AB183" i="5"/>
  <c r="AC183" i="5"/>
  <c r="C184" i="5"/>
  <c r="D184" i="5"/>
  <c r="E184" i="5"/>
  <c r="F184" i="5"/>
  <c r="G184" i="5"/>
  <c r="H184" i="5"/>
  <c r="I184" i="5"/>
  <c r="J184" i="5"/>
  <c r="K184" i="5"/>
  <c r="L184" i="5"/>
  <c r="M184" i="5"/>
  <c r="N184" i="5"/>
  <c r="O184" i="5"/>
  <c r="Q184" i="5"/>
  <c r="R184" i="5"/>
  <c r="S184" i="5"/>
  <c r="T184" i="5"/>
  <c r="U184" i="5"/>
  <c r="V184" i="5"/>
  <c r="W184" i="5"/>
  <c r="Y184" i="5"/>
  <c r="Z184" i="5"/>
  <c r="AA184" i="5"/>
  <c r="AB184" i="5"/>
  <c r="AC184" i="5"/>
  <c r="C185" i="5"/>
  <c r="D185" i="5"/>
  <c r="E185" i="5"/>
  <c r="F185" i="5"/>
  <c r="G185" i="5"/>
  <c r="H185" i="5"/>
  <c r="I185" i="5"/>
  <c r="J185" i="5"/>
  <c r="K185" i="5"/>
  <c r="L185" i="5"/>
  <c r="M185" i="5"/>
  <c r="N185" i="5"/>
  <c r="O185" i="5"/>
  <c r="Q185" i="5"/>
  <c r="R185" i="5"/>
  <c r="S185" i="5"/>
  <c r="T185" i="5"/>
  <c r="U185" i="5"/>
  <c r="V185" i="5"/>
  <c r="W185" i="5"/>
  <c r="Y185" i="5"/>
  <c r="Z185" i="5"/>
  <c r="AA185" i="5"/>
  <c r="AB185" i="5"/>
  <c r="AC185" i="5"/>
  <c r="C186" i="5"/>
  <c r="D186" i="5"/>
  <c r="E186" i="5"/>
  <c r="F186" i="5"/>
  <c r="G186" i="5"/>
  <c r="H186" i="5"/>
  <c r="I186" i="5"/>
  <c r="J186" i="5"/>
  <c r="K186" i="5"/>
  <c r="L186" i="5"/>
  <c r="M186" i="5"/>
  <c r="N186" i="5"/>
  <c r="O186" i="5"/>
  <c r="Q186" i="5"/>
  <c r="R186" i="5"/>
  <c r="S186" i="5"/>
  <c r="T186" i="5"/>
  <c r="U186" i="5"/>
  <c r="V186" i="5"/>
  <c r="W186" i="5"/>
  <c r="Y186" i="5"/>
  <c r="Z186" i="5"/>
  <c r="AA186" i="5"/>
  <c r="AB186" i="5"/>
  <c r="AC186" i="5"/>
  <c r="C187" i="5"/>
  <c r="D187" i="5"/>
  <c r="E187" i="5"/>
  <c r="F187" i="5"/>
  <c r="G187" i="5"/>
  <c r="H187" i="5"/>
  <c r="I187" i="5"/>
  <c r="J187" i="5"/>
  <c r="K187" i="5"/>
  <c r="L187" i="5"/>
  <c r="M187" i="5"/>
  <c r="N187" i="5"/>
  <c r="O187" i="5"/>
  <c r="Q187" i="5"/>
  <c r="R187" i="5"/>
  <c r="S187" i="5"/>
  <c r="T187" i="5"/>
  <c r="U187" i="5"/>
  <c r="V187" i="5"/>
  <c r="W187" i="5"/>
  <c r="Y187" i="5"/>
  <c r="Z187" i="5"/>
  <c r="AA187" i="5"/>
  <c r="AB187" i="5"/>
  <c r="AC187" i="5"/>
  <c r="C188" i="5"/>
  <c r="D188" i="5"/>
  <c r="E188" i="5"/>
  <c r="F188" i="5"/>
  <c r="G188" i="5"/>
  <c r="H188" i="5"/>
  <c r="I188" i="5"/>
  <c r="J188" i="5"/>
  <c r="K188" i="5"/>
  <c r="L188" i="5"/>
  <c r="M188" i="5"/>
  <c r="N188" i="5"/>
  <c r="O188" i="5"/>
  <c r="Q188" i="5"/>
  <c r="R188" i="5"/>
  <c r="S188" i="5"/>
  <c r="T188" i="5"/>
  <c r="U188" i="5"/>
  <c r="V188" i="5"/>
  <c r="W188" i="5"/>
  <c r="Y188" i="5"/>
  <c r="Z188" i="5"/>
  <c r="AA188" i="5"/>
  <c r="AB188" i="5"/>
  <c r="AC188" i="5"/>
  <c r="C189" i="5"/>
  <c r="D189" i="5"/>
  <c r="E189" i="5"/>
  <c r="F189" i="5"/>
  <c r="G189" i="5"/>
  <c r="H189" i="5"/>
  <c r="I189" i="5"/>
  <c r="J189" i="5"/>
  <c r="K189" i="5"/>
  <c r="L189" i="5"/>
  <c r="M189" i="5"/>
  <c r="N189" i="5"/>
  <c r="O189" i="5"/>
  <c r="Q189" i="5"/>
  <c r="R189" i="5"/>
  <c r="S189" i="5"/>
  <c r="T189" i="5"/>
  <c r="U189" i="5"/>
  <c r="V189" i="5"/>
  <c r="W189" i="5"/>
  <c r="Y189" i="5"/>
  <c r="Z189" i="5"/>
  <c r="AA189" i="5"/>
  <c r="AB189" i="5"/>
  <c r="AC189" i="5"/>
  <c r="C190" i="5"/>
  <c r="D190" i="5"/>
  <c r="E190" i="5"/>
  <c r="F190" i="5"/>
  <c r="G190" i="5"/>
  <c r="H190" i="5"/>
  <c r="I190" i="5"/>
  <c r="J190" i="5"/>
  <c r="K190" i="5"/>
  <c r="L190" i="5"/>
  <c r="M190" i="5"/>
  <c r="N190" i="5"/>
  <c r="O190" i="5"/>
  <c r="Q190" i="5"/>
  <c r="R190" i="5"/>
  <c r="S190" i="5"/>
  <c r="T190" i="5"/>
  <c r="U190" i="5"/>
  <c r="V190" i="5"/>
  <c r="W190" i="5"/>
  <c r="Y190" i="5"/>
  <c r="Z190" i="5"/>
  <c r="AA190" i="5"/>
  <c r="AB190" i="5"/>
  <c r="AC190" i="5"/>
  <c r="C191" i="5"/>
  <c r="D191" i="5"/>
  <c r="E191" i="5"/>
  <c r="F191" i="5"/>
  <c r="G191" i="5"/>
  <c r="H191" i="5"/>
  <c r="I191" i="5"/>
  <c r="J191" i="5"/>
  <c r="K191" i="5"/>
  <c r="L191" i="5"/>
  <c r="M191" i="5"/>
  <c r="N191" i="5"/>
  <c r="O191" i="5"/>
  <c r="Q191" i="5"/>
  <c r="R191" i="5"/>
  <c r="S191" i="5"/>
  <c r="T191" i="5"/>
  <c r="U191" i="5"/>
  <c r="V191" i="5"/>
  <c r="W191" i="5"/>
  <c r="Y191" i="5"/>
  <c r="Z191" i="5"/>
  <c r="AA191" i="5"/>
  <c r="AB191" i="5"/>
  <c r="AC191" i="5"/>
  <c r="C192" i="5"/>
  <c r="D192" i="5"/>
  <c r="E192" i="5"/>
  <c r="F192" i="5"/>
  <c r="G192" i="5"/>
  <c r="H192" i="5"/>
  <c r="I192" i="5"/>
  <c r="J192" i="5"/>
  <c r="K192" i="5"/>
  <c r="L192" i="5"/>
  <c r="M192" i="5"/>
  <c r="N192" i="5"/>
  <c r="O192" i="5"/>
  <c r="Q192" i="5"/>
  <c r="R192" i="5"/>
  <c r="S192" i="5"/>
  <c r="T192" i="5"/>
  <c r="U192" i="5"/>
  <c r="V192" i="5"/>
  <c r="W192" i="5"/>
  <c r="Y192" i="5"/>
  <c r="Z192" i="5"/>
  <c r="AA192" i="5"/>
  <c r="AB192" i="5"/>
  <c r="AC192" i="5"/>
  <c r="C193" i="5"/>
  <c r="D193" i="5"/>
  <c r="E193" i="5"/>
  <c r="F193" i="5"/>
  <c r="G193" i="5"/>
  <c r="H193" i="5"/>
  <c r="I193" i="5"/>
  <c r="J193" i="5"/>
  <c r="K193" i="5"/>
  <c r="L193" i="5"/>
  <c r="M193" i="5"/>
  <c r="N193" i="5"/>
  <c r="O193" i="5"/>
  <c r="Q193" i="5"/>
  <c r="R193" i="5"/>
  <c r="S193" i="5"/>
  <c r="T193" i="5"/>
  <c r="U193" i="5"/>
  <c r="V193" i="5"/>
  <c r="W193" i="5"/>
  <c r="Y193" i="5"/>
  <c r="Z193" i="5"/>
  <c r="AA193" i="5"/>
  <c r="AB193" i="5"/>
  <c r="AC193" i="5"/>
  <c r="C194" i="5"/>
  <c r="D194" i="5"/>
  <c r="E194" i="5"/>
  <c r="F194" i="5"/>
  <c r="G194" i="5"/>
  <c r="H194" i="5"/>
  <c r="I194" i="5"/>
  <c r="J194" i="5"/>
  <c r="K194" i="5"/>
  <c r="L194" i="5"/>
  <c r="M194" i="5"/>
  <c r="N194" i="5"/>
  <c r="O194" i="5"/>
  <c r="Q194" i="5"/>
  <c r="R194" i="5"/>
  <c r="S194" i="5"/>
  <c r="T194" i="5"/>
  <c r="U194" i="5"/>
  <c r="V194" i="5"/>
  <c r="W194" i="5"/>
  <c r="Y194" i="5"/>
  <c r="Z194" i="5"/>
  <c r="AA194" i="5"/>
  <c r="AB194" i="5"/>
  <c r="AC194" i="5"/>
  <c r="C195" i="5"/>
  <c r="D195" i="5"/>
  <c r="E195" i="5"/>
  <c r="F195" i="5"/>
  <c r="G195" i="5"/>
  <c r="H195" i="5"/>
  <c r="I195" i="5"/>
  <c r="J195" i="5"/>
  <c r="K195" i="5"/>
  <c r="L195" i="5"/>
  <c r="M195" i="5"/>
  <c r="N195" i="5"/>
  <c r="O195" i="5"/>
  <c r="Q195" i="5"/>
  <c r="R195" i="5"/>
  <c r="S195" i="5"/>
  <c r="T195" i="5"/>
  <c r="U195" i="5"/>
  <c r="V195" i="5"/>
  <c r="W195" i="5"/>
  <c r="Y195" i="5"/>
  <c r="Z195" i="5"/>
  <c r="AA195" i="5"/>
  <c r="AB195" i="5"/>
  <c r="AC195" i="5"/>
  <c r="C196" i="5"/>
  <c r="D196" i="5"/>
  <c r="E196" i="5"/>
  <c r="F196" i="5"/>
  <c r="G196" i="5"/>
  <c r="H196" i="5"/>
  <c r="I196" i="5"/>
  <c r="J196" i="5"/>
  <c r="K196" i="5"/>
  <c r="L196" i="5"/>
  <c r="M196" i="5"/>
  <c r="N196" i="5"/>
  <c r="O196" i="5"/>
  <c r="Q196" i="5"/>
  <c r="R196" i="5"/>
  <c r="S196" i="5"/>
  <c r="T196" i="5"/>
  <c r="U196" i="5"/>
  <c r="V196" i="5"/>
  <c r="W196" i="5"/>
  <c r="Y196" i="5"/>
  <c r="Z196" i="5"/>
  <c r="AA196" i="5"/>
  <c r="AB196" i="5"/>
  <c r="AC196" i="5"/>
  <c r="C197" i="5"/>
  <c r="D197" i="5"/>
  <c r="E197" i="5"/>
  <c r="F197" i="5"/>
  <c r="G197" i="5"/>
  <c r="H197" i="5"/>
  <c r="I197" i="5"/>
  <c r="J197" i="5"/>
  <c r="K197" i="5"/>
  <c r="L197" i="5"/>
  <c r="M197" i="5"/>
  <c r="N197" i="5"/>
  <c r="O197" i="5"/>
  <c r="Q197" i="5"/>
  <c r="R197" i="5"/>
  <c r="S197" i="5"/>
  <c r="T197" i="5"/>
  <c r="U197" i="5"/>
  <c r="V197" i="5"/>
  <c r="W197" i="5"/>
  <c r="Y197" i="5"/>
  <c r="Z197" i="5"/>
  <c r="AA197" i="5"/>
  <c r="AB197" i="5"/>
  <c r="AC197" i="5"/>
  <c r="C198" i="5"/>
  <c r="D198" i="5"/>
  <c r="E198" i="5"/>
  <c r="F198" i="5"/>
  <c r="G198" i="5"/>
  <c r="H198" i="5"/>
  <c r="I198" i="5"/>
  <c r="J198" i="5"/>
  <c r="K198" i="5"/>
  <c r="L198" i="5"/>
  <c r="M198" i="5"/>
  <c r="N198" i="5"/>
  <c r="O198" i="5"/>
  <c r="Q198" i="5"/>
  <c r="R198" i="5"/>
  <c r="S198" i="5"/>
  <c r="T198" i="5"/>
  <c r="U198" i="5"/>
  <c r="V198" i="5"/>
  <c r="W198" i="5"/>
  <c r="Y198" i="5"/>
  <c r="Z198" i="5"/>
  <c r="AA198" i="5"/>
  <c r="AB198" i="5"/>
  <c r="AC198" i="5"/>
  <c r="C199" i="5"/>
  <c r="D199" i="5"/>
  <c r="E199" i="5"/>
  <c r="F199" i="5"/>
  <c r="G199" i="5"/>
  <c r="H199" i="5"/>
  <c r="I199" i="5"/>
  <c r="J199" i="5"/>
  <c r="K199" i="5"/>
  <c r="L199" i="5"/>
  <c r="M199" i="5"/>
  <c r="N199" i="5"/>
  <c r="O199" i="5"/>
  <c r="Q199" i="5"/>
  <c r="R199" i="5"/>
  <c r="S199" i="5"/>
  <c r="T199" i="5"/>
  <c r="U199" i="5"/>
  <c r="V199" i="5"/>
  <c r="W199" i="5"/>
  <c r="Y199" i="5"/>
  <c r="Z199" i="5"/>
  <c r="AA199" i="5"/>
  <c r="AB199" i="5"/>
  <c r="AC199" i="5"/>
  <c r="C200" i="5"/>
  <c r="D200" i="5"/>
  <c r="E200" i="5"/>
  <c r="F200" i="5"/>
  <c r="G200" i="5"/>
  <c r="H200" i="5"/>
  <c r="I200" i="5"/>
  <c r="J200" i="5"/>
  <c r="K200" i="5"/>
  <c r="L200" i="5"/>
  <c r="M200" i="5"/>
  <c r="N200" i="5"/>
  <c r="O200" i="5"/>
  <c r="Q200" i="5"/>
  <c r="R200" i="5"/>
  <c r="S200" i="5"/>
  <c r="T200" i="5"/>
  <c r="U200" i="5"/>
  <c r="V200" i="5"/>
  <c r="W200" i="5"/>
  <c r="Y200" i="5"/>
  <c r="Z200" i="5"/>
  <c r="AA200" i="5"/>
  <c r="AB200" i="5"/>
  <c r="AC200" i="5"/>
  <c r="C201" i="5"/>
  <c r="D201" i="5"/>
  <c r="E201" i="5"/>
  <c r="F201" i="5"/>
  <c r="G201" i="5"/>
  <c r="H201" i="5"/>
  <c r="I201" i="5"/>
  <c r="J201" i="5"/>
  <c r="K201" i="5"/>
  <c r="L201" i="5"/>
  <c r="M201" i="5"/>
  <c r="N201" i="5"/>
  <c r="O201" i="5"/>
  <c r="Q201" i="5"/>
  <c r="R201" i="5"/>
  <c r="S201" i="5"/>
  <c r="T201" i="5"/>
  <c r="U201" i="5"/>
  <c r="V201" i="5"/>
  <c r="W201" i="5"/>
  <c r="Y201" i="5"/>
  <c r="Z201" i="5"/>
  <c r="AA201" i="5"/>
  <c r="AB201" i="5"/>
  <c r="AC201" i="5"/>
  <c r="C202" i="5"/>
  <c r="D202" i="5"/>
  <c r="E202" i="5"/>
  <c r="F202" i="5"/>
  <c r="G202" i="5"/>
  <c r="H202" i="5"/>
  <c r="I202" i="5"/>
  <c r="J202" i="5"/>
  <c r="K202" i="5"/>
  <c r="L202" i="5"/>
  <c r="M202" i="5"/>
  <c r="N202" i="5"/>
  <c r="O202" i="5"/>
  <c r="Q202" i="5"/>
  <c r="R202" i="5"/>
  <c r="S202" i="5"/>
  <c r="T202" i="5"/>
  <c r="U202" i="5"/>
  <c r="V202" i="5"/>
  <c r="W202" i="5"/>
  <c r="Y202" i="5"/>
  <c r="Z202" i="5"/>
  <c r="AA202" i="5"/>
  <c r="AB202" i="5"/>
  <c r="AC202" i="5"/>
  <c r="C203" i="5"/>
  <c r="D203" i="5"/>
  <c r="E203" i="5"/>
  <c r="F203" i="5"/>
  <c r="G203" i="5"/>
  <c r="H203" i="5"/>
  <c r="I203" i="5"/>
  <c r="J203" i="5"/>
  <c r="K203" i="5"/>
  <c r="L203" i="5"/>
  <c r="M203" i="5"/>
  <c r="N203" i="5"/>
  <c r="O203" i="5"/>
  <c r="Q203" i="5"/>
  <c r="R203" i="5"/>
  <c r="S203" i="5"/>
  <c r="T203" i="5"/>
  <c r="U203" i="5"/>
  <c r="V203" i="5"/>
  <c r="W203" i="5"/>
  <c r="Y203" i="5"/>
  <c r="Z203" i="5"/>
  <c r="AA203" i="5"/>
  <c r="AB203" i="5"/>
  <c r="AC203" i="5"/>
  <c r="C204" i="5"/>
  <c r="D204" i="5"/>
  <c r="E204" i="5"/>
  <c r="F204" i="5"/>
  <c r="G204" i="5"/>
  <c r="H204" i="5"/>
  <c r="I204" i="5"/>
  <c r="J204" i="5"/>
  <c r="K204" i="5"/>
  <c r="L204" i="5"/>
  <c r="M204" i="5"/>
  <c r="N204" i="5"/>
  <c r="O204" i="5"/>
  <c r="Q204" i="5"/>
  <c r="R204" i="5"/>
  <c r="S204" i="5"/>
  <c r="T204" i="5"/>
  <c r="U204" i="5"/>
  <c r="V204" i="5"/>
  <c r="W204" i="5"/>
  <c r="Y204" i="5"/>
  <c r="Z204" i="5"/>
  <c r="AA204" i="5"/>
  <c r="AB204" i="5"/>
  <c r="AC204" i="5"/>
  <c r="C205" i="5"/>
  <c r="D205" i="5"/>
  <c r="E205" i="5"/>
  <c r="F205" i="5"/>
  <c r="G205" i="5"/>
  <c r="H205" i="5"/>
  <c r="I205" i="5"/>
  <c r="J205" i="5"/>
  <c r="K205" i="5"/>
  <c r="L205" i="5"/>
  <c r="M205" i="5"/>
  <c r="N205" i="5"/>
  <c r="O205" i="5"/>
  <c r="Q205" i="5"/>
  <c r="R205" i="5"/>
  <c r="S205" i="5"/>
  <c r="T205" i="5"/>
  <c r="U205" i="5"/>
  <c r="V205" i="5"/>
  <c r="W205" i="5"/>
  <c r="Y205" i="5"/>
  <c r="Z205" i="5"/>
  <c r="AA205" i="5"/>
  <c r="AB205" i="5"/>
  <c r="AC205" i="5"/>
  <c r="C206" i="5"/>
  <c r="D206" i="5"/>
  <c r="E206" i="5"/>
  <c r="F206" i="5"/>
  <c r="G206" i="5"/>
  <c r="H206" i="5"/>
  <c r="I206" i="5"/>
  <c r="J206" i="5"/>
  <c r="K206" i="5"/>
  <c r="L206" i="5"/>
  <c r="M206" i="5"/>
  <c r="N206" i="5"/>
  <c r="O206" i="5"/>
  <c r="Q206" i="5"/>
  <c r="R206" i="5"/>
  <c r="S206" i="5"/>
  <c r="T206" i="5"/>
  <c r="U206" i="5"/>
  <c r="V206" i="5"/>
  <c r="W206" i="5"/>
  <c r="Y206" i="5"/>
  <c r="Z206" i="5"/>
  <c r="AA206" i="5"/>
  <c r="AB206" i="5"/>
  <c r="AC206" i="5"/>
  <c r="C207" i="5"/>
  <c r="D207" i="5"/>
  <c r="E207" i="5"/>
  <c r="F207" i="5"/>
  <c r="G207" i="5"/>
  <c r="H207" i="5"/>
  <c r="I207" i="5"/>
  <c r="J207" i="5"/>
  <c r="K207" i="5"/>
  <c r="L207" i="5"/>
  <c r="M207" i="5"/>
  <c r="N207" i="5"/>
  <c r="O207" i="5"/>
  <c r="Q207" i="5"/>
  <c r="R207" i="5"/>
  <c r="S207" i="5"/>
  <c r="T207" i="5"/>
  <c r="U207" i="5"/>
  <c r="V207" i="5"/>
  <c r="W207" i="5"/>
  <c r="Y207" i="5"/>
  <c r="Z207" i="5"/>
  <c r="AA207" i="5"/>
  <c r="AB207" i="5"/>
  <c r="AC207" i="5"/>
  <c r="C208" i="5"/>
  <c r="D208" i="5"/>
  <c r="E208" i="5"/>
  <c r="F208" i="5"/>
  <c r="G208" i="5"/>
  <c r="H208" i="5"/>
  <c r="I208" i="5"/>
  <c r="J208" i="5"/>
  <c r="K208" i="5"/>
  <c r="L208" i="5"/>
  <c r="M208" i="5"/>
  <c r="N208" i="5"/>
  <c r="O208" i="5"/>
  <c r="Q208" i="5"/>
  <c r="R208" i="5"/>
  <c r="S208" i="5"/>
  <c r="T208" i="5"/>
  <c r="U208" i="5"/>
  <c r="V208" i="5"/>
  <c r="W208" i="5"/>
  <c r="Y208" i="5"/>
  <c r="Z208" i="5"/>
  <c r="AA208" i="5"/>
  <c r="AB208" i="5"/>
  <c r="AC208" i="5"/>
  <c r="C209" i="5"/>
  <c r="D209" i="5"/>
  <c r="E209" i="5"/>
  <c r="F209" i="5"/>
  <c r="G209" i="5"/>
  <c r="H209" i="5"/>
  <c r="I209" i="5"/>
  <c r="J209" i="5"/>
  <c r="K209" i="5"/>
  <c r="L209" i="5"/>
  <c r="M209" i="5"/>
  <c r="N209" i="5"/>
  <c r="O209" i="5"/>
  <c r="Q209" i="5"/>
  <c r="R209" i="5"/>
  <c r="S209" i="5"/>
  <c r="T209" i="5"/>
  <c r="U209" i="5"/>
  <c r="V209" i="5"/>
  <c r="W209" i="5"/>
  <c r="Y209" i="5"/>
  <c r="Z209" i="5"/>
  <c r="AA209" i="5"/>
  <c r="AB209" i="5"/>
  <c r="AC209" i="5"/>
  <c r="C210" i="5"/>
  <c r="D210" i="5"/>
  <c r="E210" i="5"/>
  <c r="F210" i="5"/>
  <c r="G210" i="5"/>
  <c r="H210" i="5"/>
  <c r="I210" i="5"/>
  <c r="J210" i="5"/>
  <c r="K210" i="5"/>
  <c r="L210" i="5"/>
  <c r="M210" i="5"/>
  <c r="N210" i="5"/>
  <c r="O210" i="5"/>
  <c r="Q210" i="5"/>
  <c r="R210" i="5"/>
  <c r="S210" i="5"/>
  <c r="T210" i="5"/>
  <c r="U210" i="5"/>
  <c r="V210" i="5"/>
  <c r="W210" i="5"/>
  <c r="Y210" i="5"/>
  <c r="Z210" i="5"/>
  <c r="AA210" i="5"/>
  <c r="AB210" i="5"/>
  <c r="AC210" i="5"/>
  <c r="C211" i="5"/>
  <c r="D211" i="5"/>
  <c r="E211" i="5"/>
  <c r="F211" i="5"/>
  <c r="G211" i="5"/>
  <c r="H211" i="5"/>
  <c r="I211" i="5"/>
  <c r="J211" i="5"/>
  <c r="K211" i="5"/>
  <c r="L211" i="5"/>
  <c r="M211" i="5"/>
  <c r="N211" i="5"/>
  <c r="O211" i="5"/>
  <c r="Q211" i="5"/>
  <c r="R211" i="5"/>
  <c r="S211" i="5"/>
  <c r="T211" i="5"/>
  <c r="U211" i="5"/>
  <c r="V211" i="5"/>
  <c r="W211" i="5"/>
  <c r="Y211" i="5"/>
  <c r="Z211" i="5"/>
  <c r="AA211" i="5"/>
  <c r="AB211" i="5"/>
  <c r="AC211" i="5"/>
  <c r="C212" i="5"/>
  <c r="D212" i="5"/>
  <c r="E212" i="5"/>
  <c r="F212" i="5"/>
  <c r="G212" i="5"/>
  <c r="H212" i="5"/>
  <c r="I212" i="5"/>
  <c r="J212" i="5"/>
  <c r="K212" i="5"/>
  <c r="L212" i="5"/>
  <c r="M212" i="5"/>
  <c r="N212" i="5"/>
  <c r="O212" i="5"/>
  <c r="Q212" i="5"/>
  <c r="R212" i="5"/>
  <c r="S212" i="5"/>
  <c r="T212" i="5"/>
  <c r="U212" i="5"/>
  <c r="V212" i="5"/>
  <c r="W212" i="5"/>
  <c r="Y212" i="5"/>
  <c r="Z212" i="5"/>
  <c r="AA212" i="5"/>
  <c r="AB212" i="5"/>
  <c r="AC212" i="5"/>
  <c r="C213" i="5"/>
  <c r="D213" i="5"/>
  <c r="E213" i="5"/>
  <c r="F213" i="5"/>
  <c r="G213" i="5"/>
  <c r="H213" i="5"/>
  <c r="I213" i="5"/>
  <c r="J213" i="5"/>
  <c r="K213" i="5"/>
  <c r="L213" i="5"/>
  <c r="M213" i="5"/>
  <c r="N213" i="5"/>
  <c r="O213" i="5"/>
  <c r="Q213" i="5"/>
  <c r="R213" i="5"/>
  <c r="S213" i="5"/>
  <c r="T213" i="5"/>
  <c r="U213" i="5"/>
  <c r="V213" i="5"/>
  <c r="W213" i="5"/>
  <c r="Y213" i="5"/>
  <c r="Z213" i="5"/>
  <c r="AA213" i="5"/>
  <c r="AB213" i="5"/>
  <c r="AC213" i="5"/>
  <c r="C214" i="5"/>
  <c r="D214" i="5"/>
  <c r="E214" i="5"/>
  <c r="F214" i="5"/>
  <c r="G214" i="5"/>
  <c r="H214" i="5"/>
  <c r="I214" i="5"/>
  <c r="J214" i="5"/>
  <c r="K214" i="5"/>
  <c r="L214" i="5"/>
  <c r="M214" i="5"/>
  <c r="N214" i="5"/>
  <c r="O214" i="5"/>
  <c r="Q214" i="5"/>
  <c r="R214" i="5"/>
  <c r="S214" i="5"/>
  <c r="T214" i="5"/>
  <c r="U214" i="5"/>
  <c r="V214" i="5"/>
  <c r="W214" i="5"/>
  <c r="Y214" i="5"/>
  <c r="Z214" i="5"/>
  <c r="AA214" i="5"/>
  <c r="AB214" i="5"/>
  <c r="AC214" i="5"/>
  <c r="C215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Q215" i="5"/>
  <c r="R215" i="5"/>
  <c r="S215" i="5"/>
  <c r="T215" i="5"/>
  <c r="U215" i="5"/>
  <c r="V215" i="5"/>
  <c r="W215" i="5"/>
  <c r="Y215" i="5"/>
  <c r="Z215" i="5"/>
  <c r="AA215" i="5"/>
  <c r="AB215" i="5"/>
  <c r="AC215" i="5"/>
  <c r="C216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Q216" i="5"/>
  <c r="R216" i="5"/>
  <c r="S216" i="5"/>
  <c r="T216" i="5"/>
  <c r="U216" i="5"/>
  <c r="V216" i="5"/>
  <c r="W216" i="5"/>
  <c r="Y216" i="5"/>
  <c r="Z216" i="5"/>
  <c r="AA216" i="5"/>
  <c r="AB216" i="5"/>
  <c r="AC216" i="5"/>
  <c r="C217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Q217" i="5"/>
  <c r="R217" i="5"/>
  <c r="S217" i="5"/>
  <c r="T217" i="5"/>
  <c r="U217" i="5"/>
  <c r="V217" i="5"/>
  <c r="W217" i="5"/>
  <c r="Y217" i="5"/>
  <c r="Z217" i="5"/>
  <c r="AA217" i="5"/>
  <c r="AB217" i="5"/>
  <c r="AC217" i="5"/>
  <c r="C218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Q218" i="5"/>
  <c r="R218" i="5"/>
  <c r="S218" i="5"/>
  <c r="T218" i="5"/>
  <c r="U218" i="5"/>
  <c r="V218" i="5"/>
  <c r="W218" i="5"/>
  <c r="Y218" i="5"/>
  <c r="Z218" i="5"/>
  <c r="AA218" i="5"/>
  <c r="AB218" i="5"/>
  <c r="AC218" i="5"/>
  <c r="C219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Q219" i="5"/>
  <c r="R219" i="5"/>
  <c r="S219" i="5"/>
  <c r="T219" i="5"/>
  <c r="U219" i="5"/>
  <c r="V219" i="5"/>
  <c r="W219" i="5"/>
  <c r="Y219" i="5"/>
  <c r="Z219" i="5"/>
  <c r="AA219" i="5"/>
  <c r="AB219" i="5"/>
  <c r="AC219" i="5"/>
  <c r="C220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Q220" i="5"/>
  <c r="R220" i="5"/>
  <c r="S220" i="5"/>
  <c r="T220" i="5"/>
  <c r="U220" i="5"/>
  <c r="V220" i="5"/>
  <c r="W220" i="5"/>
  <c r="Y220" i="5"/>
  <c r="Z220" i="5"/>
  <c r="AA220" i="5"/>
  <c r="AB220" i="5"/>
  <c r="AC220" i="5"/>
  <c r="C221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Q221" i="5"/>
  <c r="R221" i="5"/>
  <c r="S221" i="5"/>
  <c r="T221" i="5"/>
  <c r="U221" i="5"/>
  <c r="V221" i="5"/>
  <c r="W221" i="5"/>
  <c r="Y221" i="5"/>
  <c r="Z221" i="5"/>
  <c r="AA221" i="5"/>
  <c r="AB221" i="5"/>
  <c r="AC221" i="5"/>
  <c r="C222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Q222" i="5"/>
  <c r="R222" i="5"/>
  <c r="S222" i="5"/>
  <c r="T222" i="5"/>
  <c r="U222" i="5"/>
  <c r="V222" i="5"/>
  <c r="W222" i="5"/>
  <c r="Y222" i="5"/>
  <c r="Z222" i="5"/>
  <c r="AA222" i="5"/>
  <c r="AB222" i="5"/>
  <c r="AC222" i="5"/>
  <c r="C223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Q223" i="5"/>
  <c r="R223" i="5"/>
  <c r="S223" i="5"/>
  <c r="T223" i="5"/>
  <c r="U223" i="5"/>
  <c r="V223" i="5"/>
  <c r="W223" i="5"/>
  <c r="Y223" i="5"/>
  <c r="Z223" i="5"/>
  <c r="AA223" i="5"/>
  <c r="AB223" i="5"/>
  <c r="AC223" i="5"/>
  <c r="C224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Q224" i="5"/>
  <c r="R224" i="5"/>
  <c r="S224" i="5"/>
  <c r="T224" i="5"/>
  <c r="U224" i="5"/>
  <c r="V224" i="5"/>
  <c r="W224" i="5"/>
  <c r="Y224" i="5"/>
  <c r="Z224" i="5"/>
  <c r="AA224" i="5"/>
  <c r="AB224" i="5"/>
  <c r="AC224" i="5"/>
  <c r="C225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Q225" i="5"/>
  <c r="R225" i="5"/>
  <c r="S225" i="5"/>
  <c r="T225" i="5"/>
  <c r="U225" i="5"/>
  <c r="V225" i="5"/>
  <c r="W225" i="5"/>
  <c r="Y225" i="5"/>
  <c r="Z225" i="5"/>
  <c r="AA225" i="5"/>
  <c r="AB225" i="5"/>
  <c r="AC225" i="5"/>
  <c r="C226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Q226" i="5"/>
  <c r="R226" i="5"/>
  <c r="S226" i="5"/>
  <c r="T226" i="5"/>
  <c r="U226" i="5"/>
  <c r="V226" i="5"/>
  <c r="W226" i="5"/>
  <c r="Y226" i="5"/>
  <c r="Z226" i="5"/>
  <c r="AA226" i="5"/>
  <c r="AB226" i="5"/>
  <c r="AC226" i="5"/>
  <c r="C227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Q227" i="5"/>
  <c r="R227" i="5"/>
  <c r="S227" i="5"/>
  <c r="T227" i="5"/>
  <c r="U227" i="5"/>
  <c r="V227" i="5"/>
  <c r="W227" i="5"/>
  <c r="Y227" i="5"/>
  <c r="Z227" i="5"/>
  <c r="AA227" i="5"/>
  <c r="AB227" i="5"/>
  <c r="AC227" i="5"/>
  <c r="C228" i="5"/>
  <c r="D228" i="5"/>
  <c r="E228" i="5"/>
  <c r="F228" i="5"/>
  <c r="G228" i="5"/>
  <c r="H228" i="5"/>
  <c r="I228" i="5"/>
  <c r="J228" i="5"/>
  <c r="K228" i="5"/>
  <c r="L228" i="5"/>
  <c r="M228" i="5"/>
  <c r="N228" i="5"/>
  <c r="O228" i="5"/>
  <c r="Q228" i="5"/>
  <c r="R228" i="5"/>
  <c r="S228" i="5"/>
  <c r="T228" i="5"/>
  <c r="U228" i="5"/>
  <c r="V228" i="5"/>
  <c r="W228" i="5"/>
  <c r="Y228" i="5"/>
  <c r="Z228" i="5"/>
  <c r="AA228" i="5"/>
  <c r="AB228" i="5"/>
  <c r="AC228" i="5"/>
  <c r="C229" i="5"/>
  <c r="D229" i="5"/>
  <c r="E229" i="5"/>
  <c r="F229" i="5"/>
  <c r="G229" i="5"/>
  <c r="H229" i="5"/>
  <c r="I229" i="5"/>
  <c r="J229" i="5"/>
  <c r="K229" i="5"/>
  <c r="L229" i="5"/>
  <c r="M229" i="5"/>
  <c r="N229" i="5"/>
  <c r="O229" i="5"/>
  <c r="Q229" i="5"/>
  <c r="R229" i="5"/>
  <c r="S229" i="5"/>
  <c r="T229" i="5"/>
  <c r="U229" i="5"/>
  <c r="V229" i="5"/>
  <c r="W229" i="5"/>
  <c r="Y229" i="5"/>
  <c r="Z229" i="5"/>
  <c r="AA229" i="5"/>
  <c r="AB229" i="5"/>
  <c r="AC229" i="5"/>
  <c r="C230" i="5"/>
  <c r="D230" i="5"/>
  <c r="E230" i="5"/>
  <c r="F230" i="5"/>
  <c r="G230" i="5"/>
  <c r="H230" i="5"/>
  <c r="I230" i="5"/>
  <c r="J230" i="5"/>
  <c r="K230" i="5"/>
  <c r="L230" i="5"/>
  <c r="M230" i="5"/>
  <c r="N230" i="5"/>
  <c r="O230" i="5"/>
  <c r="Q230" i="5"/>
  <c r="R230" i="5"/>
  <c r="S230" i="5"/>
  <c r="T230" i="5"/>
  <c r="U230" i="5"/>
  <c r="V230" i="5"/>
  <c r="W230" i="5"/>
  <c r="Y230" i="5"/>
  <c r="Z230" i="5"/>
  <c r="AA230" i="5"/>
  <c r="AB230" i="5"/>
  <c r="AC230" i="5"/>
  <c r="C231" i="5"/>
  <c r="D231" i="5"/>
  <c r="E231" i="5"/>
  <c r="F231" i="5"/>
  <c r="G231" i="5"/>
  <c r="H231" i="5"/>
  <c r="I231" i="5"/>
  <c r="J231" i="5"/>
  <c r="K231" i="5"/>
  <c r="L231" i="5"/>
  <c r="M231" i="5"/>
  <c r="N231" i="5"/>
  <c r="O231" i="5"/>
  <c r="Q231" i="5"/>
  <c r="R231" i="5"/>
  <c r="S231" i="5"/>
  <c r="T231" i="5"/>
  <c r="U231" i="5"/>
  <c r="V231" i="5"/>
  <c r="W231" i="5"/>
  <c r="Y231" i="5"/>
  <c r="Z231" i="5"/>
  <c r="AA231" i="5"/>
  <c r="AB231" i="5"/>
  <c r="AC231" i="5"/>
  <c r="C232" i="5"/>
  <c r="D232" i="5"/>
  <c r="E232" i="5"/>
  <c r="F232" i="5"/>
  <c r="G232" i="5"/>
  <c r="H232" i="5"/>
  <c r="I232" i="5"/>
  <c r="J232" i="5"/>
  <c r="K232" i="5"/>
  <c r="L232" i="5"/>
  <c r="M232" i="5"/>
  <c r="N232" i="5"/>
  <c r="O232" i="5"/>
  <c r="Q232" i="5"/>
  <c r="R232" i="5"/>
  <c r="S232" i="5"/>
  <c r="T232" i="5"/>
  <c r="U232" i="5"/>
  <c r="V232" i="5"/>
  <c r="W232" i="5"/>
  <c r="Y232" i="5"/>
  <c r="Z232" i="5"/>
  <c r="AA232" i="5"/>
  <c r="AB232" i="5"/>
  <c r="AC232" i="5"/>
  <c r="C233" i="5"/>
  <c r="D233" i="5"/>
  <c r="E233" i="5"/>
  <c r="F233" i="5"/>
  <c r="G233" i="5"/>
  <c r="H233" i="5"/>
  <c r="I233" i="5"/>
  <c r="J233" i="5"/>
  <c r="K233" i="5"/>
  <c r="L233" i="5"/>
  <c r="M233" i="5"/>
  <c r="N233" i="5"/>
  <c r="O233" i="5"/>
  <c r="Q233" i="5"/>
  <c r="R233" i="5"/>
  <c r="S233" i="5"/>
  <c r="T233" i="5"/>
  <c r="U233" i="5"/>
  <c r="V233" i="5"/>
  <c r="W233" i="5"/>
  <c r="Y233" i="5"/>
  <c r="Z233" i="5"/>
  <c r="AA233" i="5"/>
  <c r="AB233" i="5"/>
  <c r="AC233" i="5"/>
  <c r="C234" i="5"/>
  <c r="D234" i="5"/>
  <c r="E234" i="5"/>
  <c r="F234" i="5"/>
  <c r="G234" i="5"/>
  <c r="H234" i="5"/>
  <c r="I234" i="5"/>
  <c r="J234" i="5"/>
  <c r="K234" i="5"/>
  <c r="L234" i="5"/>
  <c r="M234" i="5"/>
  <c r="N234" i="5"/>
  <c r="O234" i="5"/>
  <c r="Q234" i="5"/>
  <c r="R234" i="5"/>
  <c r="S234" i="5"/>
  <c r="T234" i="5"/>
  <c r="U234" i="5"/>
  <c r="V234" i="5"/>
  <c r="W234" i="5"/>
  <c r="Y234" i="5"/>
  <c r="Z234" i="5"/>
  <c r="AA234" i="5"/>
  <c r="AB234" i="5"/>
  <c r="AC234" i="5"/>
  <c r="C235" i="5"/>
  <c r="D235" i="5"/>
  <c r="E235" i="5"/>
  <c r="F235" i="5"/>
  <c r="G235" i="5"/>
  <c r="H235" i="5"/>
  <c r="I235" i="5"/>
  <c r="J235" i="5"/>
  <c r="K235" i="5"/>
  <c r="L235" i="5"/>
  <c r="M235" i="5"/>
  <c r="N235" i="5"/>
  <c r="O235" i="5"/>
  <c r="Q235" i="5"/>
  <c r="R235" i="5"/>
  <c r="S235" i="5"/>
  <c r="T235" i="5"/>
  <c r="U235" i="5"/>
  <c r="V235" i="5"/>
  <c r="W235" i="5"/>
  <c r="Y235" i="5"/>
  <c r="Z235" i="5"/>
  <c r="AA235" i="5"/>
  <c r="AB235" i="5"/>
  <c r="AC235" i="5"/>
  <c r="C236" i="5"/>
  <c r="D236" i="5"/>
  <c r="E236" i="5"/>
  <c r="F236" i="5"/>
  <c r="G236" i="5"/>
  <c r="H236" i="5"/>
  <c r="I236" i="5"/>
  <c r="J236" i="5"/>
  <c r="K236" i="5"/>
  <c r="L236" i="5"/>
  <c r="M236" i="5"/>
  <c r="N236" i="5"/>
  <c r="O236" i="5"/>
  <c r="Q236" i="5"/>
  <c r="R236" i="5"/>
  <c r="S236" i="5"/>
  <c r="T236" i="5"/>
  <c r="U236" i="5"/>
  <c r="V236" i="5"/>
  <c r="W236" i="5"/>
  <c r="Y236" i="5"/>
  <c r="Z236" i="5"/>
  <c r="AA236" i="5"/>
  <c r="AB236" i="5"/>
  <c r="AC236" i="5"/>
  <c r="C237" i="5"/>
  <c r="D237" i="5"/>
  <c r="E237" i="5"/>
  <c r="F237" i="5"/>
  <c r="G237" i="5"/>
  <c r="H237" i="5"/>
  <c r="I237" i="5"/>
  <c r="J237" i="5"/>
  <c r="K237" i="5"/>
  <c r="L237" i="5"/>
  <c r="M237" i="5"/>
  <c r="N237" i="5"/>
  <c r="O237" i="5"/>
  <c r="Q237" i="5"/>
  <c r="R237" i="5"/>
  <c r="S237" i="5"/>
  <c r="T237" i="5"/>
  <c r="U237" i="5"/>
  <c r="V237" i="5"/>
  <c r="W237" i="5"/>
  <c r="Y237" i="5"/>
  <c r="Z237" i="5"/>
  <c r="AA237" i="5"/>
  <c r="AB237" i="5"/>
  <c r="AC237" i="5"/>
  <c r="C238" i="5"/>
  <c r="D238" i="5"/>
  <c r="E238" i="5"/>
  <c r="F238" i="5"/>
  <c r="G238" i="5"/>
  <c r="H238" i="5"/>
  <c r="I238" i="5"/>
  <c r="J238" i="5"/>
  <c r="K238" i="5"/>
  <c r="L238" i="5"/>
  <c r="M238" i="5"/>
  <c r="N238" i="5"/>
  <c r="O238" i="5"/>
  <c r="Q238" i="5"/>
  <c r="R238" i="5"/>
  <c r="S238" i="5"/>
  <c r="T238" i="5"/>
  <c r="U238" i="5"/>
  <c r="V238" i="5"/>
  <c r="W238" i="5"/>
  <c r="Y238" i="5"/>
  <c r="Z238" i="5"/>
  <c r="AA238" i="5"/>
  <c r="AB238" i="5"/>
  <c r="AC238" i="5"/>
  <c r="C239" i="5"/>
  <c r="D239" i="5"/>
  <c r="E239" i="5"/>
  <c r="F239" i="5"/>
  <c r="G239" i="5"/>
  <c r="H239" i="5"/>
  <c r="I239" i="5"/>
  <c r="J239" i="5"/>
  <c r="K239" i="5"/>
  <c r="L239" i="5"/>
  <c r="M239" i="5"/>
  <c r="N239" i="5"/>
  <c r="O239" i="5"/>
  <c r="Q239" i="5"/>
  <c r="R239" i="5"/>
  <c r="S239" i="5"/>
  <c r="T239" i="5"/>
  <c r="U239" i="5"/>
  <c r="V239" i="5"/>
  <c r="W239" i="5"/>
  <c r="Y239" i="5"/>
  <c r="Z239" i="5"/>
  <c r="AA239" i="5"/>
  <c r="AB239" i="5"/>
  <c r="AC239" i="5"/>
  <c r="C240" i="5"/>
  <c r="D240" i="5"/>
  <c r="E240" i="5"/>
  <c r="F240" i="5"/>
  <c r="G240" i="5"/>
  <c r="H240" i="5"/>
  <c r="I240" i="5"/>
  <c r="J240" i="5"/>
  <c r="K240" i="5"/>
  <c r="L240" i="5"/>
  <c r="M240" i="5"/>
  <c r="N240" i="5"/>
  <c r="O240" i="5"/>
  <c r="Q240" i="5"/>
  <c r="R240" i="5"/>
  <c r="S240" i="5"/>
  <c r="T240" i="5"/>
  <c r="U240" i="5"/>
  <c r="V240" i="5"/>
  <c r="W240" i="5"/>
  <c r="Y240" i="5"/>
  <c r="Z240" i="5"/>
  <c r="AA240" i="5"/>
  <c r="AB240" i="5"/>
  <c r="AC240" i="5"/>
  <c r="C241" i="5"/>
  <c r="D241" i="5"/>
  <c r="E241" i="5"/>
  <c r="F241" i="5"/>
  <c r="G241" i="5"/>
  <c r="H241" i="5"/>
  <c r="I241" i="5"/>
  <c r="J241" i="5"/>
  <c r="K241" i="5"/>
  <c r="L241" i="5"/>
  <c r="M241" i="5"/>
  <c r="N241" i="5"/>
  <c r="O241" i="5"/>
  <c r="Q241" i="5"/>
  <c r="R241" i="5"/>
  <c r="S241" i="5"/>
  <c r="T241" i="5"/>
  <c r="U241" i="5"/>
  <c r="V241" i="5"/>
  <c r="W241" i="5"/>
  <c r="Y241" i="5"/>
  <c r="Z241" i="5"/>
  <c r="AA241" i="5"/>
  <c r="AB241" i="5"/>
  <c r="AC241" i="5"/>
  <c r="C242" i="5"/>
  <c r="D242" i="5"/>
  <c r="E242" i="5"/>
  <c r="F242" i="5"/>
  <c r="G242" i="5"/>
  <c r="H242" i="5"/>
  <c r="I242" i="5"/>
  <c r="J242" i="5"/>
  <c r="K242" i="5"/>
  <c r="L242" i="5"/>
  <c r="M242" i="5"/>
  <c r="N242" i="5"/>
  <c r="O242" i="5"/>
  <c r="Q242" i="5"/>
  <c r="R242" i="5"/>
  <c r="S242" i="5"/>
  <c r="T242" i="5"/>
  <c r="U242" i="5"/>
  <c r="V242" i="5"/>
  <c r="W242" i="5"/>
  <c r="Y242" i="5"/>
  <c r="Z242" i="5"/>
  <c r="AA242" i="5"/>
  <c r="AB242" i="5"/>
  <c r="AC242" i="5"/>
  <c r="C243" i="5"/>
  <c r="D243" i="5"/>
  <c r="E243" i="5"/>
  <c r="F243" i="5"/>
  <c r="G243" i="5"/>
  <c r="H243" i="5"/>
  <c r="I243" i="5"/>
  <c r="J243" i="5"/>
  <c r="K243" i="5"/>
  <c r="L243" i="5"/>
  <c r="M243" i="5"/>
  <c r="N243" i="5"/>
  <c r="O243" i="5"/>
  <c r="Q243" i="5"/>
  <c r="R243" i="5"/>
  <c r="S243" i="5"/>
  <c r="T243" i="5"/>
  <c r="U243" i="5"/>
  <c r="V243" i="5"/>
  <c r="W243" i="5"/>
  <c r="Y243" i="5"/>
  <c r="Z243" i="5"/>
  <c r="AA243" i="5"/>
  <c r="AB243" i="5"/>
  <c r="AC243" i="5"/>
  <c r="C244" i="5"/>
  <c r="D244" i="5"/>
  <c r="E244" i="5"/>
  <c r="F244" i="5"/>
  <c r="G244" i="5"/>
  <c r="H244" i="5"/>
  <c r="I244" i="5"/>
  <c r="J244" i="5"/>
  <c r="K244" i="5"/>
  <c r="L244" i="5"/>
  <c r="M244" i="5"/>
  <c r="N244" i="5"/>
  <c r="O244" i="5"/>
  <c r="Q244" i="5"/>
  <c r="R244" i="5"/>
  <c r="S244" i="5"/>
  <c r="T244" i="5"/>
  <c r="U244" i="5"/>
  <c r="V244" i="5"/>
  <c r="W244" i="5"/>
  <c r="Y244" i="5"/>
  <c r="Z244" i="5"/>
  <c r="AA244" i="5"/>
  <c r="AB244" i="5"/>
  <c r="AC244" i="5"/>
  <c r="C245" i="5"/>
  <c r="D245" i="5"/>
  <c r="E245" i="5"/>
  <c r="F245" i="5"/>
  <c r="G245" i="5"/>
  <c r="H245" i="5"/>
  <c r="I245" i="5"/>
  <c r="J245" i="5"/>
  <c r="K245" i="5"/>
  <c r="L245" i="5"/>
  <c r="M245" i="5"/>
  <c r="N245" i="5"/>
  <c r="O245" i="5"/>
  <c r="Q245" i="5"/>
  <c r="R245" i="5"/>
  <c r="S245" i="5"/>
  <c r="T245" i="5"/>
  <c r="U245" i="5"/>
  <c r="V245" i="5"/>
  <c r="W245" i="5"/>
  <c r="Y245" i="5"/>
  <c r="Z245" i="5"/>
  <c r="AA245" i="5"/>
  <c r="AB245" i="5"/>
  <c r="AC245" i="5"/>
  <c r="C246" i="5"/>
  <c r="D246" i="5"/>
  <c r="E246" i="5"/>
  <c r="F246" i="5"/>
  <c r="G246" i="5"/>
  <c r="H246" i="5"/>
  <c r="I246" i="5"/>
  <c r="J246" i="5"/>
  <c r="K246" i="5"/>
  <c r="L246" i="5"/>
  <c r="M246" i="5"/>
  <c r="N246" i="5"/>
  <c r="O246" i="5"/>
  <c r="Q246" i="5"/>
  <c r="R246" i="5"/>
  <c r="S246" i="5"/>
  <c r="T246" i="5"/>
  <c r="U246" i="5"/>
  <c r="V246" i="5"/>
  <c r="W246" i="5"/>
  <c r="Y246" i="5"/>
  <c r="Z246" i="5"/>
  <c r="AA246" i="5"/>
  <c r="AB246" i="5"/>
  <c r="AC246" i="5"/>
  <c r="C247" i="5"/>
  <c r="D247" i="5"/>
  <c r="E247" i="5"/>
  <c r="F247" i="5"/>
  <c r="G247" i="5"/>
  <c r="H247" i="5"/>
  <c r="I247" i="5"/>
  <c r="J247" i="5"/>
  <c r="K247" i="5"/>
  <c r="L247" i="5"/>
  <c r="M247" i="5"/>
  <c r="N247" i="5"/>
  <c r="O247" i="5"/>
  <c r="Q247" i="5"/>
  <c r="R247" i="5"/>
  <c r="S247" i="5"/>
  <c r="T247" i="5"/>
  <c r="U247" i="5"/>
  <c r="V247" i="5"/>
  <c r="W247" i="5"/>
  <c r="Y247" i="5"/>
  <c r="Z247" i="5"/>
  <c r="AA247" i="5"/>
  <c r="AB247" i="5"/>
  <c r="AC247" i="5"/>
  <c r="C248" i="5"/>
  <c r="D248" i="5"/>
  <c r="E248" i="5"/>
  <c r="F248" i="5"/>
  <c r="G248" i="5"/>
  <c r="H248" i="5"/>
  <c r="I248" i="5"/>
  <c r="J248" i="5"/>
  <c r="K248" i="5"/>
  <c r="L248" i="5"/>
  <c r="M248" i="5"/>
  <c r="N248" i="5"/>
  <c r="O248" i="5"/>
  <c r="Q248" i="5"/>
  <c r="R248" i="5"/>
  <c r="S248" i="5"/>
  <c r="T248" i="5"/>
  <c r="U248" i="5"/>
  <c r="V248" i="5"/>
  <c r="W248" i="5"/>
  <c r="Y248" i="5"/>
  <c r="Z248" i="5"/>
  <c r="AA248" i="5"/>
  <c r="AB248" i="5"/>
  <c r="AC248" i="5"/>
  <c r="C249" i="5"/>
  <c r="D249" i="5"/>
  <c r="E249" i="5"/>
  <c r="F249" i="5"/>
  <c r="G249" i="5"/>
  <c r="H249" i="5"/>
  <c r="I249" i="5"/>
  <c r="J249" i="5"/>
  <c r="K249" i="5"/>
  <c r="L249" i="5"/>
  <c r="M249" i="5"/>
  <c r="N249" i="5"/>
  <c r="O249" i="5"/>
  <c r="Q249" i="5"/>
  <c r="R249" i="5"/>
  <c r="S249" i="5"/>
  <c r="T249" i="5"/>
  <c r="U249" i="5"/>
  <c r="V249" i="5"/>
  <c r="W249" i="5"/>
  <c r="Y249" i="5"/>
  <c r="Z249" i="5"/>
  <c r="AA249" i="5"/>
  <c r="AB249" i="5"/>
  <c r="AC249" i="5"/>
  <c r="C250" i="5"/>
  <c r="D250" i="5"/>
  <c r="E250" i="5"/>
  <c r="F250" i="5"/>
  <c r="G250" i="5"/>
  <c r="H250" i="5"/>
  <c r="I250" i="5"/>
  <c r="J250" i="5"/>
  <c r="K250" i="5"/>
  <c r="L250" i="5"/>
  <c r="M250" i="5"/>
  <c r="N250" i="5"/>
  <c r="O250" i="5"/>
  <c r="Q250" i="5"/>
  <c r="R250" i="5"/>
  <c r="S250" i="5"/>
  <c r="T250" i="5"/>
  <c r="U250" i="5"/>
  <c r="V250" i="5"/>
  <c r="W250" i="5"/>
  <c r="Y250" i="5"/>
  <c r="Z250" i="5"/>
  <c r="AA250" i="5"/>
  <c r="AB250" i="5"/>
  <c r="AC250" i="5"/>
  <c r="C251" i="5"/>
  <c r="D251" i="5"/>
  <c r="E251" i="5"/>
  <c r="F251" i="5"/>
  <c r="G251" i="5"/>
  <c r="H251" i="5"/>
  <c r="I251" i="5"/>
  <c r="J251" i="5"/>
  <c r="K251" i="5"/>
  <c r="L251" i="5"/>
  <c r="M251" i="5"/>
  <c r="N251" i="5"/>
  <c r="O251" i="5"/>
  <c r="Q251" i="5"/>
  <c r="R251" i="5"/>
  <c r="S251" i="5"/>
  <c r="T251" i="5"/>
  <c r="U251" i="5"/>
  <c r="V251" i="5"/>
  <c r="W251" i="5"/>
  <c r="Y251" i="5"/>
  <c r="Z251" i="5"/>
  <c r="AA251" i="5"/>
  <c r="AB251" i="5"/>
  <c r="AC251" i="5"/>
  <c r="C252" i="5"/>
  <c r="D252" i="5"/>
  <c r="E252" i="5"/>
  <c r="F252" i="5"/>
  <c r="G252" i="5"/>
  <c r="H252" i="5"/>
  <c r="I252" i="5"/>
  <c r="J252" i="5"/>
  <c r="K252" i="5"/>
  <c r="L252" i="5"/>
  <c r="M252" i="5"/>
  <c r="N252" i="5"/>
  <c r="O252" i="5"/>
  <c r="Q252" i="5"/>
  <c r="R252" i="5"/>
  <c r="S252" i="5"/>
  <c r="T252" i="5"/>
  <c r="U252" i="5"/>
  <c r="V252" i="5"/>
  <c r="W252" i="5"/>
  <c r="Y252" i="5"/>
  <c r="Z252" i="5"/>
  <c r="AA252" i="5"/>
  <c r="AB252" i="5"/>
  <c r="AC252" i="5"/>
  <c r="C253" i="5"/>
  <c r="D253" i="5"/>
  <c r="E253" i="5"/>
  <c r="F253" i="5"/>
  <c r="G253" i="5"/>
  <c r="H253" i="5"/>
  <c r="I253" i="5"/>
  <c r="J253" i="5"/>
  <c r="K253" i="5"/>
  <c r="L253" i="5"/>
  <c r="M253" i="5"/>
  <c r="N253" i="5"/>
  <c r="O253" i="5"/>
  <c r="Q253" i="5"/>
  <c r="R253" i="5"/>
  <c r="S253" i="5"/>
  <c r="T253" i="5"/>
  <c r="U253" i="5"/>
  <c r="V253" i="5"/>
  <c r="W253" i="5"/>
  <c r="Y253" i="5"/>
  <c r="Z253" i="5"/>
  <c r="AA253" i="5"/>
  <c r="AB253" i="5"/>
  <c r="AC253" i="5"/>
  <c r="C254" i="5"/>
  <c r="D254" i="5"/>
  <c r="E254" i="5"/>
  <c r="F254" i="5"/>
  <c r="G254" i="5"/>
  <c r="H254" i="5"/>
  <c r="I254" i="5"/>
  <c r="J254" i="5"/>
  <c r="K254" i="5"/>
  <c r="L254" i="5"/>
  <c r="M254" i="5"/>
  <c r="N254" i="5"/>
  <c r="O254" i="5"/>
  <c r="Q254" i="5"/>
  <c r="R254" i="5"/>
  <c r="S254" i="5"/>
  <c r="T254" i="5"/>
  <c r="U254" i="5"/>
  <c r="V254" i="5"/>
  <c r="W254" i="5"/>
  <c r="Y254" i="5"/>
  <c r="Z254" i="5"/>
  <c r="AA254" i="5"/>
  <c r="AB254" i="5"/>
  <c r="AC254" i="5"/>
  <c r="C255" i="5"/>
  <c r="D255" i="5"/>
  <c r="E255" i="5"/>
  <c r="F255" i="5"/>
  <c r="G255" i="5"/>
  <c r="H255" i="5"/>
  <c r="I255" i="5"/>
  <c r="J255" i="5"/>
  <c r="K255" i="5"/>
  <c r="L255" i="5"/>
  <c r="M255" i="5"/>
  <c r="N255" i="5"/>
  <c r="O255" i="5"/>
  <c r="Q255" i="5"/>
  <c r="R255" i="5"/>
  <c r="S255" i="5"/>
  <c r="T255" i="5"/>
  <c r="U255" i="5"/>
  <c r="V255" i="5"/>
  <c r="W255" i="5"/>
  <c r="Y255" i="5"/>
  <c r="Z255" i="5"/>
  <c r="AA255" i="5"/>
  <c r="AB255" i="5"/>
  <c r="AC255" i="5"/>
  <c r="C256" i="5"/>
  <c r="D256" i="5"/>
  <c r="E256" i="5"/>
  <c r="F256" i="5"/>
  <c r="G256" i="5"/>
  <c r="H256" i="5"/>
  <c r="I256" i="5"/>
  <c r="J256" i="5"/>
  <c r="K256" i="5"/>
  <c r="L256" i="5"/>
  <c r="M256" i="5"/>
  <c r="N256" i="5"/>
  <c r="O256" i="5"/>
  <c r="Q256" i="5"/>
  <c r="R256" i="5"/>
  <c r="S256" i="5"/>
  <c r="T256" i="5"/>
  <c r="U256" i="5"/>
  <c r="V256" i="5"/>
  <c r="W256" i="5"/>
  <c r="Y256" i="5"/>
  <c r="Z256" i="5"/>
  <c r="AA256" i="5"/>
  <c r="AB256" i="5"/>
  <c r="AC256" i="5"/>
  <c r="C257" i="5"/>
  <c r="D257" i="5"/>
  <c r="E257" i="5"/>
  <c r="F257" i="5"/>
  <c r="G257" i="5"/>
  <c r="H257" i="5"/>
  <c r="I257" i="5"/>
  <c r="J257" i="5"/>
  <c r="K257" i="5"/>
  <c r="L257" i="5"/>
  <c r="M257" i="5"/>
  <c r="N257" i="5"/>
  <c r="O257" i="5"/>
  <c r="Q257" i="5"/>
  <c r="R257" i="5"/>
  <c r="S257" i="5"/>
  <c r="T257" i="5"/>
  <c r="U257" i="5"/>
  <c r="V257" i="5"/>
  <c r="W257" i="5"/>
  <c r="Y257" i="5"/>
  <c r="Z257" i="5"/>
  <c r="AA257" i="5"/>
  <c r="AB257" i="5"/>
  <c r="AC257" i="5"/>
  <c r="C258" i="5"/>
  <c r="D258" i="5"/>
  <c r="E258" i="5"/>
  <c r="F258" i="5"/>
  <c r="G258" i="5"/>
  <c r="H258" i="5"/>
  <c r="I258" i="5"/>
  <c r="J258" i="5"/>
  <c r="K258" i="5"/>
  <c r="L258" i="5"/>
  <c r="M258" i="5"/>
  <c r="N258" i="5"/>
  <c r="O258" i="5"/>
  <c r="Q258" i="5"/>
  <c r="R258" i="5"/>
  <c r="S258" i="5"/>
  <c r="T258" i="5"/>
  <c r="U258" i="5"/>
  <c r="V258" i="5"/>
  <c r="W258" i="5"/>
  <c r="Y258" i="5"/>
  <c r="Z258" i="5"/>
  <c r="AA258" i="5"/>
  <c r="AB258" i="5"/>
  <c r="AC258" i="5"/>
  <c r="C259" i="5"/>
  <c r="D259" i="5"/>
  <c r="E259" i="5"/>
  <c r="F259" i="5"/>
  <c r="G259" i="5"/>
  <c r="H259" i="5"/>
  <c r="I259" i="5"/>
  <c r="J259" i="5"/>
  <c r="K259" i="5"/>
  <c r="L259" i="5"/>
  <c r="M259" i="5"/>
  <c r="N259" i="5"/>
  <c r="O259" i="5"/>
  <c r="Q259" i="5"/>
  <c r="R259" i="5"/>
  <c r="S259" i="5"/>
  <c r="T259" i="5"/>
  <c r="U259" i="5"/>
  <c r="V259" i="5"/>
  <c r="W259" i="5"/>
  <c r="Y259" i="5"/>
  <c r="Z259" i="5"/>
  <c r="AA259" i="5"/>
  <c r="AB259" i="5"/>
  <c r="AC259" i="5"/>
  <c r="C260" i="5"/>
  <c r="D260" i="5"/>
  <c r="E260" i="5"/>
  <c r="F260" i="5"/>
  <c r="G260" i="5"/>
  <c r="H260" i="5"/>
  <c r="I260" i="5"/>
  <c r="J260" i="5"/>
  <c r="K260" i="5"/>
  <c r="L260" i="5"/>
  <c r="M260" i="5"/>
  <c r="N260" i="5"/>
  <c r="O260" i="5"/>
  <c r="Q260" i="5"/>
  <c r="R260" i="5"/>
  <c r="S260" i="5"/>
  <c r="T260" i="5"/>
  <c r="U260" i="5"/>
  <c r="V260" i="5"/>
  <c r="W260" i="5"/>
  <c r="Y260" i="5"/>
  <c r="Z260" i="5"/>
  <c r="AA260" i="5"/>
  <c r="AB260" i="5"/>
  <c r="AC260" i="5"/>
  <c r="C261" i="5"/>
  <c r="D261" i="5"/>
  <c r="E261" i="5"/>
  <c r="F261" i="5"/>
  <c r="G261" i="5"/>
  <c r="H261" i="5"/>
  <c r="I261" i="5"/>
  <c r="J261" i="5"/>
  <c r="K261" i="5"/>
  <c r="L261" i="5"/>
  <c r="M261" i="5"/>
  <c r="N261" i="5"/>
  <c r="O261" i="5"/>
  <c r="Q261" i="5"/>
  <c r="R261" i="5"/>
  <c r="S261" i="5"/>
  <c r="T261" i="5"/>
  <c r="U261" i="5"/>
  <c r="V261" i="5"/>
  <c r="W261" i="5"/>
  <c r="Y261" i="5"/>
  <c r="Z261" i="5"/>
  <c r="AA261" i="5"/>
  <c r="AB261" i="5"/>
  <c r="AC261" i="5"/>
  <c r="C262" i="5"/>
  <c r="D262" i="5"/>
  <c r="E262" i="5"/>
  <c r="F262" i="5"/>
  <c r="G262" i="5"/>
  <c r="H262" i="5"/>
  <c r="I262" i="5"/>
  <c r="J262" i="5"/>
  <c r="K262" i="5"/>
  <c r="L262" i="5"/>
  <c r="M262" i="5"/>
  <c r="N262" i="5"/>
  <c r="O262" i="5"/>
  <c r="Q262" i="5"/>
  <c r="R262" i="5"/>
  <c r="S262" i="5"/>
  <c r="T262" i="5"/>
  <c r="U262" i="5"/>
  <c r="V262" i="5"/>
  <c r="W262" i="5"/>
  <c r="Y262" i="5"/>
  <c r="Z262" i="5"/>
  <c r="AA262" i="5"/>
  <c r="AB262" i="5"/>
  <c r="AC262" i="5"/>
  <c r="C263" i="5"/>
  <c r="D263" i="5"/>
  <c r="E263" i="5"/>
  <c r="F263" i="5"/>
  <c r="G263" i="5"/>
  <c r="H263" i="5"/>
  <c r="I263" i="5"/>
  <c r="J263" i="5"/>
  <c r="K263" i="5"/>
  <c r="L263" i="5"/>
  <c r="M263" i="5"/>
  <c r="N263" i="5"/>
  <c r="O263" i="5"/>
  <c r="Q263" i="5"/>
  <c r="R263" i="5"/>
  <c r="S263" i="5"/>
  <c r="T263" i="5"/>
  <c r="U263" i="5"/>
  <c r="V263" i="5"/>
  <c r="W263" i="5"/>
  <c r="Y263" i="5"/>
  <c r="Z263" i="5"/>
  <c r="AA263" i="5"/>
  <c r="AB263" i="5"/>
  <c r="AC263" i="5"/>
  <c r="C264" i="5"/>
  <c r="D264" i="5"/>
  <c r="E264" i="5"/>
  <c r="F264" i="5"/>
  <c r="G264" i="5"/>
  <c r="H264" i="5"/>
  <c r="I264" i="5"/>
  <c r="J264" i="5"/>
  <c r="K264" i="5"/>
  <c r="L264" i="5"/>
  <c r="M264" i="5"/>
  <c r="N264" i="5"/>
  <c r="O264" i="5"/>
  <c r="Q264" i="5"/>
  <c r="R264" i="5"/>
  <c r="S264" i="5"/>
  <c r="T264" i="5"/>
  <c r="U264" i="5"/>
  <c r="V264" i="5"/>
  <c r="W264" i="5"/>
  <c r="Y264" i="5"/>
  <c r="Z264" i="5"/>
  <c r="AA264" i="5"/>
  <c r="AB264" i="5"/>
  <c r="AC264" i="5"/>
  <c r="C265" i="5"/>
  <c r="D265" i="5"/>
  <c r="E265" i="5"/>
  <c r="F265" i="5"/>
  <c r="G265" i="5"/>
  <c r="H265" i="5"/>
  <c r="I265" i="5"/>
  <c r="J265" i="5"/>
  <c r="K265" i="5"/>
  <c r="L265" i="5"/>
  <c r="M265" i="5"/>
  <c r="N265" i="5"/>
  <c r="O265" i="5"/>
  <c r="Q265" i="5"/>
  <c r="R265" i="5"/>
  <c r="S265" i="5"/>
  <c r="T265" i="5"/>
  <c r="U265" i="5"/>
  <c r="V265" i="5"/>
  <c r="W265" i="5"/>
  <c r="Y265" i="5"/>
  <c r="Z265" i="5"/>
  <c r="AA265" i="5"/>
  <c r="AB265" i="5"/>
  <c r="AC265" i="5"/>
  <c r="C266" i="5"/>
  <c r="D266" i="5"/>
  <c r="E266" i="5"/>
  <c r="F266" i="5"/>
  <c r="G266" i="5"/>
  <c r="H266" i="5"/>
  <c r="I266" i="5"/>
  <c r="J266" i="5"/>
  <c r="K266" i="5"/>
  <c r="L266" i="5"/>
  <c r="M266" i="5"/>
  <c r="N266" i="5"/>
  <c r="O266" i="5"/>
  <c r="Q266" i="5"/>
  <c r="R266" i="5"/>
  <c r="S266" i="5"/>
  <c r="T266" i="5"/>
  <c r="U266" i="5"/>
  <c r="V266" i="5"/>
  <c r="W266" i="5"/>
  <c r="Y266" i="5"/>
  <c r="Z266" i="5"/>
  <c r="AA266" i="5"/>
  <c r="AB266" i="5"/>
  <c r="AC266" i="5"/>
  <c r="C267" i="5"/>
  <c r="D267" i="5"/>
  <c r="E267" i="5"/>
  <c r="F267" i="5"/>
  <c r="G267" i="5"/>
  <c r="H267" i="5"/>
  <c r="I267" i="5"/>
  <c r="J267" i="5"/>
  <c r="K267" i="5"/>
  <c r="L267" i="5"/>
  <c r="M267" i="5"/>
  <c r="N267" i="5"/>
  <c r="O267" i="5"/>
  <c r="Q267" i="5"/>
  <c r="R267" i="5"/>
  <c r="S267" i="5"/>
  <c r="T267" i="5"/>
  <c r="U267" i="5"/>
  <c r="V267" i="5"/>
  <c r="W267" i="5"/>
  <c r="Y267" i="5"/>
  <c r="Z267" i="5"/>
  <c r="AA267" i="5"/>
  <c r="AB267" i="5"/>
  <c r="AC267" i="5"/>
  <c r="C268" i="5"/>
  <c r="D268" i="5"/>
  <c r="E268" i="5"/>
  <c r="F268" i="5"/>
  <c r="G268" i="5"/>
  <c r="H268" i="5"/>
  <c r="I268" i="5"/>
  <c r="J268" i="5"/>
  <c r="K268" i="5"/>
  <c r="L268" i="5"/>
  <c r="M268" i="5"/>
  <c r="N268" i="5"/>
  <c r="O268" i="5"/>
  <c r="Q268" i="5"/>
  <c r="R268" i="5"/>
  <c r="S268" i="5"/>
  <c r="T268" i="5"/>
  <c r="U268" i="5"/>
  <c r="V268" i="5"/>
  <c r="W268" i="5"/>
  <c r="Y268" i="5"/>
  <c r="Z268" i="5"/>
  <c r="AA268" i="5"/>
  <c r="AB268" i="5"/>
  <c r="AC268" i="5"/>
  <c r="C269" i="5"/>
  <c r="D269" i="5"/>
  <c r="E269" i="5"/>
  <c r="F269" i="5"/>
  <c r="G269" i="5"/>
  <c r="H269" i="5"/>
  <c r="I269" i="5"/>
  <c r="J269" i="5"/>
  <c r="K269" i="5"/>
  <c r="L269" i="5"/>
  <c r="M269" i="5"/>
  <c r="N269" i="5"/>
  <c r="O269" i="5"/>
  <c r="Q269" i="5"/>
  <c r="R269" i="5"/>
  <c r="S269" i="5"/>
  <c r="T269" i="5"/>
  <c r="U269" i="5"/>
  <c r="V269" i="5"/>
  <c r="W269" i="5"/>
  <c r="Y269" i="5"/>
  <c r="Z269" i="5"/>
  <c r="AA269" i="5"/>
  <c r="AB269" i="5"/>
  <c r="AC269" i="5"/>
  <c r="C270" i="5"/>
  <c r="D270" i="5"/>
  <c r="E270" i="5"/>
  <c r="F270" i="5"/>
  <c r="G270" i="5"/>
  <c r="H270" i="5"/>
  <c r="I270" i="5"/>
  <c r="J270" i="5"/>
  <c r="K270" i="5"/>
  <c r="L270" i="5"/>
  <c r="M270" i="5"/>
  <c r="N270" i="5"/>
  <c r="O270" i="5"/>
  <c r="Q270" i="5"/>
  <c r="R270" i="5"/>
  <c r="S270" i="5"/>
  <c r="T270" i="5"/>
  <c r="U270" i="5"/>
  <c r="V270" i="5"/>
  <c r="W270" i="5"/>
  <c r="Y270" i="5"/>
  <c r="Z270" i="5"/>
  <c r="AA270" i="5"/>
  <c r="AB270" i="5"/>
  <c r="AC270" i="5"/>
  <c r="C271" i="5"/>
  <c r="D271" i="5"/>
  <c r="E271" i="5"/>
  <c r="F271" i="5"/>
  <c r="G271" i="5"/>
  <c r="H271" i="5"/>
  <c r="I271" i="5"/>
  <c r="J271" i="5"/>
  <c r="K271" i="5"/>
  <c r="L271" i="5"/>
  <c r="M271" i="5"/>
  <c r="N271" i="5"/>
  <c r="O271" i="5"/>
  <c r="Q271" i="5"/>
  <c r="R271" i="5"/>
  <c r="S271" i="5"/>
  <c r="T271" i="5"/>
  <c r="U271" i="5"/>
  <c r="V271" i="5"/>
  <c r="W271" i="5"/>
  <c r="Y271" i="5"/>
  <c r="Z271" i="5"/>
  <c r="AA271" i="5"/>
  <c r="AB271" i="5"/>
  <c r="AC271" i="5"/>
  <c r="C272" i="5"/>
  <c r="D272" i="5"/>
  <c r="E272" i="5"/>
  <c r="F272" i="5"/>
  <c r="G272" i="5"/>
  <c r="H272" i="5"/>
  <c r="I272" i="5"/>
  <c r="J272" i="5"/>
  <c r="K272" i="5"/>
  <c r="L272" i="5"/>
  <c r="M272" i="5"/>
  <c r="N272" i="5"/>
  <c r="O272" i="5"/>
  <c r="Q272" i="5"/>
  <c r="R272" i="5"/>
  <c r="S272" i="5"/>
  <c r="T272" i="5"/>
  <c r="U272" i="5"/>
  <c r="V272" i="5"/>
  <c r="W272" i="5"/>
  <c r="Y272" i="5"/>
  <c r="Z272" i="5"/>
  <c r="AA272" i="5"/>
  <c r="AB272" i="5"/>
  <c r="AC272" i="5"/>
  <c r="C273" i="5"/>
  <c r="D273" i="5"/>
  <c r="E273" i="5"/>
  <c r="F273" i="5"/>
  <c r="G273" i="5"/>
  <c r="H273" i="5"/>
  <c r="I273" i="5"/>
  <c r="J273" i="5"/>
  <c r="K273" i="5"/>
  <c r="L273" i="5"/>
  <c r="M273" i="5"/>
  <c r="N273" i="5"/>
  <c r="O273" i="5"/>
  <c r="Q273" i="5"/>
  <c r="R273" i="5"/>
  <c r="S273" i="5"/>
  <c r="T273" i="5"/>
  <c r="U273" i="5"/>
  <c r="V273" i="5"/>
  <c r="W273" i="5"/>
  <c r="Y273" i="5"/>
  <c r="Z273" i="5"/>
  <c r="AA273" i="5"/>
  <c r="AB273" i="5"/>
  <c r="AC273" i="5"/>
  <c r="C274" i="5"/>
  <c r="D274" i="5"/>
  <c r="E274" i="5"/>
  <c r="F274" i="5"/>
  <c r="G274" i="5"/>
  <c r="H274" i="5"/>
  <c r="I274" i="5"/>
  <c r="J274" i="5"/>
  <c r="K274" i="5"/>
  <c r="L274" i="5"/>
  <c r="M274" i="5"/>
  <c r="N274" i="5"/>
  <c r="O274" i="5"/>
  <c r="Q274" i="5"/>
  <c r="R274" i="5"/>
  <c r="S274" i="5"/>
  <c r="T274" i="5"/>
  <c r="U274" i="5"/>
  <c r="V274" i="5"/>
  <c r="W274" i="5"/>
  <c r="Y274" i="5"/>
  <c r="Z274" i="5"/>
  <c r="AA274" i="5"/>
  <c r="AB274" i="5"/>
  <c r="AC274" i="5"/>
  <c r="C275" i="5"/>
  <c r="D275" i="5"/>
  <c r="E275" i="5"/>
  <c r="F275" i="5"/>
  <c r="G275" i="5"/>
  <c r="H275" i="5"/>
  <c r="I275" i="5"/>
  <c r="J275" i="5"/>
  <c r="K275" i="5"/>
  <c r="L275" i="5"/>
  <c r="M275" i="5"/>
  <c r="N275" i="5"/>
  <c r="O275" i="5"/>
  <c r="Q275" i="5"/>
  <c r="R275" i="5"/>
  <c r="S275" i="5"/>
  <c r="T275" i="5"/>
  <c r="U275" i="5"/>
  <c r="V275" i="5"/>
  <c r="W275" i="5"/>
  <c r="Y275" i="5"/>
  <c r="Z275" i="5"/>
  <c r="AA275" i="5"/>
  <c r="AB275" i="5"/>
  <c r="AC275" i="5"/>
  <c r="C276" i="5"/>
  <c r="D276" i="5"/>
  <c r="E276" i="5"/>
  <c r="F276" i="5"/>
  <c r="G276" i="5"/>
  <c r="H276" i="5"/>
  <c r="I276" i="5"/>
  <c r="J276" i="5"/>
  <c r="K276" i="5"/>
  <c r="L276" i="5"/>
  <c r="M276" i="5"/>
  <c r="N276" i="5"/>
  <c r="O276" i="5"/>
  <c r="Q276" i="5"/>
  <c r="R276" i="5"/>
  <c r="S276" i="5"/>
  <c r="T276" i="5"/>
  <c r="U276" i="5"/>
  <c r="V276" i="5"/>
  <c r="W276" i="5"/>
  <c r="Y276" i="5"/>
  <c r="Z276" i="5"/>
  <c r="AA276" i="5"/>
  <c r="AB276" i="5"/>
  <c r="AC276" i="5"/>
  <c r="C277" i="5"/>
  <c r="D277" i="5"/>
  <c r="E277" i="5"/>
  <c r="F277" i="5"/>
  <c r="G277" i="5"/>
  <c r="H277" i="5"/>
  <c r="I277" i="5"/>
  <c r="J277" i="5"/>
  <c r="K277" i="5"/>
  <c r="L277" i="5"/>
  <c r="M277" i="5"/>
  <c r="N277" i="5"/>
  <c r="O277" i="5"/>
  <c r="Q277" i="5"/>
  <c r="R277" i="5"/>
  <c r="S277" i="5"/>
  <c r="T277" i="5"/>
  <c r="U277" i="5"/>
  <c r="V277" i="5"/>
  <c r="W277" i="5"/>
  <c r="Y277" i="5"/>
  <c r="Z277" i="5"/>
  <c r="AA277" i="5"/>
  <c r="AB277" i="5"/>
  <c r="AC277" i="5"/>
  <c r="C278" i="5"/>
  <c r="D278" i="5"/>
  <c r="E278" i="5"/>
  <c r="F278" i="5"/>
  <c r="G278" i="5"/>
  <c r="H278" i="5"/>
  <c r="I278" i="5"/>
  <c r="J278" i="5"/>
  <c r="K278" i="5"/>
  <c r="L278" i="5"/>
  <c r="M278" i="5"/>
  <c r="N278" i="5"/>
  <c r="O278" i="5"/>
  <c r="Q278" i="5"/>
  <c r="R278" i="5"/>
  <c r="S278" i="5"/>
  <c r="T278" i="5"/>
  <c r="U278" i="5"/>
  <c r="V278" i="5"/>
  <c r="W278" i="5"/>
  <c r="Y278" i="5"/>
  <c r="Z278" i="5"/>
  <c r="AA278" i="5"/>
  <c r="AB278" i="5"/>
  <c r="AC278" i="5"/>
  <c r="C279" i="5"/>
  <c r="D279" i="5"/>
  <c r="E279" i="5"/>
  <c r="F279" i="5"/>
  <c r="G279" i="5"/>
  <c r="H279" i="5"/>
  <c r="I279" i="5"/>
  <c r="J279" i="5"/>
  <c r="K279" i="5"/>
  <c r="L279" i="5"/>
  <c r="M279" i="5"/>
  <c r="N279" i="5"/>
  <c r="O279" i="5"/>
  <c r="Q279" i="5"/>
  <c r="R279" i="5"/>
  <c r="S279" i="5"/>
  <c r="T279" i="5"/>
  <c r="U279" i="5"/>
  <c r="V279" i="5"/>
  <c r="W279" i="5"/>
  <c r="Y279" i="5"/>
  <c r="Z279" i="5"/>
  <c r="AA279" i="5"/>
  <c r="AB279" i="5"/>
  <c r="AC279" i="5"/>
  <c r="C280" i="5"/>
  <c r="D280" i="5"/>
  <c r="E280" i="5"/>
  <c r="F280" i="5"/>
  <c r="G280" i="5"/>
  <c r="H280" i="5"/>
  <c r="I280" i="5"/>
  <c r="J280" i="5"/>
  <c r="K280" i="5"/>
  <c r="L280" i="5"/>
  <c r="M280" i="5"/>
  <c r="N280" i="5"/>
  <c r="O280" i="5"/>
  <c r="Q280" i="5"/>
  <c r="R280" i="5"/>
  <c r="S280" i="5"/>
  <c r="T280" i="5"/>
  <c r="U280" i="5"/>
  <c r="V280" i="5"/>
  <c r="W280" i="5"/>
  <c r="Y280" i="5"/>
  <c r="Z280" i="5"/>
  <c r="AA280" i="5"/>
  <c r="AB280" i="5"/>
  <c r="AC280" i="5"/>
  <c r="C281" i="5"/>
  <c r="D281" i="5"/>
  <c r="E281" i="5"/>
  <c r="F281" i="5"/>
  <c r="G281" i="5"/>
  <c r="H281" i="5"/>
  <c r="I281" i="5"/>
  <c r="J281" i="5"/>
  <c r="K281" i="5"/>
  <c r="L281" i="5"/>
  <c r="M281" i="5"/>
  <c r="N281" i="5"/>
  <c r="O281" i="5"/>
  <c r="Q281" i="5"/>
  <c r="R281" i="5"/>
  <c r="S281" i="5"/>
  <c r="T281" i="5"/>
  <c r="U281" i="5"/>
  <c r="V281" i="5"/>
  <c r="W281" i="5"/>
  <c r="Y281" i="5"/>
  <c r="Z281" i="5"/>
  <c r="AA281" i="5"/>
  <c r="AB281" i="5"/>
  <c r="AC281" i="5"/>
  <c r="C282" i="5"/>
  <c r="D282" i="5"/>
  <c r="E282" i="5"/>
  <c r="F282" i="5"/>
  <c r="G282" i="5"/>
  <c r="H282" i="5"/>
  <c r="I282" i="5"/>
  <c r="J282" i="5"/>
  <c r="K282" i="5"/>
  <c r="L282" i="5"/>
  <c r="M282" i="5"/>
  <c r="N282" i="5"/>
  <c r="O282" i="5"/>
  <c r="Q282" i="5"/>
  <c r="R282" i="5"/>
  <c r="S282" i="5"/>
  <c r="T282" i="5"/>
  <c r="U282" i="5"/>
  <c r="V282" i="5"/>
  <c r="W282" i="5"/>
  <c r="Y282" i="5"/>
  <c r="Z282" i="5"/>
  <c r="AA282" i="5"/>
  <c r="AB282" i="5"/>
  <c r="AC282" i="5"/>
  <c r="C283" i="5"/>
  <c r="D283" i="5"/>
  <c r="E283" i="5"/>
  <c r="F283" i="5"/>
  <c r="G283" i="5"/>
  <c r="H283" i="5"/>
  <c r="I283" i="5"/>
  <c r="J283" i="5"/>
  <c r="K283" i="5"/>
  <c r="L283" i="5"/>
  <c r="M283" i="5"/>
  <c r="N283" i="5"/>
  <c r="O283" i="5"/>
  <c r="Q283" i="5"/>
  <c r="R283" i="5"/>
  <c r="S283" i="5"/>
  <c r="T283" i="5"/>
  <c r="U283" i="5"/>
  <c r="V283" i="5"/>
  <c r="W283" i="5"/>
  <c r="Y283" i="5"/>
  <c r="Z283" i="5"/>
  <c r="AA283" i="5"/>
  <c r="AB283" i="5"/>
  <c r="AC283" i="5"/>
  <c r="C284" i="5"/>
  <c r="D284" i="5"/>
  <c r="E284" i="5"/>
  <c r="F284" i="5"/>
  <c r="G284" i="5"/>
  <c r="H284" i="5"/>
  <c r="I284" i="5"/>
  <c r="J284" i="5"/>
  <c r="K284" i="5"/>
  <c r="L284" i="5"/>
  <c r="M284" i="5"/>
  <c r="N284" i="5"/>
  <c r="O284" i="5"/>
  <c r="Q284" i="5"/>
  <c r="R284" i="5"/>
  <c r="S284" i="5"/>
  <c r="T284" i="5"/>
  <c r="U284" i="5"/>
  <c r="V284" i="5"/>
  <c r="W284" i="5"/>
  <c r="Y284" i="5"/>
  <c r="Z284" i="5"/>
  <c r="AA284" i="5"/>
  <c r="AB284" i="5"/>
  <c r="AC284" i="5"/>
  <c r="C285" i="5"/>
  <c r="D285" i="5"/>
  <c r="E285" i="5"/>
  <c r="F285" i="5"/>
  <c r="G285" i="5"/>
  <c r="H285" i="5"/>
  <c r="I285" i="5"/>
  <c r="J285" i="5"/>
  <c r="K285" i="5"/>
  <c r="L285" i="5"/>
  <c r="M285" i="5"/>
  <c r="N285" i="5"/>
  <c r="O285" i="5"/>
  <c r="Q285" i="5"/>
  <c r="R285" i="5"/>
  <c r="S285" i="5"/>
  <c r="T285" i="5"/>
  <c r="U285" i="5"/>
  <c r="V285" i="5"/>
  <c r="W285" i="5"/>
  <c r="Y285" i="5"/>
  <c r="Z285" i="5"/>
  <c r="AA285" i="5"/>
  <c r="AB285" i="5"/>
  <c r="AC285" i="5"/>
  <c r="C286" i="5"/>
  <c r="D286" i="5"/>
  <c r="E286" i="5"/>
  <c r="F286" i="5"/>
  <c r="G286" i="5"/>
  <c r="H286" i="5"/>
  <c r="I286" i="5"/>
  <c r="J286" i="5"/>
  <c r="K286" i="5"/>
  <c r="L286" i="5"/>
  <c r="M286" i="5"/>
  <c r="N286" i="5"/>
  <c r="O286" i="5"/>
  <c r="Q286" i="5"/>
  <c r="R286" i="5"/>
  <c r="S286" i="5"/>
  <c r="T286" i="5"/>
  <c r="U286" i="5"/>
  <c r="V286" i="5"/>
  <c r="W286" i="5"/>
  <c r="Y286" i="5"/>
  <c r="Z286" i="5"/>
  <c r="AA286" i="5"/>
  <c r="AB286" i="5"/>
  <c r="AC286" i="5"/>
  <c r="C287" i="5"/>
  <c r="D287" i="5"/>
  <c r="E287" i="5"/>
  <c r="F287" i="5"/>
  <c r="G287" i="5"/>
  <c r="H287" i="5"/>
  <c r="I287" i="5"/>
  <c r="J287" i="5"/>
  <c r="K287" i="5"/>
  <c r="L287" i="5"/>
  <c r="M287" i="5"/>
  <c r="N287" i="5"/>
  <c r="O287" i="5"/>
  <c r="Q287" i="5"/>
  <c r="R287" i="5"/>
  <c r="S287" i="5"/>
  <c r="T287" i="5"/>
  <c r="U287" i="5"/>
  <c r="V287" i="5"/>
  <c r="W287" i="5"/>
  <c r="Y287" i="5"/>
  <c r="Z287" i="5"/>
  <c r="AA287" i="5"/>
  <c r="AB287" i="5"/>
  <c r="AC287" i="5"/>
  <c r="C288" i="5"/>
  <c r="D288" i="5"/>
  <c r="E288" i="5"/>
  <c r="F288" i="5"/>
  <c r="G288" i="5"/>
  <c r="H288" i="5"/>
  <c r="I288" i="5"/>
  <c r="J288" i="5"/>
  <c r="K288" i="5"/>
  <c r="L288" i="5"/>
  <c r="M288" i="5"/>
  <c r="N288" i="5"/>
  <c r="O288" i="5"/>
  <c r="Q288" i="5"/>
  <c r="R288" i="5"/>
  <c r="S288" i="5"/>
  <c r="T288" i="5"/>
  <c r="U288" i="5"/>
  <c r="V288" i="5"/>
  <c r="W288" i="5"/>
  <c r="Y288" i="5"/>
  <c r="Z288" i="5"/>
  <c r="AA288" i="5"/>
  <c r="AB288" i="5"/>
  <c r="AC288" i="5"/>
  <c r="C289" i="5"/>
  <c r="D289" i="5"/>
  <c r="E289" i="5"/>
  <c r="F289" i="5"/>
  <c r="G289" i="5"/>
  <c r="H289" i="5"/>
  <c r="I289" i="5"/>
  <c r="J289" i="5"/>
  <c r="K289" i="5"/>
  <c r="L289" i="5"/>
  <c r="M289" i="5"/>
  <c r="N289" i="5"/>
  <c r="O289" i="5"/>
  <c r="Q289" i="5"/>
  <c r="R289" i="5"/>
  <c r="S289" i="5"/>
  <c r="T289" i="5"/>
  <c r="U289" i="5"/>
  <c r="V289" i="5"/>
  <c r="W289" i="5"/>
  <c r="Y289" i="5"/>
  <c r="Z289" i="5"/>
  <c r="AA289" i="5"/>
  <c r="AB289" i="5"/>
  <c r="AC289" i="5"/>
  <c r="C290" i="5"/>
  <c r="D290" i="5"/>
  <c r="E290" i="5"/>
  <c r="F290" i="5"/>
  <c r="G290" i="5"/>
  <c r="H290" i="5"/>
  <c r="I290" i="5"/>
  <c r="J290" i="5"/>
  <c r="K290" i="5"/>
  <c r="L290" i="5"/>
  <c r="M290" i="5"/>
  <c r="N290" i="5"/>
  <c r="O290" i="5"/>
  <c r="Q290" i="5"/>
  <c r="R290" i="5"/>
  <c r="S290" i="5"/>
  <c r="T290" i="5"/>
  <c r="U290" i="5"/>
  <c r="V290" i="5"/>
  <c r="W290" i="5"/>
  <c r="Y290" i="5"/>
  <c r="Z290" i="5"/>
  <c r="AA290" i="5"/>
  <c r="AB290" i="5"/>
  <c r="AC290" i="5"/>
  <c r="C291" i="5"/>
  <c r="D291" i="5"/>
  <c r="E291" i="5"/>
  <c r="F291" i="5"/>
  <c r="G291" i="5"/>
  <c r="H291" i="5"/>
  <c r="I291" i="5"/>
  <c r="J291" i="5"/>
  <c r="K291" i="5"/>
  <c r="L291" i="5"/>
  <c r="M291" i="5"/>
  <c r="N291" i="5"/>
  <c r="O291" i="5"/>
  <c r="Q291" i="5"/>
  <c r="R291" i="5"/>
  <c r="S291" i="5"/>
  <c r="T291" i="5"/>
  <c r="U291" i="5"/>
  <c r="V291" i="5"/>
  <c r="W291" i="5"/>
  <c r="Y291" i="5"/>
  <c r="Z291" i="5"/>
  <c r="AA291" i="5"/>
  <c r="AB291" i="5"/>
  <c r="AC291" i="5"/>
  <c r="C292" i="5"/>
  <c r="D292" i="5"/>
  <c r="E292" i="5"/>
  <c r="F292" i="5"/>
  <c r="G292" i="5"/>
  <c r="H292" i="5"/>
  <c r="I292" i="5"/>
  <c r="J292" i="5"/>
  <c r="K292" i="5"/>
  <c r="L292" i="5"/>
  <c r="M292" i="5"/>
  <c r="N292" i="5"/>
  <c r="O292" i="5"/>
  <c r="Q292" i="5"/>
  <c r="R292" i="5"/>
  <c r="S292" i="5"/>
  <c r="T292" i="5"/>
  <c r="U292" i="5"/>
  <c r="V292" i="5"/>
  <c r="W292" i="5"/>
  <c r="Y292" i="5"/>
  <c r="Z292" i="5"/>
  <c r="AA292" i="5"/>
  <c r="AB292" i="5"/>
  <c r="AC292" i="5"/>
  <c r="C293" i="5"/>
  <c r="D293" i="5"/>
  <c r="E293" i="5"/>
  <c r="F293" i="5"/>
  <c r="G293" i="5"/>
  <c r="H293" i="5"/>
  <c r="I293" i="5"/>
  <c r="J293" i="5"/>
  <c r="K293" i="5"/>
  <c r="L293" i="5"/>
  <c r="M293" i="5"/>
  <c r="N293" i="5"/>
  <c r="O293" i="5"/>
  <c r="Q293" i="5"/>
  <c r="R293" i="5"/>
  <c r="S293" i="5"/>
  <c r="T293" i="5"/>
  <c r="U293" i="5"/>
  <c r="V293" i="5"/>
  <c r="W293" i="5"/>
  <c r="Y293" i="5"/>
  <c r="Z293" i="5"/>
  <c r="AA293" i="5"/>
  <c r="AB293" i="5"/>
  <c r="AC293" i="5"/>
  <c r="C294" i="5"/>
  <c r="D294" i="5"/>
  <c r="E294" i="5"/>
  <c r="F294" i="5"/>
  <c r="G294" i="5"/>
  <c r="H294" i="5"/>
  <c r="I294" i="5"/>
  <c r="J294" i="5"/>
  <c r="K294" i="5"/>
  <c r="L294" i="5"/>
  <c r="M294" i="5"/>
  <c r="N294" i="5"/>
  <c r="O294" i="5"/>
  <c r="Q294" i="5"/>
  <c r="R294" i="5"/>
  <c r="S294" i="5"/>
  <c r="T294" i="5"/>
  <c r="U294" i="5"/>
  <c r="V294" i="5"/>
  <c r="W294" i="5"/>
  <c r="Y294" i="5"/>
  <c r="Z294" i="5"/>
  <c r="AA294" i="5"/>
  <c r="AB294" i="5"/>
  <c r="AC294" i="5"/>
  <c r="C295" i="5"/>
  <c r="D295" i="5"/>
  <c r="E295" i="5"/>
  <c r="F295" i="5"/>
  <c r="G295" i="5"/>
  <c r="H295" i="5"/>
  <c r="I295" i="5"/>
  <c r="J295" i="5"/>
  <c r="K295" i="5"/>
  <c r="L295" i="5"/>
  <c r="M295" i="5"/>
  <c r="N295" i="5"/>
  <c r="O295" i="5"/>
  <c r="Q295" i="5"/>
  <c r="R295" i="5"/>
  <c r="S295" i="5"/>
  <c r="T295" i="5"/>
  <c r="U295" i="5"/>
  <c r="V295" i="5"/>
  <c r="W295" i="5"/>
  <c r="Y295" i="5"/>
  <c r="Z295" i="5"/>
  <c r="AA295" i="5"/>
  <c r="AB295" i="5"/>
  <c r="AC295" i="5"/>
  <c r="C296" i="5"/>
  <c r="D296" i="5"/>
  <c r="E296" i="5"/>
  <c r="F296" i="5"/>
  <c r="G296" i="5"/>
  <c r="H296" i="5"/>
  <c r="I296" i="5"/>
  <c r="J296" i="5"/>
  <c r="K296" i="5"/>
  <c r="L296" i="5"/>
  <c r="M296" i="5"/>
  <c r="N296" i="5"/>
  <c r="O296" i="5"/>
  <c r="Q296" i="5"/>
  <c r="R296" i="5"/>
  <c r="S296" i="5"/>
  <c r="T296" i="5"/>
  <c r="U296" i="5"/>
  <c r="V296" i="5"/>
  <c r="W296" i="5"/>
  <c r="Y296" i="5"/>
  <c r="Z296" i="5"/>
  <c r="AA296" i="5"/>
  <c r="AB296" i="5"/>
  <c r="AC296" i="5"/>
  <c r="C297" i="5"/>
  <c r="D297" i="5"/>
  <c r="E297" i="5"/>
  <c r="F297" i="5"/>
  <c r="G297" i="5"/>
  <c r="H297" i="5"/>
  <c r="I297" i="5"/>
  <c r="J297" i="5"/>
  <c r="K297" i="5"/>
  <c r="L297" i="5"/>
  <c r="M297" i="5"/>
  <c r="N297" i="5"/>
  <c r="O297" i="5"/>
  <c r="Q297" i="5"/>
  <c r="R297" i="5"/>
  <c r="S297" i="5"/>
  <c r="T297" i="5"/>
  <c r="U297" i="5"/>
  <c r="V297" i="5"/>
  <c r="W297" i="5"/>
  <c r="Y297" i="5"/>
  <c r="Z297" i="5"/>
  <c r="AA297" i="5"/>
  <c r="AB297" i="5"/>
  <c r="AC297" i="5"/>
  <c r="C298" i="5"/>
  <c r="D298" i="5"/>
  <c r="E298" i="5"/>
  <c r="F298" i="5"/>
  <c r="G298" i="5"/>
  <c r="H298" i="5"/>
  <c r="I298" i="5"/>
  <c r="J298" i="5"/>
  <c r="K298" i="5"/>
  <c r="L298" i="5"/>
  <c r="M298" i="5"/>
  <c r="N298" i="5"/>
  <c r="O298" i="5"/>
  <c r="Q298" i="5"/>
  <c r="R298" i="5"/>
  <c r="S298" i="5"/>
  <c r="T298" i="5"/>
  <c r="U298" i="5"/>
  <c r="V298" i="5"/>
  <c r="W298" i="5"/>
  <c r="Y298" i="5"/>
  <c r="Z298" i="5"/>
  <c r="AA298" i="5"/>
  <c r="AB298" i="5"/>
  <c r="AC298" i="5"/>
  <c r="C299" i="5"/>
  <c r="D299" i="5"/>
  <c r="E299" i="5"/>
  <c r="F299" i="5"/>
  <c r="G299" i="5"/>
  <c r="H299" i="5"/>
  <c r="I299" i="5"/>
  <c r="J299" i="5"/>
  <c r="K299" i="5"/>
  <c r="L299" i="5"/>
  <c r="M299" i="5"/>
  <c r="N299" i="5"/>
  <c r="O299" i="5"/>
  <c r="Q299" i="5"/>
  <c r="R299" i="5"/>
  <c r="S299" i="5"/>
  <c r="T299" i="5"/>
  <c r="U299" i="5"/>
  <c r="V299" i="5"/>
  <c r="W299" i="5"/>
  <c r="Y299" i="5"/>
  <c r="Z299" i="5"/>
  <c r="AA299" i="5"/>
  <c r="AB299" i="5"/>
  <c r="AC299" i="5"/>
  <c r="C300" i="5"/>
  <c r="D300" i="5"/>
  <c r="E300" i="5"/>
  <c r="F300" i="5"/>
  <c r="G300" i="5"/>
  <c r="H300" i="5"/>
  <c r="I300" i="5"/>
  <c r="J300" i="5"/>
  <c r="K300" i="5"/>
  <c r="L300" i="5"/>
  <c r="M300" i="5"/>
  <c r="N300" i="5"/>
  <c r="O300" i="5"/>
  <c r="Q300" i="5"/>
  <c r="R300" i="5"/>
  <c r="S300" i="5"/>
  <c r="T300" i="5"/>
  <c r="U300" i="5"/>
  <c r="V300" i="5"/>
  <c r="W300" i="5"/>
  <c r="Y300" i="5"/>
  <c r="Z300" i="5"/>
  <c r="AA300" i="5"/>
  <c r="AB300" i="5"/>
  <c r="AC300" i="5"/>
  <c r="C301" i="5"/>
  <c r="D301" i="5"/>
  <c r="E301" i="5"/>
  <c r="F301" i="5"/>
  <c r="G301" i="5"/>
  <c r="H301" i="5"/>
  <c r="I301" i="5"/>
  <c r="J301" i="5"/>
  <c r="K301" i="5"/>
  <c r="L301" i="5"/>
  <c r="M301" i="5"/>
  <c r="N301" i="5"/>
  <c r="O301" i="5"/>
  <c r="Q301" i="5"/>
  <c r="R301" i="5"/>
  <c r="S301" i="5"/>
  <c r="T301" i="5"/>
  <c r="U301" i="5"/>
  <c r="V301" i="5"/>
  <c r="W301" i="5"/>
  <c r="Y301" i="5"/>
  <c r="Z301" i="5"/>
  <c r="AA301" i="5"/>
  <c r="AB301" i="5"/>
  <c r="AC301" i="5"/>
  <c r="C302" i="5"/>
  <c r="D302" i="5"/>
  <c r="E302" i="5"/>
  <c r="F302" i="5"/>
  <c r="G302" i="5"/>
  <c r="H302" i="5"/>
  <c r="I302" i="5"/>
  <c r="J302" i="5"/>
  <c r="K302" i="5"/>
  <c r="L302" i="5"/>
  <c r="M302" i="5"/>
  <c r="N302" i="5"/>
  <c r="O302" i="5"/>
  <c r="Q302" i="5"/>
  <c r="R302" i="5"/>
  <c r="S302" i="5"/>
  <c r="T302" i="5"/>
  <c r="U302" i="5"/>
  <c r="V302" i="5"/>
  <c r="W302" i="5"/>
  <c r="Y302" i="5"/>
  <c r="Z302" i="5"/>
  <c r="AA302" i="5"/>
  <c r="AB302" i="5"/>
  <c r="AC302" i="5"/>
  <c r="C303" i="5"/>
  <c r="D303" i="5"/>
  <c r="E303" i="5"/>
  <c r="F303" i="5"/>
  <c r="G303" i="5"/>
  <c r="H303" i="5"/>
  <c r="I303" i="5"/>
  <c r="J303" i="5"/>
  <c r="K303" i="5"/>
  <c r="L303" i="5"/>
  <c r="M303" i="5"/>
  <c r="N303" i="5"/>
  <c r="O303" i="5"/>
  <c r="Q303" i="5"/>
  <c r="R303" i="5"/>
  <c r="S303" i="5"/>
  <c r="T303" i="5"/>
  <c r="U303" i="5"/>
  <c r="V303" i="5"/>
  <c r="W303" i="5"/>
  <c r="Y303" i="5"/>
  <c r="Z303" i="5"/>
  <c r="AA303" i="5"/>
  <c r="AB303" i="5"/>
  <c r="AC303" i="5"/>
  <c r="C304" i="5"/>
  <c r="D304" i="5"/>
  <c r="E304" i="5"/>
  <c r="F304" i="5"/>
  <c r="G304" i="5"/>
  <c r="H304" i="5"/>
  <c r="I304" i="5"/>
  <c r="J304" i="5"/>
  <c r="K304" i="5"/>
  <c r="L304" i="5"/>
  <c r="M304" i="5"/>
  <c r="N304" i="5"/>
  <c r="O304" i="5"/>
  <c r="Q304" i="5"/>
  <c r="R304" i="5"/>
  <c r="S304" i="5"/>
  <c r="T304" i="5"/>
  <c r="U304" i="5"/>
  <c r="V304" i="5"/>
  <c r="W304" i="5"/>
  <c r="Y304" i="5"/>
  <c r="Z304" i="5"/>
  <c r="AA304" i="5"/>
  <c r="AB304" i="5"/>
  <c r="AC304" i="5"/>
  <c r="C305" i="5"/>
  <c r="D305" i="5"/>
  <c r="E305" i="5"/>
  <c r="F305" i="5"/>
  <c r="G305" i="5"/>
  <c r="H305" i="5"/>
  <c r="I305" i="5"/>
  <c r="J305" i="5"/>
  <c r="K305" i="5"/>
  <c r="L305" i="5"/>
  <c r="M305" i="5"/>
  <c r="N305" i="5"/>
  <c r="O305" i="5"/>
  <c r="Q305" i="5"/>
  <c r="R305" i="5"/>
  <c r="S305" i="5"/>
  <c r="T305" i="5"/>
  <c r="U305" i="5"/>
  <c r="V305" i="5"/>
  <c r="W305" i="5"/>
  <c r="Y305" i="5"/>
  <c r="Z305" i="5"/>
  <c r="AA305" i="5"/>
  <c r="AB305" i="5"/>
  <c r="AC305" i="5"/>
  <c r="C306" i="5"/>
  <c r="D306" i="5"/>
  <c r="E306" i="5"/>
  <c r="F306" i="5"/>
  <c r="G306" i="5"/>
  <c r="H306" i="5"/>
  <c r="I306" i="5"/>
  <c r="J306" i="5"/>
  <c r="K306" i="5"/>
  <c r="L306" i="5"/>
  <c r="M306" i="5"/>
  <c r="N306" i="5"/>
  <c r="O306" i="5"/>
  <c r="Q306" i="5"/>
  <c r="R306" i="5"/>
  <c r="S306" i="5"/>
  <c r="T306" i="5"/>
  <c r="U306" i="5"/>
  <c r="V306" i="5"/>
  <c r="W306" i="5"/>
  <c r="Y306" i="5"/>
  <c r="Z306" i="5"/>
  <c r="AA306" i="5"/>
  <c r="AB306" i="5"/>
  <c r="AC306" i="5"/>
  <c r="C307" i="5"/>
  <c r="D307" i="5"/>
  <c r="E307" i="5"/>
  <c r="F307" i="5"/>
  <c r="G307" i="5"/>
  <c r="H307" i="5"/>
  <c r="I307" i="5"/>
  <c r="J307" i="5"/>
  <c r="K307" i="5"/>
  <c r="L307" i="5"/>
  <c r="M307" i="5"/>
  <c r="N307" i="5"/>
  <c r="O307" i="5"/>
  <c r="Q307" i="5"/>
  <c r="R307" i="5"/>
  <c r="S307" i="5"/>
  <c r="T307" i="5"/>
  <c r="U307" i="5"/>
  <c r="V307" i="5"/>
  <c r="W307" i="5"/>
  <c r="Y307" i="5"/>
  <c r="Z307" i="5"/>
  <c r="AA307" i="5"/>
  <c r="AB307" i="5"/>
  <c r="AC307" i="5"/>
  <c r="C308" i="5"/>
  <c r="D308" i="5"/>
  <c r="E308" i="5"/>
  <c r="F308" i="5"/>
  <c r="G308" i="5"/>
  <c r="H308" i="5"/>
  <c r="I308" i="5"/>
  <c r="J308" i="5"/>
  <c r="K308" i="5"/>
  <c r="L308" i="5"/>
  <c r="M308" i="5"/>
  <c r="N308" i="5"/>
  <c r="O308" i="5"/>
  <c r="Q308" i="5"/>
  <c r="R308" i="5"/>
  <c r="S308" i="5"/>
  <c r="T308" i="5"/>
  <c r="U308" i="5"/>
  <c r="V308" i="5"/>
  <c r="W308" i="5"/>
  <c r="Y308" i="5"/>
  <c r="Z308" i="5"/>
  <c r="AA308" i="5"/>
  <c r="AB308" i="5"/>
  <c r="AC308" i="5"/>
  <c r="C309" i="5"/>
  <c r="D309" i="5"/>
  <c r="E309" i="5"/>
  <c r="F309" i="5"/>
  <c r="G309" i="5"/>
  <c r="H309" i="5"/>
  <c r="I309" i="5"/>
  <c r="J309" i="5"/>
  <c r="K309" i="5"/>
  <c r="L309" i="5"/>
  <c r="M309" i="5"/>
  <c r="N309" i="5"/>
  <c r="O309" i="5"/>
  <c r="Q309" i="5"/>
  <c r="R309" i="5"/>
  <c r="S309" i="5"/>
  <c r="T309" i="5"/>
  <c r="U309" i="5"/>
  <c r="V309" i="5"/>
  <c r="W309" i="5"/>
  <c r="Y309" i="5"/>
  <c r="Z309" i="5"/>
  <c r="AA309" i="5"/>
  <c r="AB309" i="5"/>
  <c r="AC309" i="5"/>
  <c r="C310" i="5"/>
  <c r="D310" i="5"/>
  <c r="E310" i="5"/>
  <c r="F310" i="5"/>
  <c r="G310" i="5"/>
  <c r="H310" i="5"/>
  <c r="I310" i="5"/>
  <c r="J310" i="5"/>
  <c r="K310" i="5"/>
  <c r="L310" i="5"/>
  <c r="M310" i="5"/>
  <c r="N310" i="5"/>
  <c r="O310" i="5"/>
  <c r="Q310" i="5"/>
  <c r="R310" i="5"/>
  <c r="S310" i="5"/>
  <c r="T310" i="5"/>
  <c r="U310" i="5"/>
  <c r="V310" i="5"/>
  <c r="W310" i="5"/>
  <c r="Y310" i="5"/>
  <c r="Z310" i="5"/>
  <c r="AA310" i="5"/>
  <c r="AB310" i="5"/>
  <c r="AC310" i="5"/>
  <c r="C311" i="5"/>
  <c r="D311" i="5"/>
  <c r="E311" i="5"/>
  <c r="F311" i="5"/>
  <c r="G311" i="5"/>
  <c r="H311" i="5"/>
  <c r="I311" i="5"/>
  <c r="J311" i="5"/>
  <c r="K311" i="5"/>
  <c r="L311" i="5"/>
  <c r="M311" i="5"/>
  <c r="N311" i="5"/>
  <c r="O311" i="5"/>
  <c r="Q311" i="5"/>
  <c r="R311" i="5"/>
  <c r="S311" i="5"/>
  <c r="T311" i="5"/>
  <c r="U311" i="5"/>
  <c r="V311" i="5"/>
  <c r="W311" i="5"/>
  <c r="Y311" i="5"/>
  <c r="Z311" i="5"/>
  <c r="AA311" i="5"/>
  <c r="AB311" i="5"/>
  <c r="AC311" i="5"/>
  <c r="C312" i="5"/>
  <c r="D312" i="5"/>
  <c r="E312" i="5"/>
  <c r="F312" i="5"/>
  <c r="G312" i="5"/>
  <c r="H312" i="5"/>
  <c r="I312" i="5"/>
  <c r="J312" i="5"/>
  <c r="K312" i="5"/>
  <c r="L312" i="5"/>
  <c r="M312" i="5"/>
  <c r="N312" i="5"/>
  <c r="O312" i="5"/>
  <c r="Q312" i="5"/>
  <c r="R312" i="5"/>
  <c r="S312" i="5"/>
  <c r="T312" i="5"/>
  <c r="U312" i="5"/>
  <c r="V312" i="5"/>
  <c r="W312" i="5"/>
  <c r="Y312" i="5"/>
  <c r="Z312" i="5"/>
  <c r="AA312" i="5"/>
  <c r="AB312" i="5"/>
  <c r="AC312" i="5"/>
  <c r="C313" i="5"/>
  <c r="D313" i="5"/>
  <c r="E313" i="5"/>
  <c r="F313" i="5"/>
  <c r="G313" i="5"/>
  <c r="H313" i="5"/>
  <c r="I313" i="5"/>
  <c r="J313" i="5"/>
  <c r="K313" i="5"/>
  <c r="L313" i="5"/>
  <c r="M313" i="5"/>
  <c r="N313" i="5"/>
  <c r="O313" i="5"/>
  <c r="Q313" i="5"/>
  <c r="R313" i="5"/>
  <c r="S313" i="5"/>
  <c r="T313" i="5"/>
  <c r="U313" i="5"/>
  <c r="V313" i="5"/>
  <c r="W313" i="5"/>
  <c r="Y313" i="5"/>
  <c r="Z313" i="5"/>
  <c r="AA313" i="5"/>
  <c r="AB313" i="5"/>
  <c r="AC313" i="5"/>
  <c r="C314" i="5"/>
  <c r="D314" i="5"/>
  <c r="E314" i="5"/>
  <c r="F314" i="5"/>
  <c r="G314" i="5"/>
  <c r="H314" i="5"/>
  <c r="I314" i="5"/>
  <c r="J314" i="5"/>
  <c r="K314" i="5"/>
  <c r="L314" i="5"/>
  <c r="M314" i="5"/>
  <c r="N314" i="5"/>
  <c r="O314" i="5"/>
  <c r="Q314" i="5"/>
  <c r="R314" i="5"/>
  <c r="S314" i="5"/>
  <c r="T314" i="5"/>
  <c r="U314" i="5"/>
  <c r="V314" i="5"/>
  <c r="W314" i="5"/>
  <c r="Y314" i="5"/>
  <c r="Z314" i="5"/>
  <c r="AA314" i="5"/>
  <c r="AB314" i="5"/>
  <c r="AC314" i="5"/>
  <c r="C315" i="5"/>
  <c r="D315" i="5"/>
  <c r="E315" i="5"/>
  <c r="F315" i="5"/>
  <c r="G315" i="5"/>
  <c r="H315" i="5"/>
  <c r="I315" i="5"/>
  <c r="J315" i="5"/>
  <c r="K315" i="5"/>
  <c r="L315" i="5"/>
  <c r="M315" i="5"/>
  <c r="N315" i="5"/>
  <c r="O315" i="5"/>
  <c r="Q315" i="5"/>
  <c r="R315" i="5"/>
  <c r="S315" i="5"/>
  <c r="T315" i="5"/>
  <c r="U315" i="5"/>
  <c r="V315" i="5"/>
  <c r="W315" i="5"/>
  <c r="Y315" i="5"/>
  <c r="Z315" i="5"/>
  <c r="AA315" i="5"/>
  <c r="AB315" i="5"/>
  <c r="AC315" i="5"/>
  <c r="C316" i="5"/>
  <c r="D316" i="5"/>
  <c r="E316" i="5"/>
  <c r="F316" i="5"/>
  <c r="G316" i="5"/>
  <c r="H316" i="5"/>
  <c r="I316" i="5"/>
  <c r="J316" i="5"/>
  <c r="K316" i="5"/>
  <c r="L316" i="5"/>
  <c r="M316" i="5"/>
  <c r="N316" i="5"/>
  <c r="O316" i="5"/>
  <c r="Q316" i="5"/>
  <c r="R316" i="5"/>
  <c r="S316" i="5"/>
  <c r="T316" i="5"/>
  <c r="U316" i="5"/>
  <c r="V316" i="5"/>
  <c r="W316" i="5"/>
  <c r="Y316" i="5"/>
  <c r="Z316" i="5"/>
  <c r="AA316" i="5"/>
  <c r="AB316" i="5"/>
  <c r="AC316" i="5"/>
  <c r="C317" i="5"/>
  <c r="D317" i="5"/>
  <c r="E317" i="5"/>
  <c r="F317" i="5"/>
  <c r="G317" i="5"/>
  <c r="H317" i="5"/>
  <c r="I317" i="5"/>
  <c r="J317" i="5"/>
  <c r="K317" i="5"/>
  <c r="L317" i="5"/>
  <c r="M317" i="5"/>
  <c r="N317" i="5"/>
  <c r="O317" i="5"/>
  <c r="Q317" i="5"/>
  <c r="R317" i="5"/>
  <c r="S317" i="5"/>
  <c r="T317" i="5"/>
  <c r="U317" i="5"/>
  <c r="V317" i="5"/>
  <c r="W317" i="5"/>
  <c r="Y317" i="5"/>
  <c r="Z317" i="5"/>
  <c r="AA317" i="5"/>
  <c r="AB317" i="5"/>
  <c r="AC317" i="5"/>
  <c r="C318" i="5"/>
  <c r="D318" i="5"/>
  <c r="E318" i="5"/>
  <c r="F318" i="5"/>
  <c r="G318" i="5"/>
  <c r="H318" i="5"/>
  <c r="I318" i="5"/>
  <c r="J318" i="5"/>
  <c r="K318" i="5"/>
  <c r="L318" i="5"/>
  <c r="M318" i="5"/>
  <c r="N318" i="5"/>
  <c r="O318" i="5"/>
  <c r="Q318" i="5"/>
  <c r="R318" i="5"/>
  <c r="S318" i="5"/>
  <c r="T318" i="5"/>
  <c r="U318" i="5"/>
  <c r="V318" i="5"/>
  <c r="W318" i="5"/>
  <c r="Y318" i="5"/>
  <c r="Z318" i="5"/>
  <c r="AA318" i="5"/>
  <c r="AB318" i="5"/>
  <c r="AC318" i="5"/>
  <c r="C319" i="5"/>
  <c r="D319" i="5"/>
  <c r="E319" i="5"/>
  <c r="F319" i="5"/>
  <c r="G319" i="5"/>
  <c r="H319" i="5"/>
  <c r="I319" i="5"/>
  <c r="J319" i="5"/>
  <c r="K319" i="5"/>
  <c r="L319" i="5"/>
  <c r="M319" i="5"/>
  <c r="N319" i="5"/>
  <c r="O319" i="5"/>
  <c r="Q319" i="5"/>
  <c r="R319" i="5"/>
  <c r="S319" i="5"/>
  <c r="T319" i="5"/>
  <c r="U319" i="5"/>
  <c r="V319" i="5"/>
  <c r="W319" i="5"/>
  <c r="Y319" i="5"/>
  <c r="Z319" i="5"/>
  <c r="AA319" i="5"/>
  <c r="AB319" i="5"/>
  <c r="AC319" i="5"/>
  <c r="C320" i="5"/>
  <c r="D320" i="5"/>
  <c r="E320" i="5"/>
  <c r="F320" i="5"/>
  <c r="G320" i="5"/>
  <c r="H320" i="5"/>
  <c r="I320" i="5"/>
  <c r="J320" i="5"/>
  <c r="K320" i="5"/>
  <c r="L320" i="5"/>
  <c r="M320" i="5"/>
  <c r="N320" i="5"/>
  <c r="O320" i="5"/>
  <c r="Q320" i="5"/>
  <c r="R320" i="5"/>
  <c r="S320" i="5"/>
  <c r="T320" i="5"/>
  <c r="U320" i="5"/>
  <c r="V320" i="5"/>
  <c r="W320" i="5"/>
  <c r="Y320" i="5"/>
  <c r="Z320" i="5"/>
  <c r="AA320" i="5"/>
  <c r="AB320" i="5"/>
  <c r="AC320" i="5"/>
  <c r="C321" i="5"/>
  <c r="D321" i="5"/>
  <c r="E321" i="5"/>
  <c r="F321" i="5"/>
  <c r="G321" i="5"/>
  <c r="H321" i="5"/>
  <c r="I321" i="5"/>
  <c r="J321" i="5"/>
  <c r="K321" i="5"/>
  <c r="L321" i="5"/>
  <c r="M321" i="5"/>
  <c r="N321" i="5"/>
  <c r="O321" i="5"/>
  <c r="Q321" i="5"/>
  <c r="R321" i="5"/>
  <c r="S321" i="5"/>
  <c r="T321" i="5"/>
  <c r="U321" i="5"/>
  <c r="V321" i="5"/>
  <c r="W321" i="5"/>
  <c r="Y321" i="5"/>
  <c r="Z321" i="5"/>
  <c r="AA321" i="5"/>
  <c r="AB321" i="5"/>
  <c r="AC321" i="5"/>
  <c r="C322" i="5"/>
  <c r="D322" i="5"/>
  <c r="E322" i="5"/>
  <c r="F322" i="5"/>
  <c r="G322" i="5"/>
  <c r="H322" i="5"/>
  <c r="I322" i="5"/>
  <c r="J322" i="5"/>
  <c r="K322" i="5"/>
  <c r="L322" i="5"/>
  <c r="M322" i="5"/>
  <c r="N322" i="5"/>
  <c r="O322" i="5"/>
  <c r="Q322" i="5"/>
  <c r="R322" i="5"/>
  <c r="S322" i="5"/>
  <c r="T322" i="5"/>
  <c r="U322" i="5"/>
  <c r="V322" i="5"/>
  <c r="W322" i="5"/>
  <c r="Y322" i="5"/>
  <c r="Z322" i="5"/>
  <c r="AA322" i="5"/>
  <c r="AB322" i="5"/>
  <c r="AC322" i="5"/>
  <c r="C323" i="5"/>
  <c r="D323" i="5"/>
  <c r="E323" i="5"/>
  <c r="F323" i="5"/>
  <c r="G323" i="5"/>
  <c r="H323" i="5"/>
  <c r="I323" i="5"/>
  <c r="J323" i="5"/>
  <c r="K323" i="5"/>
  <c r="L323" i="5"/>
  <c r="M323" i="5"/>
  <c r="N323" i="5"/>
  <c r="O323" i="5"/>
  <c r="Q323" i="5"/>
  <c r="R323" i="5"/>
  <c r="S323" i="5"/>
  <c r="T323" i="5"/>
  <c r="U323" i="5"/>
  <c r="V323" i="5"/>
  <c r="W323" i="5"/>
  <c r="Y323" i="5"/>
  <c r="Z323" i="5"/>
  <c r="AA323" i="5"/>
  <c r="AB323" i="5"/>
  <c r="AC323" i="5"/>
  <c r="C324" i="5"/>
  <c r="D324" i="5"/>
  <c r="E324" i="5"/>
  <c r="F324" i="5"/>
  <c r="G324" i="5"/>
  <c r="H324" i="5"/>
  <c r="I324" i="5"/>
  <c r="J324" i="5"/>
  <c r="K324" i="5"/>
  <c r="L324" i="5"/>
  <c r="M324" i="5"/>
  <c r="N324" i="5"/>
  <c r="O324" i="5"/>
  <c r="Q324" i="5"/>
  <c r="R324" i="5"/>
  <c r="S324" i="5"/>
  <c r="T324" i="5"/>
  <c r="U324" i="5"/>
  <c r="V324" i="5"/>
  <c r="W324" i="5"/>
  <c r="Y324" i="5"/>
  <c r="Z324" i="5"/>
  <c r="AA324" i="5"/>
  <c r="AB324" i="5"/>
  <c r="AC324" i="5"/>
  <c r="C325" i="5"/>
  <c r="D325" i="5"/>
  <c r="E325" i="5"/>
  <c r="F325" i="5"/>
  <c r="G325" i="5"/>
  <c r="H325" i="5"/>
  <c r="I325" i="5"/>
  <c r="J325" i="5"/>
  <c r="K325" i="5"/>
  <c r="L325" i="5"/>
  <c r="M325" i="5"/>
  <c r="N325" i="5"/>
  <c r="O325" i="5"/>
  <c r="Q325" i="5"/>
  <c r="R325" i="5"/>
  <c r="S325" i="5"/>
  <c r="T325" i="5"/>
  <c r="U325" i="5"/>
  <c r="V325" i="5"/>
  <c r="W325" i="5"/>
  <c r="Y325" i="5"/>
  <c r="Z325" i="5"/>
  <c r="AA325" i="5"/>
  <c r="AB325" i="5"/>
  <c r="AC325" i="5"/>
  <c r="C326" i="5"/>
  <c r="D326" i="5"/>
  <c r="E326" i="5"/>
  <c r="F326" i="5"/>
  <c r="G326" i="5"/>
  <c r="H326" i="5"/>
  <c r="I326" i="5"/>
  <c r="J326" i="5"/>
  <c r="K326" i="5"/>
  <c r="L326" i="5"/>
  <c r="M326" i="5"/>
  <c r="N326" i="5"/>
  <c r="O326" i="5"/>
  <c r="Q326" i="5"/>
  <c r="R326" i="5"/>
  <c r="S326" i="5"/>
  <c r="T326" i="5"/>
  <c r="U326" i="5"/>
  <c r="V326" i="5"/>
  <c r="W326" i="5"/>
  <c r="Y326" i="5"/>
  <c r="Z326" i="5"/>
  <c r="AA326" i="5"/>
  <c r="AB326" i="5"/>
  <c r="AC326" i="5"/>
  <c r="C327" i="5"/>
  <c r="D327" i="5"/>
  <c r="E327" i="5"/>
  <c r="F327" i="5"/>
  <c r="G327" i="5"/>
  <c r="H327" i="5"/>
  <c r="I327" i="5"/>
  <c r="J327" i="5"/>
  <c r="K327" i="5"/>
  <c r="L327" i="5"/>
  <c r="M327" i="5"/>
  <c r="N327" i="5"/>
  <c r="O327" i="5"/>
  <c r="Q327" i="5"/>
  <c r="R327" i="5"/>
  <c r="S327" i="5"/>
  <c r="T327" i="5"/>
  <c r="U327" i="5"/>
  <c r="V327" i="5"/>
  <c r="W327" i="5"/>
  <c r="Y327" i="5"/>
  <c r="Z327" i="5"/>
  <c r="AA327" i="5"/>
  <c r="AB327" i="5"/>
  <c r="AC327" i="5"/>
  <c r="C328" i="5"/>
  <c r="D328" i="5"/>
  <c r="E328" i="5"/>
  <c r="F328" i="5"/>
  <c r="G328" i="5"/>
  <c r="H328" i="5"/>
  <c r="I328" i="5"/>
  <c r="J328" i="5"/>
  <c r="K328" i="5"/>
  <c r="L328" i="5"/>
  <c r="M328" i="5"/>
  <c r="N328" i="5"/>
  <c r="O328" i="5"/>
  <c r="Q328" i="5"/>
  <c r="R328" i="5"/>
  <c r="S328" i="5"/>
  <c r="T328" i="5"/>
  <c r="U328" i="5"/>
  <c r="V328" i="5"/>
  <c r="W328" i="5"/>
  <c r="Y328" i="5"/>
  <c r="Z328" i="5"/>
  <c r="AA328" i="5"/>
  <c r="AB328" i="5"/>
  <c r="AC328" i="5"/>
  <c r="C329" i="5"/>
  <c r="D329" i="5"/>
  <c r="E329" i="5"/>
  <c r="F329" i="5"/>
  <c r="G329" i="5"/>
  <c r="H329" i="5"/>
  <c r="I329" i="5"/>
  <c r="J329" i="5"/>
  <c r="K329" i="5"/>
  <c r="L329" i="5"/>
  <c r="M329" i="5"/>
  <c r="N329" i="5"/>
  <c r="O329" i="5"/>
  <c r="Q329" i="5"/>
  <c r="R329" i="5"/>
  <c r="S329" i="5"/>
  <c r="T329" i="5"/>
  <c r="U329" i="5"/>
  <c r="V329" i="5"/>
  <c r="W329" i="5"/>
  <c r="Y329" i="5"/>
  <c r="Z329" i="5"/>
  <c r="AA329" i="5"/>
  <c r="AB329" i="5"/>
  <c r="AC329" i="5"/>
  <c r="C330" i="5"/>
  <c r="D330" i="5"/>
  <c r="E330" i="5"/>
  <c r="F330" i="5"/>
  <c r="G330" i="5"/>
  <c r="H330" i="5"/>
  <c r="I330" i="5"/>
  <c r="J330" i="5"/>
  <c r="K330" i="5"/>
  <c r="L330" i="5"/>
  <c r="M330" i="5"/>
  <c r="N330" i="5"/>
  <c r="O330" i="5"/>
  <c r="Q330" i="5"/>
  <c r="R330" i="5"/>
  <c r="S330" i="5"/>
  <c r="T330" i="5"/>
  <c r="U330" i="5"/>
  <c r="V330" i="5"/>
  <c r="W330" i="5"/>
  <c r="Y330" i="5"/>
  <c r="Z330" i="5"/>
  <c r="AA330" i="5"/>
  <c r="AB330" i="5"/>
  <c r="AC330" i="5"/>
  <c r="C331" i="5"/>
  <c r="D331" i="5"/>
  <c r="E331" i="5"/>
  <c r="F331" i="5"/>
  <c r="G331" i="5"/>
  <c r="H331" i="5"/>
  <c r="I331" i="5"/>
  <c r="J331" i="5"/>
  <c r="K331" i="5"/>
  <c r="L331" i="5"/>
  <c r="M331" i="5"/>
  <c r="N331" i="5"/>
  <c r="O331" i="5"/>
  <c r="Q331" i="5"/>
  <c r="R331" i="5"/>
  <c r="S331" i="5"/>
  <c r="T331" i="5"/>
  <c r="U331" i="5"/>
  <c r="V331" i="5"/>
  <c r="W331" i="5"/>
  <c r="Y331" i="5"/>
  <c r="Z331" i="5"/>
  <c r="AA331" i="5"/>
  <c r="AB331" i="5"/>
  <c r="AC331" i="5"/>
  <c r="C332" i="5"/>
  <c r="D332" i="5"/>
  <c r="E332" i="5"/>
  <c r="F332" i="5"/>
  <c r="G332" i="5"/>
  <c r="H332" i="5"/>
  <c r="I332" i="5"/>
  <c r="J332" i="5"/>
  <c r="K332" i="5"/>
  <c r="L332" i="5"/>
  <c r="M332" i="5"/>
  <c r="N332" i="5"/>
  <c r="O332" i="5"/>
  <c r="Q332" i="5"/>
  <c r="R332" i="5"/>
  <c r="S332" i="5"/>
  <c r="T332" i="5"/>
  <c r="U332" i="5"/>
  <c r="V332" i="5"/>
  <c r="W332" i="5"/>
  <c r="Y332" i="5"/>
  <c r="Z332" i="5"/>
  <c r="AA332" i="5"/>
  <c r="AB332" i="5"/>
  <c r="AC332" i="5"/>
  <c r="C333" i="5"/>
  <c r="D333" i="5"/>
  <c r="E333" i="5"/>
  <c r="F333" i="5"/>
  <c r="G333" i="5"/>
  <c r="H333" i="5"/>
  <c r="I333" i="5"/>
  <c r="J333" i="5"/>
  <c r="K333" i="5"/>
  <c r="L333" i="5"/>
  <c r="M333" i="5"/>
  <c r="N333" i="5"/>
  <c r="O333" i="5"/>
  <c r="Q333" i="5"/>
  <c r="R333" i="5"/>
  <c r="S333" i="5"/>
  <c r="T333" i="5"/>
  <c r="U333" i="5"/>
  <c r="V333" i="5"/>
  <c r="W333" i="5"/>
  <c r="Y333" i="5"/>
  <c r="Z333" i="5"/>
  <c r="AA333" i="5"/>
  <c r="AB333" i="5"/>
  <c r="AC333" i="5"/>
  <c r="C334" i="5"/>
  <c r="D334" i="5"/>
  <c r="E334" i="5"/>
  <c r="F334" i="5"/>
  <c r="G334" i="5"/>
  <c r="H334" i="5"/>
  <c r="I334" i="5"/>
  <c r="J334" i="5"/>
  <c r="K334" i="5"/>
  <c r="L334" i="5"/>
  <c r="M334" i="5"/>
  <c r="N334" i="5"/>
  <c r="O334" i="5"/>
  <c r="Q334" i="5"/>
  <c r="R334" i="5"/>
  <c r="S334" i="5"/>
  <c r="T334" i="5"/>
  <c r="U334" i="5"/>
  <c r="V334" i="5"/>
  <c r="W334" i="5"/>
  <c r="Y334" i="5"/>
  <c r="Z334" i="5"/>
  <c r="AA334" i="5"/>
  <c r="AB334" i="5"/>
  <c r="AC334" i="5"/>
  <c r="C335" i="5"/>
  <c r="D335" i="5"/>
  <c r="E335" i="5"/>
  <c r="F335" i="5"/>
  <c r="G335" i="5"/>
  <c r="H335" i="5"/>
  <c r="I335" i="5"/>
  <c r="J335" i="5"/>
  <c r="K335" i="5"/>
  <c r="L335" i="5"/>
  <c r="M335" i="5"/>
  <c r="N335" i="5"/>
  <c r="O335" i="5"/>
  <c r="Q335" i="5"/>
  <c r="R335" i="5"/>
  <c r="S335" i="5"/>
  <c r="T335" i="5"/>
  <c r="U335" i="5"/>
  <c r="V335" i="5"/>
  <c r="W335" i="5"/>
  <c r="Y335" i="5"/>
  <c r="Z335" i="5"/>
  <c r="AA335" i="5"/>
  <c r="AB335" i="5"/>
  <c r="AC335" i="5"/>
  <c r="C336" i="5"/>
  <c r="D336" i="5"/>
  <c r="E336" i="5"/>
  <c r="F336" i="5"/>
  <c r="G336" i="5"/>
  <c r="H336" i="5"/>
  <c r="I336" i="5"/>
  <c r="J336" i="5"/>
  <c r="K336" i="5"/>
  <c r="L336" i="5"/>
  <c r="M336" i="5"/>
  <c r="N336" i="5"/>
  <c r="O336" i="5"/>
  <c r="Q336" i="5"/>
  <c r="R336" i="5"/>
  <c r="S336" i="5"/>
  <c r="T336" i="5"/>
  <c r="U336" i="5"/>
  <c r="V336" i="5"/>
  <c r="W336" i="5"/>
  <c r="Y336" i="5"/>
  <c r="Z336" i="5"/>
  <c r="AA336" i="5"/>
  <c r="AB336" i="5"/>
  <c r="AC336" i="5"/>
  <c r="C337" i="5"/>
  <c r="D337" i="5"/>
  <c r="E337" i="5"/>
  <c r="F337" i="5"/>
  <c r="G337" i="5"/>
  <c r="H337" i="5"/>
  <c r="I337" i="5"/>
  <c r="J337" i="5"/>
  <c r="K337" i="5"/>
  <c r="L337" i="5"/>
  <c r="M337" i="5"/>
  <c r="N337" i="5"/>
  <c r="O337" i="5"/>
  <c r="Q337" i="5"/>
  <c r="R337" i="5"/>
  <c r="S337" i="5"/>
  <c r="T337" i="5"/>
  <c r="U337" i="5"/>
  <c r="V337" i="5"/>
  <c r="W337" i="5"/>
  <c r="Y337" i="5"/>
  <c r="Z337" i="5"/>
  <c r="AA337" i="5"/>
  <c r="AB337" i="5"/>
  <c r="AC337" i="5"/>
  <c r="C338" i="5"/>
  <c r="D338" i="5"/>
  <c r="E338" i="5"/>
  <c r="F338" i="5"/>
  <c r="G338" i="5"/>
  <c r="H338" i="5"/>
  <c r="I338" i="5"/>
  <c r="J338" i="5"/>
  <c r="K338" i="5"/>
  <c r="L338" i="5"/>
  <c r="M338" i="5"/>
  <c r="N338" i="5"/>
  <c r="O338" i="5"/>
  <c r="Q338" i="5"/>
  <c r="R338" i="5"/>
  <c r="S338" i="5"/>
  <c r="T338" i="5"/>
  <c r="U338" i="5"/>
  <c r="V338" i="5"/>
  <c r="W338" i="5"/>
  <c r="Y338" i="5"/>
  <c r="Z338" i="5"/>
  <c r="AA338" i="5"/>
  <c r="AB338" i="5"/>
  <c r="AC338" i="5"/>
  <c r="C339" i="5"/>
  <c r="D339" i="5"/>
  <c r="E339" i="5"/>
  <c r="F339" i="5"/>
  <c r="G339" i="5"/>
  <c r="H339" i="5"/>
  <c r="I339" i="5"/>
  <c r="J339" i="5"/>
  <c r="K339" i="5"/>
  <c r="L339" i="5"/>
  <c r="M339" i="5"/>
  <c r="N339" i="5"/>
  <c r="O339" i="5"/>
  <c r="Q339" i="5"/>
  <c r="R339" i="5"/>
  <c r="S339" i="5"/>
  <c r="T339" i="5"/>
  <c r="U339" i="5"/>
  <c r="V339" i="5"/>
  <c r="W339" i="5"/>
  <c r="Y339" i="5"/>
  <c r="Z339" i="5"/>
  <c r="AA339" i="5"/>
  <c r="AB339" i="5"/>
  <c r="AC339" i="5"/>
  <c r="C340" i="5"/>
  <c r="D340" i="5"/>
  <c r="E340" i="5"/>
  <c r="F340" i="5"/>
  <c r="G340" i="5"/>
  <c r="H340" i="5"/>
  <c r="I340" i="5"/>
  <c r="J340" i="5"/>
  <c r="K340" i="5"/>
  <c r="L340" i="5"/>
  <c r="M340" i="5"/>
  <c r="N340" i="5"/>
  <c r="O340" i="5"/>
  <c r="Q340" i="5"/>
  <c r="R340" i="5"/>
  <c r="S340" i="5"/>
  <c r="T340" i="5"/>
  <c r="U340" i="5"/>
  <c r="V340" i="5"/>
  <c r="W340" i="5"/>
  <c r="Y340" i="5"/>
  <c r="Z340" i="5"/>
  <c r="AA340" i="5"/>
  <c r="AB340" i="5"/>
  <c r="AC340" i="5"/>
  <c r="C341" i="5"/>
  <c r="D341" i="5"/>
  <c r="E341" i="5"/>
  <c r="F341" i="5"/>
  <c r="G341" i="5"/>
  <c r="H341" i="5"/>
  <c r="I341" i="5"/>
  <c r="J341" i="5"/>
  <c r="K341" i="5"/>
  <c r="L341" i="5"/>
  <c r="M341" i="5"/>
  <c r="N341" i="5"/>
  <c r="O341" i="5"/>
  <c r="Q341" i="5"/>
  <c r="R341" i="5"/>
  <c r="S341" i="5"/>
  <c r="T341" i="5"/>
  <c r="U341" i="5"/>
  <c r="V341" i="5"/>
  <c r="W341" i="5"/>
  <c r="Y341" i="5"/>
  <c r="Z341" i="5"/>
  <c r="AA341" i="5"/>
  <c r="AB341" i="5"/>
  <c r="AC341" i="5"/>
  <c r="C342" i="5"/>
  <c r="D342" i="5"/>
  <c r="E342" i="5"/>
  <c r="F342" i="5"/>
  <c r="G342" i="5"/>
  <c r="H342" i="5"/>
  <c r="I342" i="5"/>
  <c r="J342" i="5"/>
  <c r="K342" i="5"/>
  <c r="L342" i="5"/>
  <c r="M342" i="5"/>
  <c r="N342" i="5"/>
  <c r="O342" i="5"/>
  <c r="Q342" i="5"/>
  <c r="R342" i="5"/>
  <c r="S342" i="5"/>
  <c r="T342" i="5"/>
  <c r="U342" i="5"/>
  <c r="V342" i="5"/>
  <c r="W342" i="5"/>
  <c r="Y342" i="5"/>
  <c r="Z342" i="5"/>
  <c r="AA342" i="5"/>
  <c r="AB342" i="5"/>
  <c r="AC342" i="5"/>
  <c r="C343" i="5"/>
  <c r="D343" i="5"/>
  <c r="E343" i="5"/>
  <c r="F343" i="5"/>
  <c r="G343" i="5"/>
  <c r="H343" i="5"/>
  <c r="I343" i="5"/>
  <c r="J343" i="5"/>
  <c r="K343" i="5"/>
  <c r="L343" i="5"/>
  <c r="M343" i="5"/>
  <c r="N343" i="5"/>
  <c r="O343" i="5"/>
  <c r="Q343" i="5"/>
  <c r="R343" i="5"/>
  <c r="S343" i="5"/>
  <c r="T343" i="5"/>
  <c r="U343" i="5"/>
  <c r="V343" i="5"/>
  <c r="W343" i="5"/>
  <c r="Y343" i="5"/>
  <c r="Z343" i="5"/>
  <c r="AA343" i="5"/>
  <c r="AB343" i="5"/>
  <c r="AC343" i="5"/>
  <c r="C344" i="5"/>
  <c r="D344" i="5"/>
  <c r="E344" i="5"/>
  <c r="F344" i="5"/>
  <c r="G344" i="5"/>
  <c r="H344" i="5"/>
  <c r="I344" i="5"/>
  <c r="J344" i="5"/>
  <c r="K344" i="5"/>
  <c r="L344" i="5"/>
  <c r="M344" i="5"/>
  <c r="N344" i="5"/>
  <c r="O344" i="5"/>
  <c r="Q344" i="5"/>
  <c r="R344" i="5"/>
  <c r="S344" i="5"/>
  <c r="T344" i="5"/>
  <c r="U344" i="5"/>
  <c r="V344" i="5"/>
  <c r="W344" i="5"/>
  <c r="Y344" i="5"/>
  <c r="Z344" i="5"/>
  <c r="AA344" i="5"/>
  <c r="AB344" i="5"/>
  <c r="AC344" i="5"/>
  <c r="C345" i="5"/>
  <c r="D345" i="5"/>
  <c r="E345" i="5"/>
  <c r="F345" i="5"/>
  <c r="G345" i="5"/>
  <c r="H345" i="5"/>
  <c r="I345" i="5"/>
  <c r="J345" i="5"/>
  <c r="K345" i="5"/>
  <c r="L345" i="5"/>
  <c r="M345" i="5"/>
  <c r="N345" i="5"/>
  <c r="O345" i="5"/>
  <c r="Q345" i="5"/>
  <c r="R345" i="5"/>
  <c r="S345" i="5"/>
  <c r="T345" i="5"/>
  <c r="U345" i="5"/>
  <c r="V345" i="5"/>
  <c r="W345" i="5"/>
  <c r="Y345" i="5"/>
  <c r="Z345" i="5"/>
  <c r="AA345" i="5"/>
  <c r="AB345" i="5"/>
  <c r="AC345" i="5"/>
  <c r="C346" i="5"/>
  <c r="D346" i="5"/>
  <c r="E346" i="5"/>
  <c r="F346" i="5"/>
  <c r="G346" i="5"/>
  <c r="H346" i="5"/>
  <c r="I346" i="5"/>
  <c r="J346" i="5"/>
  <c r="K346" i="5"/>
  <c r="L346" i="5"/>
  <c r="M346" i="5"/>
  <c r="N346" i="5"/>
  <c r="O346" i="5"/>
  <c r="Q346" i="5"/>
  <c r="R346" i="5"/>
  <c r="S346" i="5"/>
  <c r="T346" i="5"/>
  <c r="U346" i="5"/>
  <c r="V346" i="5"/>
  <c r="W346" i="5"/>
  <c r="Y346" i="5"/>
  <c r="Z346" i="5"/>
  <c r="AA346" i="5"/>
  <c r="AB346" i="5"/>
  <c r="AC346" i="5"/>
  <c r="C347" i="5"/>
  <c r="D347" i="5"/>
  <c r="E347" i="5"/>
  <c r="F347" i="5"/>
  <c r="G347" i="5"/>
  <c r="H347" i="5"/>
  <c r="I347" i="5"/>
  <c r="J347" i="5"/>
  <c r="K347" i="5"/>
  <c r="L347" i="5"/>
  <c r="M347" i="5"/>
  <c r="N347" i="5"/>
  <c r="O347" i="5"/>
  <c r="Q347" i="5"/>
  <c r="R347" i="5"/>
  <c r="S347" i="5"/>
  <c r="T347" i="5"/>
  <c r="U347" i="5"/>
  <c r="V347" i="5"/>
  <c r="W347" i="5"/>
  <c r="Y347" i="5"/>
  <c r="Z347" i="5"/>
  <c r="AA347" i="5"/>
  <c r="AB347" i="5"/>
  <c r="AC347" i="5"/>
  <c r="C348" i="5"/>
  <c r="D348" i="5"/>
  <c r="E348" i="5"/>
  <c r="F348" i="5"/>
  <c r="G348" i="5"/>
  <c r="H348" i="5"/>
  <c r="I348" i="5"/>
  <c r="J348" i="5"/>
  <c r="K348" i="5"/>
  <c r="L348" i="5"/>
  <c r="M348" i="5"/>
  <c r="N348" i="5"/>
  <c r="O348" i="5"/>
  <c r="Q348" i="5"/>
  <c r="R348" i="5"/>
  <c r="S348" i="5"/>
  <c r="T348" i="5"/>
  <c r="U348" i="5"/>
  <c r="V348" i="5"/>
  <c r="W348" i="5"/>
  <c r="Y348" i="5"/>
  <c r="Z348" i="5"/>
  <c r="AA348" i="5"/>
  <c r="AB348" i="5"/>
  <c r="AC348" i="5"/>
  <c r="C349" i="5"/>
  <c r="D349" i="5"/>
  <c r="E349" i="5"/>
  <c r="F349" i="5"/>
  <c r="G349" i="5"/>
  <c r="H349" i="5"/>
  <c r="I349" i="5"/>
  <c r="J349" i="5"/>
  <c r="K349" i="5"/>
  <c r="L349" i="5"/>
  <c r="M349" i="5"/>
  <c r="N349" i="5"/>
  <c r="O349" i="5"/>
  <c r="Q349" i="5"/>
  <c r="R349" i="5"/>
  <c r="S349" i="5"/>
  <c r="T349" i="5"/>
  <c r="U349" i="5"/>
  <c r="V349" i="5"/>
  <c r="W349" i="5"/>
  <c r="Y349" i="5"/>
  <c r="Z349" i="5"/>
  <c r="AA349" i="5"/>
  <c r="AB349" i="5"/>
  <c r="AC349" i="5"/>
  <c r="C350" i="5"/>
  <c r="D350" i="5"/>
  <c r="E350" i="5"/>
  <c r="F350" i="5"/>
  <c r="G350" i="5"/>
  <c r="H350" i="5"/>
  <c r="I350" i="5"/>
  <c r="J350" i="5"/>
  <c r="K350" i="5"/>
  <c r="L350" i="5"/>
  <c r="M350" i="5"/>
  <c r="N350" i="5"/>
  <c r="O350" i="5"/>
  <c r="Q350" i="5"/>
  <c r="R350" i="5"/>
  <c r="S350" i="5"/>
  <c r="T350" i="5"/>
  <c r="U350" i="5"/>
  <c r="V350" i="5"/>
  <c r="W350" i="5"/>
  <c r="Y350" i="5"/>
  <c r="Z350" i="5"/>
  <c r="AA350" i="5"/>
  <c r="AB350" i="5"/>
  <c r="AC350" i="5"/>
  <c r="C351" i="5"/>
  <c r="D351" i="5"/>
  <c r="E351" i="5"/>
  <c r="F351" i="5"/>
  <c r="G351" i="5"/>
  <c r="H351" i="5"/>
  <c r="I351" i="5"/>
  <c r="J351" i="5"/>
  <c r="K351" i="5"/>
  <c r="L351" i="5"/>
  <c r="M351" i="5"/>
  <c r="N351" i="5"/>
  <c r="O351" i="5"/>
  <c r="Q351" i="5"/>
  <c r="R351" i="5"/>
  <c r="S351" i="5"/>
  <c r="T351" i="5"/>
  <c r="U351" i="5"/>
  <c r="V351" i="5"/>
  <c r="W351" i="5"/>
  <c r="Y351" i="5"/>
  <c r="Z351" i="5"/>
  <c r="AA351" i="5"/>
  <c r="AB351" i="5"/>
  <c r="AC351" i="5"/>
  <c r="C352" i="5"/>
  <c r="D352" i="5"/>
  <c r="E352" i="5"/>
  <c r="F352" i="5"/>
  <c r="G352" i="5"/>
  <c r="H352" i="5"/>
  <c r="I352" i="5"/>
  <c r="J352" i="5"/>
  <c r="K352" i="5"/>
  <c r="L352" i="5"/>
  <c r="M352" i="5"/>
  <c r="N352" i="5"/>
  <c r="O352" i="5"/>
  <c r="Q352" i="5"/>
  <c r="R352" i="5"/>
  <c r="S352" i="5"/>
  <c r="T352" i="5"/>
  <c r="U352" i="5"/>
  <c r="V352" i="5"/>
  <c r="W352" i="5"/>
  <c r="Y352" i="5"/>
  <c r="Z352" i="5"/>
  <c r="AA352" i="5"/>
  <c r="AB352" i="5"/>
  <c r="AC352" i="5"/>
  <c r="C353" i="5"/>
  <c r="D353" i="5"/>
  <c r="E353" i="5"/>
  <c r="F353" i="5"/>
  <c r="G353" i="5"/>
  <c r="H353" i="5"/>
  <c r="I353" i="5"/>
  <c r="J353" i="5"/>
  <c r="K353" i="5"/>
  <c r="L353" i="5"/>
  <c r="M353" i="5"/>
  <c r="N353" i="5"/>
  <c r="O353" i="5"/>
  <c r="Q353" i="5"/>
  <c r="R353" i="5"/>
  <c r="S353" i="5"/>
  <c r="T353" i="5"/>
  <c r="U353" i="5"/>
  <c r="V353" i="5"/>
  <c r="W353" i="5"/>
  <c r="Y353" i="5"/>
  <c r="Z353" i="5"/>
  <c r="AA353" i="5"/>
  <c r="AB353" i="5"/>
  <c r="AC353" i="5"/>
  <c r="C354" i="5"/>
  <c r="D354" i="5"/>
  <c r="E354" i="5"/>
  <c r="F354" i="5"/>
  <c r="G354" i="5"/>
  <c r="H354" i="5"/>
  <c r="I354" i="5"/>
  <c r="J354" i="5"/>
  <c r="K354" i="5"/>
  <c r="L354" i="5"/>
  <c r="M354" i="5"/>
  <c r="N354" i="5"/>
  <c r="O354" i="5"/>
  <c r="Q354" i="5"/>
  <c r="R354" i="5"/>
  <c r="S354" i="5"/>
  <c r="T354" i="5"/>
  <c r="U354" i="5"/>
  <c r="V354" i="5"/>
  <c r="W354" i="5"/>
  <c r="Y354" i="5"/>
  <c r="Z354" i="5"/>
  <c r="AA354" i="5"/>
  <c r="AB354" i="5"/>
  <c r="AC354" i="5"/>
  <c r="C355" i="5"/>
  <c r="D355" i="5"/>
  <c r="E355" i="5"/>
  <c r="F355" i="5"/>
  <c r="G355" i="5"/>
  <c r="H355" i="5"/>
  <c r="I355" i="5"/>
  <c r="J355" i="5"/>
  <c r="K355" i="5"/>
  <c r="L355" i="5"/>
  <c r="M355" i="5"/>
  <c r="N355" i="5"/>
  <c r="O355" i="5"/>
  <c r="Q355" i="5"/>
  <c r="R355" i="5"/>
  <c r="S355" i="5"/>
  <c r="T355" i="5"/>
  <c r="U355" i="5"/>
  <c r="V355" i="5"/>
  <c r="W355" i="5"/>
  <c r="Y355" i="5"/>
  <c r="Z355" i="5"/>
  <c r="AA355" i="5"/>
  <c r="AB355" i="5"/>
  <c r="AC355" i="5"/>
  <c r="C356" i="5"/>
  <c r="D356" i="5"/>
  <c r="E356" i="5"/>
  <c r="F356" i="5"/>
  <c r="G356" i="5"/>
  <c r="H356" i="5"/>
  <c r="I356" i="5"/>
  <c r="J356" i="5"/>
  <c r="K356" i="5"/>
  <c r="L356" i="5"/>
  <c r="M356" i="5"/>
  <c r="N356" i="5"/>
  <c r="O356" i="5"/>
  <c r="Q356" i="5"/>
  <c r="R356" i="5"/>
  <c r="S356" i="5"/>
  <c r="T356" i="5"/>
  <c r="U356" i="5"/>
  <c r="V356" i="5"/>
  <c r="W356" i="5"/>
  <c r="Y356" i="5"/>
  <c r="Z356" i="5"/>
  <c r="AA356" i="5"/>
  <c r="AB356" i="5"/>
  <c r="AC356" i="5"/>
  <c r="C357" i="5"/>
  <c r="D357" i="5"/>
  <c r="E357" i="5"/>
  <c r="F357" i="5"/>
  <c r="G357" i="5"/>
  <c r="H357" i="5"/>
  <c r="I357" i="5"/>
  <c r="J357" i="5"/>
  <c r="K357" i="5"/>
  <c r="L357" i="5"/>
  <c r="M357" i="5"/>
  <c r="N357" i="5"/>
  <c r="O357" i="5"/>
  <c r="Q357" i="5"/>
  <c r="R357" i="5"/>
  <c r="S357" i="5"/>
  <c r="T357" i="5"/>
  <c r="U357" i="5"/>
  <c r="V357" i="5"/>
  <c r="W357" i="5"/>
  <c r="Y357" i="5"/>
  <c r="Z357" i="5"/>
  <c r="AA357" i="5"/>
  <c r="AB357" i="5"/>
  <c r="AC357" i="5"/>
  <c r="C358" i="5"/>
  <c r="D358" i="5"/>
  <c r="E358" i="5"/>
  <c r="F358" i="5"/>
  <c r="G358" i="5"/>
  <c r="H358" i="5"/>
  <c r="I358" i="5"/>
  <c r="J358" i="5"/>
  <c r="K358" i="5"/>
  <c r="L358" i="5"/>
  <c r="M358" i="5"/>
  <c r="N358" i="5"/>
  <c r="O358" i="5"/>
  <c r="Q358" i="5"/>
  <c r="R358" i="5"/>
  <c r="S358" i="5"/>
  <c r="T358" i="5"/>
  <c r="U358" i="5"/>
  <c r="V358" i="5"/>
  <c r="W358" i="5"/>
  <c r="Y358" i="5"/>
  <c r="Z358" i="5"/>
  <c r="AA358" i="5"/>
  <c r="AB358" i="5"/>
  <c r="AC358" i="5"/>
  <c r="C359" i="5"/>
  <c r="D359" i="5"/>
  <c r="E359" i="5"/>
  <c r="F359" i="5"/>
  <c r="G359" i="5"/>
  <c r="H359" i="5"/>
  <c r="I359" i="5"/>
  <c r="J359" i="5"/>
  <c r="K359" i="5"/>
  <c r="L359" i="5"/>
  <c r="M359" i="5"/>
  <c r="N359" i="5"/>
  <c r="O359" i="5"/>
  <c r="Q359" i="5"/>
  <c r="R359" i="5"/>
  <c r="S359" i="5"/>
  <c r="T359" i="5"/>
  <c r="U359" i="5"/>
  <c r="V359" i="5"/>
  <c r="W359" i="5"/>
  <c r="Y359" i="5"/>
  <c r="Z359" i="5"/>
  <c r="AA359" i="5"/>
  <c r="AB359" i="5"/>
  <c r="AC359" i="5"/>
  <c r="C360" i="5"/>
  <c r="D360" i="5"/>
  <c r="E360" i="5"/>
  <c r="F360" i="5"/>
  <c r="G360" i="5"/>
  <c r="H360" i="5"/>
  <c r="I360" i="5"/>
  <c r="J360" i="5"/>
  <c r="K360" i="5"/>
  <c r="L360" i="5"/>
  <c r="M360" i="5"/>
  <c r="N360" i="5"/>
  <c r="O360" i="5"/>
  <c r="Q360" i="5"/>
  <c r="R360" i="5"/>
  <c r="S360" i="5"/>
  <c r="T360" i="5"/>
  <c r="U360" i="5"/>
  <c r="V360" i="5"/>
  <c r="W360" i="5"/>
  <c r="Y360" i="5"/>
  <c r="Z360" i="5"/>
  <c r="AA360" i="5"/>
  <c r="AB360" i="5"/>
  <c r="AC360" i="5"/>
  <c r="C361" i="5"/>
  <c r="D361" i="5"/>
  <c r="E361" i="5"/>
  <c r="F361" i="5"/>
  <c r="G361" i="5"/>
  <c r="H361" i="5"/>
  <c r="I361" i="5"/>
  <c r="J361" i="5"/>
  <c r="K361" i="5"/>
  <c r="L361" i="5"/>
  <c r="M361" i="5"/>
  <c r="N361" i="5"/>
  <c r="O361" i="5"/>
  <c r="Q361" i="5"/>
  <c r="R361" i="5"/>
  <c r="S361" i="5"/>
  <c r="T361" i="5"/>
  <c r="U361" i="5"/>
  <c r="V361" i="5"/>
  <c r="W361" i="5"/>
  <c r="Y361" i="5"/>
  <c r="Z361" i="5"/>
  <c r="AA361" i="5"/>
  <c r="AB361" i="5"/>
  <c r="AC361" i="5"/>
  <c r="C362" i="5"/>
  <c r="D362" i="5"/>
  <c r="E362" i="5"/>
  <c r="F362" i="5"/>
  <c r="G362" i="5"/>
  <c r="H362" i="5"/>
  <c r="I362" i="5"/>
  <c r="J362" i="5"/>
  <c r="K362" i="5"/>
  <c r="L362" i="5"/>
  <c r="M362" i="5"/>
  <c r="N362" i="5"/>
  <c r="O362" i="5"/>
  <c r="Q362" i="5"/>
  <c r="R362" i="5"/>
  <c r="S362" i="5"/>
  <c r="T362" i="5"/>
  <c r="U362" i="5"/>
  <c r="V362" i="5"/>
  <c r="W362" i="5"/>
  <c r="Y362" i="5"/>
  <c r="Z362" i="5"/>
  <c r="AA362" i="5"/>
  <c r="AB362" i="5"/>
  <c r="AC362" i="5"/>
  <c r="C363" i="5"/>
  <c r="D363" i="5"/>
  <c r="E363" i="5"/>
  <c r="F363" i="5"/>
  <c r="G363" i="5"/>
  <c r="H363" i="5"/>
  <c r="I363" i="5"/>
  <c r="J363" i="5"/>
  <c r="K363" i="5"/>
  <c r="L363" i="5"/>
  <c r="M363" i="5"/>
  <c r="N363" i="5"/>
  <c r="O363" i="5"/>
  <c r="Q363" i="5"/>
  <c r="R363" i="5"/>
  <c r="S363" i="5"/>
  <c r="T363" i="5"/>
  <c r="U363" i="5"/>
  <c r="V363" i="5"/>
  <c r="W363" i="5"/>
  <c r="Y363" i="5"/>
  <c r="Z363" i="5"/>
  <c r="AA363" i="5"/>
  <c r="AB363" i="5"/>
  <c r="AC363" i="5"/>
  <c r="C364" i="5"/>
  <c r="D364" i="5"/>
  <c r="E364" i="5"/>
  <c r="F364" i="5"/>
  <c r="G364" i="5"/>
  <c r="H364" i="5"/>
  <c r="I364" i="5"/>
  <c r="J364" i="5"/>
  <c r="K364" i="5"/>
  <c r="L364" i="5"/>
  <c r="M364" i="5"/>
  <c r="N364" i="5"/>
  <c r="O364" i="5"/>
  <c r="Q364" i="5"/>
  <c r="R364" i="5"/>
  <c r="S364" i="5"/>
  <c r="T364" i="5"/>
  <c r="U364" i="5"/>
  <c r="V364" i="5"/>
  <c r="W364" i="5"/>
  <c r="Y364" i="5"/>
  <c r="Z364" i="5"/>
  <c r="AA364" i="5"/>
  <c r="AB364" i="5"/>
  <c r="AC364" i="5"/>
  <c r="C365" i="5"/>
  <c r="D365" i="5"/>
  <c r="E365" i="5"/>
  <c r="F365" i="5"/>
  <c r="G365" i="5"/>
  <c r="H365" i="5"/>
  <c r="I365" i="5"/>
  <c r="J365" i="5"/>
  <c r="K365" i="5"/>
  <c r="L365" i="5"/>
  <c r="M365" i="5"/>
  <c r="N365" i="5"/>
  <c r="O365" i="5"/>
  <c r="Q365" i="5"/>
  <c r="R365" i="5"/>
  <c r="S365" i="5"/>
  <c r="T365" i="5"/>
  <c r="U365" i="5"/>
  <c r="V365" i="5"/>
  <c r="W365" i="5"/>
  <c r="Y365" i="5"/>
  <c r="Z365" i="5"/>
  <c r="AA365" i="5"/>
  <c r="AB365" i="5"/>
  <c r="AC365" i="5"/>
  <c r="C366" i="5"/>
  <c r="D366" i="5"/>
  <c r="E366" i="5"/>
  <c r="F366" i="5"/>
  <c r="G366" i="5"/>
  <c r="H366" i="5"/>
  <c r="I366" i="5"/>
  <c r="J366" i="5"/>
  <c r="K366" i="5"/>
  <c r="L366" i="5"/>
  <c r="M366" i="5"/>
  <c r="N366" i="5"/>
  <c r="O366" i="5"/>
  <c r="Q366" i="5"/>
  <c r="R366" i="5"/>
  <c r="S366" i="5"/>
  <c r="T366" i="5"/>
  <c r="U366" i="5"/>
  <c r="V366" i="5"/>
  <c r="W366" i="5"/>
  <c r="Y366" i="5"/>
  <c r="Z366" i="5"/>
  <c r="AA366" i="5"/>
  <c r="AB366" i="5"/>
  <c r="AC366" i="5"/>
  <c r="C367" i="5"/>
  <c r="D367" i="5"/>
  <c r="E367" i="5"/>
  <c r="F367" i="5"/>
  <c r="G367" i="5"/>
  <c r="H367" i="5"/>
  <c r="I367" i="5"/>
  <c r="J367" i="5"/>
  <c r="K367" i="5"/>
  <c r="L367" i="5"/>
  <c r="M367" i="5"/>
  <c r="N367" i="5"/>
  <c r="O367" i="5"/>
  <c r="Q367" i="5"/>
  <c r="R367" i="5"/>
  <c r="S367" i="5"/>
  <c r="T367" i="5"/>
  <c r="U367" i="5"/>
  <c r="V367" i="5"/>
  <c r="W367" i="5"/>
  <c r="Y367" i="5"/>
  <c r="Z367" i="5"/>
  <c r="AA367" i="5"/>
  <c r="AB367" i="5"/>
  <c r="AC367" i="5"/>
  <c r="C368" i="5"/>
  <c r="D368" i="5"/>
  <c r="E368" i="5"/>
  <c r="F368" i="5"/>
  <c r="G368" i="5"/>
  <c r="H368" i="5"/>
  <c r="I368" i="5"/>
  <c r="J368" i="5"/>
  <c r="K368" i="5"/>
  <c r="L368" i="5"/>
  <c r="M368" i="5"/>
  <c r="N368" i="5"/>
  <c r="O368" i="5"/>
  <c r="Q368" i="5"/>
  <c r="R368" i="5"/>
  <c r="S368" i="5"/>
  <c r="T368" i="5"/>
  <c r="U368" i="5"/>
  <c r="V368" i="5"/>
  <c r="W368" i="5"/>
  <c r="Y368" i="5"/>
  <c r="Z368" i="5"/>
  <c r="AA368" i="5"/>
  <c r="AB368" i="5"/>
  <c r="AC368" i="5"/>
  <c r="C369" i="5"/>
  <c r="D369" i="5"/>
  <c r="E369" i="5"/>
  <c r="F369" i="5"/>
  <c r="G369" i="5"/>
  <c r="H369" i="5"/>
  <c r="I369" i="5"/>
  <c r="J369" i="5"/>
  <c r="K369" i="5"/>
  <c r="L369" i="5"/>
  <c r="M369" i="5"/>
  <c r="N369" i="5"/>
  <c r="O369" i="5"/>
  <c r="Q369" i="5"/>
  <c r="R369" i="5"/>
  <c r="S369" i="5"/>
  <c r="T369" i="5"/>
  <c r="U369" i="5"/>
  <c r="V369" i="5"/>
  <c r="W369" i="5"/>
  <c r="Y369" i="5"/>
  <c r="Z369" i="5"/>
  <c r="AA369" i="5"/>
  <c r="AB369" i="5"/>
  <c r="AC369" i="5"/>
  <c r="C370" i="5"/>
  <c r="D370" i="5"/>
  <c r="E370" i="5"/>
  <c r="F370" i="5"/>
  <c r="G370" i="5"/>
  <c r="H370" i="5"/>
  <c r="I370" i="5"/>
  <c r="J370" i="5"/>
  <c r="K370" i="5"/>
  <c r="L370" i="5"/>
  <c r="M370" i="5"/>
  <c r="N370" i="5"/>
  <c r="O370" i="5"/>
  <c r="Q370" i="5"/>
  <c r="R370" i="5"/>
  <c r="S370" i="5"/>
  <c r="T370" i="5"/>
  <c r="U370" i="5"/>
  <c r="V370" i="5"/>
  <c r="W370" i="5"/>
  <c r="Y370" i="5"/>
  <c r="Z370" i="5"/>
  <c r="AA370" i="5"/>
  <c r="AB370" i="5"/>
  <c r="AC370" i="5"/>
  <c r="C371" i="5"/>
  <c r="D371" i="5"/>
  <c r="E371" i="5"/>
  <c r="F371" i="5"/>
  <c r="G371" i="5"/>
  <c r="H371" i="5"/>
  <c r="I371" i="5"/>
  <c r="J371" i="5"/>
  <c r="K371" i="5"/>
  <c r="L371" i="5"/>
  <c r="M371" i="5"/>
  <c r="N371" i="5"/>
  <c r="O371" i="5"/>
  <c r="Q371" i="5"/>
  <c r="R371" i="5"/>
  <c r="S371" i="5"/>
  <c r="T371" i="5"/>
  <c r="U371" i="5"/>
  <c r="V371" i="5"/>
  <c r="W371" i="5"/>
  <c r="Y371" i="5"/>
  <c r="Z371" i="5"/>
  <c r="AA371" i="5"/>
  <c r="AB371" i="5"/>
  <c r="AC371" i="5"/>
  <c r="C372" i="5"/>
  <c r="D372" i="5"/>
  <c r="E372" i="5"/>
  <c r="F372" i="5"/>
  <c r="G372" i="5"/>
  <c r="H372" i="5"/>
  <c r="I372" i="5"/>
  <c r="J372" i="5"/>
  <c r="K372" i="5"/>
  <c r="L372" i="5"/>
  <c r="M372" i="5"/>
  <c r="N372" i="5"/>
  <c r="O372" i="5"/>
  <c r="Q372" i="5"/>
  <c r="R372" i="5"/>
  <c r="S372" i="5"/>
  <c r="T372" i="5"/>
  <c r="U372" i="5"/>
  <c r="V372" i="5"/>
  <c r="W372" i="5"/>
  <c r="Y372" i="5"/>
  <c r="Z372" i="5"/>
  <c r="AA372" i="5"/>
  <c r="AB372" i="5"/>
  <c r="AC372" i="5"/>
  <c r="C373" i="5"/>
  <c r="D373" i="5"/>
  <c r="E373" i="5"/>
  <c r="F373" i="5"/>
  <c r="G373" i="5"/>
  <c r="H373" i="5"/>
  <c r="I373" i="5"/>
  <c r="J373" i="5"/>
  <c r="K373" i="5"/>
  <c r="L373" i="5"/>
  <c r="M373" i="5"/>
  <c r="N373" i="5"/>
  <c r="O373" i="5"/>
  <c r="Q373" i="5"/>
  <c r="R373" i="5"/>
  <c r="S373" i="5"/>
  <c r="T373" i="5"/>
  <c r="U373" i="5"/>
  <c r="V373" i="5"/>
  <c r="W373" i="5"/>
  <c r="Y373" i="5"/>
  <c r="Z373" i="5"/>
  <c r="AA373" i="5"/>
  <c r="AB373" i="5"/>
  <c r="AC373" i="5"/>
  <c r="C374" i="5"/>
  <c r="D374" i="5"/>
  <c r="E374" i="5"/>
  <c r="F374" i="5"/>
  <c r="G374" i="5"/>
  <c r="H374" i="5"/>
  <c r="I374" i="5"/>
  <c r="J374" i="5"/>
  <c r="K374" i="5"/>
  <c r="L374" i="5"/>
  <c r="M374" i="5"/>
  <c r="N374" i="5"/>
  <c r="O374" i="5"/>
  <c r="Q374" i="5"/>
  <c r="R374" i="5"/>
  <c r="S374" i="5"/>
  <c r="T374" i="5"/>
  <c r="U374" i="5"/>
  <c r="V374" i="5"/>
  <c r="W374" i="5"/>
  <c r="Y374" i="5"/>
  <c r="Z374" i="5"/>
  <c r="AA374" i="5"/>
  <c r="AB374" i="5"/>
  <c r="AC374" i="5"/>
  <c r="C375" i="5"/>
  <c r="D375" i="5"/>
  <c r="E375" i="5"/>
  <c r="F375" i="5"/>
  <c r="G375" i="5"/>
  <c r="H375" i="5"/>
  <c r="I375" i="5"/>
  <c r="J375" i="5"/>
  <c r="K375" i="5"/>
  <c r="L375" i="5"/>
  <c r="M375" i="5"/>
  <c r="N375" i="5"/>
  <c r="O375" i="5"/>
  <c r="Q375" i="5"/>
  <c r="R375" i="5"/>
  <c r="S375" i="5"/>
  <c r="T375" i="5"/>
  <c r="U375" i="5"/>
  <c r="V375" i="5"/>
  <c r="W375" i="5"/>
  <c r="Y375" i="5"/>
  <c r="Z375" i="5"/>
  <c r="AA375" i="5"/>
  <c r="AB375" i="5"/>
  <c r="AC375" i="5"/>
  <c r="C376" i="5"/>
  <c r="D376" i="5"/>
  <c r="E376" i="5"/>
  <c r="F376" i="5"/>
  <c r="G376" i="5"/>
  <c r="H376" i="5"/>
  <c r="I376" i="5"/>
  <c r="J376" i="5"/>
  <c r="K376" i="5"/>
  <c r="L376" i="5"/>
  <c r="M376" i="5"/>
  <c r="N376" i="5"/>
  <c r="O376" i="5"/>
  <c r="Q376" i="5"/>
  <c r="R376" i="5"/>
  <c r="S376" i="5"/>
  <c r="T376" i="5"/>
  <c r="U376" i="5"/>
  <c r="V376" i="5"/>
  <c r="W376" i="5"/>
  <c r="Y376" i="5"/>
  <c r="Z376" i="5"/>
  <c r="AA376" i="5"/>
  <c r="AB376" i="5"/>
  <c r="AC376" i="5"/>
  <c r="C377" i="5"/>
  <c r="D377" i="5"/>
  <c r="E377" i="5"/>
  <c r="F377" i="5"/>
  <c r="G377" i="5"/>
  <c r="H377" i="5"/>
  <c r="I377" i="5"/>
  <c r="J377" i="5"/>
  <c r="K377" i="5"/>
  <c r="L377" i="5"/>
  <c r="M377" i="5"/>
  <c r="N377" i="5"/>
  <c r="O377" i="5"/>
  <c r="Q377" i="5"/>
  <c r="R377" i="5"/>
  <c r="S377" i="5"/>
  <c r="T377" i="5"/>
  <c r="U377" i="5"/>
  <c r="V377" i="5"/>
  <c r="W377" i="5"/>
  <c r="Y377" i="5"/>
  <c r="Z377" i="5"/>
  <c r="AA377" i="5"/>
  <c r="AB377" i="5"/>
  <c r="AC377" i="5"/>
  <c r="C378" i="5"/>
  <c r="D378" i="5"/>
  <c r="E378" i="5"/>
  <c r="F378" i="5"/>
  <c r="G378" i="5"/>
  <c r="H378" i="5"/>
  <c r="I378" i="5"/>
  <c r="J378" i="5"/>
  <c r="K378" i="5"/>
  <c r="L378" i="5"/>
  <c r="M378" i="5"/>
  <c r="N378" i="5"/>
  <c r="O378" i="5"/>
  <c r="Q378" i="5"/>
  <c r="R378" i="5"/>
  <c r="S378" i="5"/>
  <c r="T378" i="5"/>
  <c r="U378" i="5"/>
  <c r="V378" i="5"/>
  <c r="W378" i="5"/>
  <c r="Y378" i="5"/>
  <c r="Z378" i="5"/>
  <c r="AA378" i="5"/>
  <c r="AB378" i="5"/>
  <c r="AC378" i="5"/>
  <c r="C379" i="5"/>
  <c r="D379" i="5"/>
  <c r="E379" i="5"/>
  <c r="F379" i="5"/>
  <c r="G379" i="5"/>
  <c r="H379" i="5"/>
  <c r="I379" i="5"/>
  <c r="J379" i="5"/>
  <c r="K379" i="5"/>
  <c r="L379" i="5"/>
  <c r="M379" i="5"/>
  <c r="N379" i="5"/>
  <c r="O379" i="5"/>
  <c r="Q379" i="5"/>
  <c r="R379" i="5"/>
  <c r="S379" i="5"/>
  <c r="T379" i="5"/>
  <c r="U379" i="5"/>
  <c r="V379" i="5"/>
  <c r="W379" i="5"/>
  <c r="Y379" i="5"/>
  <c r="Z379" i="5"/>
  <c r="AA379" i="5"/>
  <c r="AB379" i="5"/>
  <c r="AC379" i="5"/>
  <c r="C380" i="5"/>
  <c r="D380" i="5"/>
  <c r="E380" i="5"/>
  <c r="F380" i="5"/>
  <c r="G380" i="5"/>
  <c r="H380" i="5"/>
  <c r="I380" i="5"/>
  <c r="J380" i="5"/>
  <c r="K380" i="5"/>
  <c r="L380" i="5"/>
  <c r="M380" i="5"/>
  <c r="N380" i="5"/>
  <c r="O380" i="5"/>
  <c r="Q380" i="5"/>
  <c r="R380" i="5"/>
  <c r="S380" i="5"/>
  <c r="T380" i="5"/>
  <c r="U380" i="5"/>
  <c r="V380" i="5"/>
  <c r="W380" i="5"/>
  <c r="Y380" i="5"/>
  <c r="Z380" i="5"/>
  <c r="AA380" i="5"/>
  <c r="AB380" i="5"/>
  <c r="AC380" i="5"/>
  <c r="C381" i="5"/>
  <c r="D381" i="5"/>
  <c r="E381" i="5"/>
  <c r="F381" i="5"/>
  <c r="G381" i="5"/>
  <c r="H381" i="5"/>
  <c r="I381" i="5"/>
  <c r="J381" i="5"/>
  <c r="K381" i="5"/>
  <c r="L381" i="5"/>
  <c r="M381" i="5"/>
  <c r="N381" i="5"/>
  <c r="O381" i="5"/>
  <c r="Q381" i="5"/>
  <c r="R381" i="5"/>
  <c r="S381" i="5"/>
  <c r="T381" i="5"/>
  <c r="U381" i="5"/>
  <c r="V381" i="5"/>
  <c r="W381" i="5"/>
  <c r="Y381" i="5"/>
  <c r="Z381" i="5"/>
  <c r="AA381" i="5"/>
  <c r="AB381" i="5"/>
  <c r="AC381" i="5"/>
  <c r="C382" i="5"/>
  <c r="D382" i="5"/>
  <c r="E382" i="5"/>
  <c r="F382" i="5"/>
  <c r="G382" i="5"/>
  <c r="H382" i="5"/>
  <c r="I382" i="5"/>
  <c r="J382" i="5"/>
  <c r="K382" i="5"/>
  <c r="L382" i="5"/>
  <c r="M382" i="5"/>
  <c r="N382" i="5"/>
  <c r="O382" i="5"/>
  <c r="Q382" i="5"/>
  <c r="R382" i="5"/>
  <c r="S382" i="5"/>
  <c r="T382" i="5"/>
  <c r="U382" i="5"/>
  <c r="V382" i="5"/>
  <c r="W382" i="5"/>
  <c r="Y382" i="5"/>
  <c r="Z382" i="5"/>
  <c r="AA382" i="5"/>
  <c r="AB382" i="5"/>
  <c r="AC382" i="5"/>
  <c r="C383" i="5"/>
  <c r="D383" i="5"/>
  <c r="E383" i="5"/>
  <c r="F383" i="5"/>
  <c r="G383" i="5"/>
  <c r="H383" i="5"/>
  <c r="I383" i="5"/>
  <c r="J383" i="5"/>
  <c r="K383" i="5"/>
  <c r="L383" i="5"/>
  <c r="M383" i="5"/>
  <c r="N383" i="5"/>
  <c r="O383" i="5"/>
  <c r="Q383" i="5"/>
  <c r="R383" i="5"/>
  <c r="S383" i="5"/>
  <c r="T383" i="5"/>
  <c r="U383" i="5"/>
  <c r="V383" i="5"/>
  <c r="W383" i="5"/>
  <c r="Y383" i="5"/>
  <c r="Z383" i="5"/>
  <c r="AA383" i="5"/>
  <c r="AB383" i="5"/>
  <c r="AC383" i="5"/>
  <c r="C384" i="5"/>
  <c r="D384" i="5"/>
  <c r="E384" i="5"/>
  <c r="F384" i="5"/>
  <c r="G384" i="5"/>
  <c r="H384" i="5"/>
  <c r="I384" i="5"/>
  <c r="J384" i="5"/>
  <c r="K384" i="5"/>
  <c r="L384" i="5"/>
  <c r="M384" i="5"/>
  <c r="N384" i="5"/>
  <c r="O384" i="5"/>
  <c r="Q384" i="5"/>
  <c r="R384" i="5"/>
  <c r="S384" i="5"/>
  <c r="T384" i="5"/>
  <c r="U384" i="5"/>
  <c r="V384" i="5"/>
  <c r="W384" i="5"/>
  <c r="Y384" i="5"/>
  <c r="Z384" i="5"/>
  <c r="AA384" i="5"/>
  <c r="AB384" i="5"/>
  <c r="AC384" i="5"/>
  <c r="C385" i="5"/>
  <c r="D385" i="5"/>
  <c r="E385" i="5"/>
  <c r="F385" i="5"/>
  <c r="G385" i="5"/>
  <c r="H385" i="5"/>
  <c r="I385" i="5"/>
  <c r="J385" i="5"/>
  <c r="K385" i="5"/>
  <c r="L385" i="5"/>
  <c r="M385" i="5"/>
  <c r="N385" i="5"/>
  <c r="O385" i="5"/>
  <c r="Q385" i="5"/>
  <c r="R385" i="5"/>
  <c r="S385" i="5"/>
  <c r="T385" i="5"/>
  <c r="U385" i="5"/>
  <c r="V385" i="5"/>
  <c r="W385" i="5"/>
  <c r="Y385" i="5"/>
  <c r="Z385" i="5"/>
  <c r="AA385" i="5"/>
  <c r="AB385" i="5"/>
  <c r="AC385" i="5"/>
  <c r="C386" i="5"/>
  <c r="D386" i="5"/>
  <c r="E386" i="5"/>
  <c r="F386" i="5"/>
  <c r="G386" i="5"/>
  <c r="H386" i="5"/>
  <c r="I386" i="5"/>
  <c r="J386" i="5"/>
  <c r="K386" i="5"/>
  <c r="L386" i="5"/>
  <c r="M386" i="5"/>
  <c r="N386" i="5"/>
  <c r="O386" i="5"/>
  <c r="Q386" i="5"/>
  <c r="R386" i="5"/>
  <c r="S386" i="5"/>
  <c r="T386" i="5"/>
  <c r="U386" i="5"/>
  <c r="V386" i="5"/>
  <c r="W386" i="5"/>
  <c r="Y386" i="5"/>
  <c r="Z386" i="5"/>
  <c r="AA386" i="5"/>
  <c r="AB386" i="5"/>
  <c r="AC386" i="5"/>
  <c r="C387" i="5"/>
  <c r="D387" i="5"/>
  <c r="E387" i="5"/>
  <c r="F387" i="5"/>
  <c r="G387" i="5"/>
  <c r="H387" i="5"/>
  <c r="I387" i="5"/>
  <c r="J387" i="5"/>
  <c r="K387" i="5"/>
  <c r="L387" i="5"/>
  <c r="M387" i="5"/>
  <c r="N387" i="5"/>
  <c r="O387" i="5"/>
  <c r="Q387" i="5"/>
  <c r="R387" i="5"/>
  <c r="S387" i="5"/>
  <c r="T387" i="5"/>
  <c r="U387" i="5"/>
  <c r="V387" i="5"/>
  <c r="W387" i="5"/>
  <c r="Y387" i="5"/>
  <c r="Z387" i="5"/>
  <c r="AA387" i="5"/>
  <c r="AB387" i="5"/>
  <c r="AC387" i="5"/>
  <c r="C388" i="5"/>
  <c r="D388" i="5"/>
  <c r="E388" i="5"/>
  <c r="F388" i="5"/>
  <c r="G388" i="5"/>
  <c r="H388" i="5"/>
  <c r="I388" i="5"/>
  <c r="J388" i="5"/>
  <c r="K388" i="5"/>
  <c r="L388" i="5"/>
  <c r="M388" i="5"/>
  <c r="N388" i="5"/>
  <c r="O388" i="5"/>
  <c r="Q388" i="5"/>
  <c r="R388" i="5"/>
  <c r="S388" i="5"/>
  <c r="T388" i="5"/>
  <c r="U388" i="5"/>
  <c r="V388" i="5"/>
  <c r="W388" i="5"/>
  <c r="Y388" i="5"/>
  <c r="Z388" i="5"/>
  <c r="AA388" i="5"/>
  <c r="AB388" i="5"/>
  <c r="AC388" i="5"/>
  <c r="C389" i="5"/>
  <c r="D389" i="5"/>
  <c r="E389" i="5"/>
  <c r="F389" i="5"/>
  <c r="G389" i="5"/>
  <c r="H389" i="5"/>
  <c r="I389" i="5"/>
  <c r="J389" i="5"/>
  <c r="K389" i="5"/>
  <c r="L389" i="5"/>
  <c r="M389" i="5"/>
  <c r="N389" i="5"/>
  <c r="O389" i="5"/>
  <c r="Q389" i="5"/>
  <c r="R389" i="5"/>
  <c r="S389" i="5"/>
  <c r="T389" i="5"/>
  <c r="U389" i="5"/>
  <c r="V389" i="5"/>
  <c r="W389" i="5"/>
  <c r="Y389" i="5"/>
  <c r="Z389" i="5"/>
  <c r="AA389" i="5"/>
  <c r="AB389" i="5"/>
  <c r="AC389" i="5"/>
  <c r="C390" i="5"/>
  <c r="D390" i="5"/>
  <c r="E390" i="5"/>
  <c r="F390" i="5"/>
  <c r="G390" i="5"/>
  <c r="H390" i="5"/>
  <c r="I390" i="5"/>
  <c r="J390" i="5"/>
  <c r="K390" i="5"/>
  <c r="L390" i="5"/>
  <c r="M390" i="5"/>
  <c r="N390" i="5"/>
  <c r="O390" i="5"/>
  <c r="Q390" i="5"/>
  <c r="R390" i="5"/>
  <c r="S390" i="5"/>
  <c r="T390" i="5"/>
  <c r="U390" i="5"/>
  <c r="V390" i="5"/>
  <c r="W390" i="5"/>
  <c r="Y390" i="5"/>
  <c r="Z390" i="5"/>
  <c r="AA390" i="5"/>
  <c r="AB390" i="5"/>
  <c r="AC390" i="5"/>
  <c r="C391" i="5"/>
  <c r="D391" i="5"/>
  <c r="E391" i="5"/>
  <c r="F391" i="5"/>
  <c r="G391" i="5"/>
  <c r="H391" i="5"/>
  <c r="I391" i="5"/>
  <c r="J391" i="5"/>
  <c r="K391" i="5"/>
  <c r="L391" i="5"/>
  <c r="M391" i="5"/>
  <c r="N391" i="5"/>
  <c r="O391" i="5"/>
  <c r="Q391" i="5"/>
  <c r="R391" i="5"/>
  <c r="S391" i="5"/>
  <c r="T391" i="5"/>
  <c r="U391" i="5"/>
  <c r="V391" i="5"/>
  <c r="W391" i="5"/>
  <c r="Y391" i="5"/>
  <c r="Z391" i="5"/>
  <c r="AA391" i="5"/>
  <c r="AB391" i="5"/>
  <c r="AC391" i="5"/>
  <c r="C392" i="5"/>
  <c r="D392" i="5"/>
  <c r="E392" i="5"/>
  <c r="F392" i="5"/>
  <c r="G392" i="5"/>
  <c r="H392" i="5"/>
  <c r="I392" i="5"/>
  <c r="J392" i="5"/>
  <c r="K392" i="5"/>
  <c r="L392" i="5"/>
  <c r="M392" i="5"/>
  <c r="N392" i="5"/>
  <c r="O392" i="5"/>
  <c r="Q392" i="5"/>
  <c r="R392" i="5"/>
  <c r="S392" i="5"/>
  <c r="T392" i="5"/>
  <c r="U392" i="5"/>
  <c r="V392" i="5"/>
  <c r="W392" i="5"/>
  <c r="Y392" i="5"/>
  <c r="Z392" i="5"/>
  <c r="AA392" i="5"/>
  <c r="AB392" i="5"/>
  <c r="AC392" i="5"/>
  <c r="C393" i="5"/>
  <c r="D393" i="5"/>
  <c r="E393" i="5"/>
  <c r="F393" i="5"/>
  <c r="G393" i="5"/>
  <c r="H393" i="5"/>
  <c r="I393" i="5"/>
  <c r="J393" i="5"/>
  <c r="K393" i="5"/>
  <c r="L393" i="5"/>
  <c r="M393" i="5"/>
  <c r="N393" i="5"/>
  <c r="O393" i="5"/>
  <c r="Q393" i="5"/>
  <c r="R393" i="5"/>
  <c r="S393" i="5"/>
  <c r="T393" i="5"/>
  <c r="U393" i="5"/>
  <c r="V393" i="5"/>
  <c r="W393" i="5"/>
  <c r="Y393" i="5"/>
  <c r="Z393" i="5"/>
  <c r="AA393" i="5"/>
  <c r="AB393" i="5"/>
  <c r="AC393" i="5"/>
  <c r="C394" i="5"/>
  <c r="D394" i="5"/>
  <c r="E394" i="5"/>
  <c r="F394" i="5"/>
  <c r="G394" i="5"/>
  <c r="H394" i="5"/>
  <c r="I394" i="5"/>
  <c r="J394" i="5"/>
  <c r="K394" i="5"/>
  <c r="L394" i="5"/>
  <c r="M394" i="5"/>
  <c r="N394" i="5"/>
  <c r="O394" i="5"/>
  <c r="Q394" i="5"/>
  <c r="R394" i="5"/>
  <c r="S394" i="5"/>
  <c r="T394" i="5"/>
  <c r="U394" i="5"/>
  <c r="V394" i="5"/>
  <c r="W394" i="5"/>
  <c r="Y394" i="5"/>
  <c r="Z394" i="5"/>
  <c r="AA394" i="5"/>
  <c r="AB394" i="5"/>
  <c r="AC394" i="5"/>
  <c r="C395" i="5"/>
  <c r="D395" i="5"/>
  <c r="E395" i="5"/>
  <c r="F395" i="5"/>
  <c r="G395" i="5"/>
  <c r="H395" i="5"/>
  <c r="I395" i="5"/>
  <c r="J395" i="5"/>
  <c r="K395" i="5"/>
  <c r="L395" i="5"/>
  <c r="M395" i="5"/>
  <c r="N395" i="5"/>
  <c r="O395" i="5"/>
  <c r="Q395" i="5"/>
  <c r="R395" i="5"/>
  <c r="S395" i="5"/>
  <c r="T395" i="5"/>
  <c r="U395" i="5"/>
  <c r="V395" i="5"/>
  <c r="W395" i="5"/>
  <c r="Y395" i="5"/>
  <c r="Z395" i="5"/>
  <c r="AA395" i="5"/>
  <c r="AB395" i="5"/>
  <c r="AC395" i="5"/>
  <c r="C396" i="5"/>
  <c r="D396" i="5"/>
  <c r="E396" i="5"/>
  <c r="F396" i="5"/>
  <c r="G396" i="5"/>
  <c r="H396" i="5"/>
  <c r="I396" i="5"/>
  <c r="J396" i="5"/>
  <c r="K396" i="5"/>
  <c r="L396" i="5"/>
  <c r="M396" i="5"/>
  <c r="N396" i="5"/>
  <c r="O396" i="5"/>
  <c r="Q396" i="5"/>
  <c r="R396" i="5"/>
  <c r="S396" i="5"/>
  <c r="T396" i="5"/>
  <c r="U396" i="5"/>
  <c r="V396" i="5"/>
  <c r="W396" i="5"/>
  <c r="Y396" i="5"/>
  <c r="Z396" i="5"/>
  <c r="AA396" i="5"/>
  <c r="AB396" i="5"/>
  <c r="AC396" i="5"/>
  <c r="C397" i="5"/>
  <c r="D397" i="5"/>
  <c r="E397" i="5"/>
  <c r="F397" i="5"/>
  <c r="G397" i="5"/>
  <c r="H397" i="5"/>
  <c r="I397" i="5"/>
  <c r="J397" i="5"/>
  <c r="K397" i="5"/>
  <c r="L397" i="5"/>
  <c r="M397" i="5"/>
  <c r="N397" i="5"/>
  <c r="O397" i="5"/>
  <c r="Q397" i="5"/>
  <c r="R397" i="5"/>
  <c r="S397" i="5"/>
  <c r="T397" i="5"/>
  <c r="U397" i="5"/>
  <c r="V397" i="5"/>
  <c r="W397" i="5"/>
  <c r="Y397" i="5"/>
  <c r="Z397" i="5"/>
  <c r="AA397" i="5"/>
  <c r="AB397" i="5"/>
  <c r="AC397" i="5"/>
  <c r="C398" i="5"/>
  <c r="D398" i="5"/>
  <c r="E398" i="5"/>
  <c r="F398" i="5"/>
  <c r="G398" i="5"/>
  <c r="H398" i="5"/>
  <c r="I398" i="5"/>
  <c r="J398" i="5"/>
  <c r="K398" i="5"/>
  <c r="L398" i="5"/>
  <c r="M398" i="5"/>
  <c r="N398" i="5"/>
  <c r="O398" i="5"/>
  <c r="Q398" i="5"/>
  <c r="R398" i="5"/>
  <c r="S398" i="5"/>
  <c r="T398" i="5"/>
  <c r="U398" i="5"/>
  <c r="V398" i="5"/>
  <c r="W398" i="5"/>
  <c r="Y398" i="5"/>
  <c r="Z398" i="5"/>
  <c r="AA398" i="5"/>
  <c r="AB398" i="5"/>
  <c r="AC398" i="5"/>
  <c r="C399" i="5"/>
  <c r="D399" i="5"/>
  <c r="E399" i="5"/>
  <c r="F399" i="5"/>
  <c r="G399" i="5"/>
  <c r="H399" i="5"/>
  <c r="I399" i="5"/>
  <c r="J399" i="5"/>
  <c r="K399" i="5"/>
  <c r="L399" i="5"/>
  <c r="M399" i="5"/>
  <c r="N399" i="5"/>
  <c r="O399" i="5"/>
  <c r="Q399" i="5"/>
  <c r="R399" i="5"/>
  <c r="S399" i="5"/>
  <c r="T399" i="5"/>
  <c r="U399" i="5"/>
  <c r="V399" i="5"/>
  <c r="W399" i="5"/>
  <c r="Y399" i="5"/>
  <c r="Z399" i="5"/>
  <c r="AA399" i="5"/>
  <c r="AB399" i="5"/>
  <c r="AC399" i="5"/>
  <c r="C400" i="5"/>
  <c r="D400" i="5"/>
  <c r="E400" i="5"/>
  <c r="F400" i="5"/>
  <c r="G400" i="5"/>
  <c r="H400" i="5"/>
  <c r="I400" i="5"/>
  <c r="J400" i="5"/>
  <c r="K400" i="5"/>
  <c r="L400" i="5"/>
  <c r="M400" i="5"/>
  <c r="N400" i="5"/>
  <c r="O400" i="5"/>
  <c r="Q400" i="5"/>
  <c r="R400" i="5"/>
  <c r="S400" i="5"/>
  <c r="T400" i="5"/>
  <c r="U400" i="5"/>
  <c r="V400" i="5"/>
  <c r="W400" i="5"/>
  <c r="Y400" i="5"/>
  <c r="Z400" i="5"/>
  <c r="AA400" i="5"/>
  <c r="AB400" i="5"/>
  <c r="AC400" i="5"/>
  <c r="C401" i="5"/>
  <c r="D401" i="5"/>
  <c r="E401" i="5"/>
  <c r="F401" i="5"/>
  <c r="G401" i="5"/>
  <c r="H401" i="5"/>
  <c r="I401" i="5"/>
  <c r="J401" i="5"/>
  <c r="K401" i="5"/>
  <c r="L401" i="5"/>
  <c r="M401" i="5"/>
  <c r="N401" i="5"/>
  <c r="O401" i="5"/>
  <c r="Q401" i="5"/>
  <c r="R401" i="5"/>
  <c r="S401" i="5"/>
  <c r="T401" i="5"/>
  <c r="U401" i="5"/>
  <c r="V401" i="5"/>
  <c r="W401" i="5"/>
  <c r="Y401" i="5"/>
  <c r="Z401" i="5"/>
  <c r="AA401" i="5"/>
  <c r="AB401" i="5"/>
  <c r="AC401" i="5"/>
  <c r="C402" i="5"/>
  <c r="D402" i="5"/>
  <c r="E402" i="5"/>
  <c r="F402" i="5"/>
  <c r="G402" i="5"/>
  <c r="H402" i="5"/>
  <c r="I402" i="5"/>
  <c r="J402" i="5"/>
  <c r="K402" i="5"/>
  <c r="L402" i="5"/>
  <c r="M402" i="5"/>
  <c r="N402" i="5"/>
  <c r="O402" i="5"/>
  <c r="Q402" i="5"/>
  <c r="R402" i="5"/>
  <c r="S402" i="5"/>
  <c r="T402" i="5"/>
  <c r="U402" i="5"/>
  <c r="V402" i="5"/>
  <c r="W402" i="5"/>
  <c r="Y402" i="5"/>
  <c r="Z402" i="5"/>
  <c r="AA402" i="5"/>
  <c r="AB402" i="5"/>
  <c r="AC402" i="5"/>
  <c r="C403" i="5"/>
  <c r="D403" i="5"/>
  <c r="E403" i="5"/>
  <c r="F403" i="5"/>
  <c r="G403" i="5"/>
  <c r="H403" i="5"/>
  <c r="I403" i="5"/>
  <c r="J403" i="5"/>
  <c r="K403" i="5"/>
  <c r="L403" i="5"/>
  <c r="M403" i="5"/>
  <c r="N403" i="5"/>
  <c r="O403" i="5"/>
  <c r="Q403" i="5"/>
  <c r="R403" i="5"/>
  <c r="S403" i="5"/>
  <c r="T403" i="5"/>
  <c r="U403" i="5"/>
  <c r="V403" i="5"/>
  <c r="W403" i="5"/>
  <c r="Y403" i="5"/>
  <c r="Z403" i="5"/>
  <c r="AA403" i="5"/>
  <c r="AB403" i="5"/>
  <c r="AC403" i="5"/>
  <c r="C404" i="5"/>
  <c r="D404" i="5"/>
  <c r="E404" i="5"/>
  <c r="F404" i="5"/>
  <c r="G404" i="5"/>
  <c r="H404" i="5"/>
  <c r="I404" i="5"/>
  <c r="J404" i="5"/>
  <c r="K404" i="5"/>
  <c r="L404" i="5"/>
  <c r="M404" i="5"/>
  <c r="N404" i="5"/>
  <c r="O404" i="5"/>
  <c r="Q404" i="5"/>
  <c r="R404" i="5"/>
  <c r="S404" i="5"/>
  <c r="T404" i="5"/>
  <c r="U404" i="5"/>
  <c r="V404" i="5"/>
  <c r="W404" i="5"/>
  <c r="Y404" i="5"/>
  <c r="Z404" i="5"/>
  <c r="AA404" i="5"/>
  <c r="AB404" i="5"/>
  <c r="AC404" i="5"/>
  <c r="C405" i="5"/>
  <c r="D405" i="5"/>
  <c r="E405" i="5"/>
  <c r="F405" i="5"/>
  <c r="G405" i="5"/>
  <c r="H405" i="5"/>
  <c r="I405" i="5"/>
  <c r="J405" i="5"/>
  <c r="K405" i="5"/>
  <c r="L405" i="5"/>
  <c r="M405" i="5"/>
  <c r="N405" i="5"/>
  <c r="O405" i="5"/>
  <c r="Q405" i="5"/>
  <c r="R405" i="5"/>
  <c r="S405" i="5"/>
  <c r="T405" i="5"/>
  <c r="U405" i="5"/>
  <c r="V405" i="5"/>
  <c r="W405" i="5"/>
  <c r="Y405" i="5"/>
  <c r="Z405" i="5"/>
  <c r="AA405" i="5"/>
  <c r="AB405" i="5"/>
  <c r="AC405" i="5"/>
  <c r="C406" i="5"/>
  <c r="D406" i="5"/>
  <c r="E406" i="5"/>
  <c r="F406" i="5"/>
  <c r="G406" i="5"/>
  <c r="H406" i="5"/>
  <c r="I406" i="5"/>
  <c r="J406" i="5"/>
  <c r="K406" i="5"/>
  <c r="L406" i="5"/>
  <c r="M406" i="5"/>
  <c r="N406" i="5"/>
  <c r="O406" i="5"/>
  <c r="Q406" i="5"/>
  <c r="R406" i="5"/>
  <c r="S406" i="5"/>
  <c r="T406" i="5"/>
  <c r="U406" i="5"/>
  <c r="V406" i="5"/>
  <c r="W406" i="5"/>
  <c r="Y406" i="5"/>
  <c r="Z406" i="5"/>
  <c r="AA406" i="5"/>
  <c r="AB406" i="5"/>
  <c r="AC406" i="5"/>
  <c r="C407" i="5"/>
  <c r="D407" i="5"/>
  <c r="E407" i="5"/>
  <c r="F407" i="5"/>
  <c r="G407" i="5"/>
  <c r="H407" i="5"/>
  <c r="I407" i="5"/>
  <c r="J407" i="5"/>
  <c r="K407" i="5"/>
  <c r="L407" i="5"/>
  <c r="M407" i="5"/>
  <c r="N407" i="5"/>
  <c r="O407" i="5"/>
  <c r="Q407" i="5"/>
  <c r="R407" i="5"/>
  <c r="S407" i="5"/>
  <c r="T407" i="5"/>
  <c r="U407" i="5"/>
  <c r="V407" i="5"/>
  <c r="W407" i="5"/>
  <c r="Y407" i="5"/>
  <c r="Z407" i="5"/>
  <c r="AA407" i="5"/>
  <c r="AB407" i="5"/>
  <c r="AC407" i="5"/>
  <c r="C408" i="5"/>
  <c r="D408" i="5"/>
  <c r="E408" i="5"/>
  <c r="F408" i="5"/>
  <c r="G408" i="5"/>
  <c r="H408" i="5"/>
  <c r="I408" i="5"/>
  <c r="J408" i="5"/>
  <c r="K408" i="5"/>
  <c r="L408" i="5"/>
  <c r="M408" i="5"/>
  <c r="N408" i="5"/>
  <c r="O408" i="5"/>
  <c r="Q408" i="5"/>
  <c r="R408" i="5"/>
  <c r="S408" i="5"/>
  <c r="T408" i="5"/>
  <c r="U408" i="5"/>
  <c r="V408" i="5"/>
  <c r="W408" i="5"/>
  <c r="Y408" i="5"/>
  <c r="Z408" i="5"/>
  <c r="AA408" i="5"/>
  <c r="AB408" i="5"/>
  <c r="AC408" i="5"/>
  <c r="C409" i="5"/>
  <c r="D409" i="5"/>
  <c r="E409" i="5"/>
  <c r="F409" i="5"/>
  <c r="G409" i="5"/>
  <c r="H409" i="5"/>
  <c r="I409" i="5"/>
  <c r="J409" i="5"/>
  <c r="K409" i="5"/>
  <c r="L409" i="5"/>
  <c r="M409" i="5"/>
  <c r="N409" i="5"/>
  <c r="O409" i="5"/>
  <c r="Q409" i="5"/>
  <c r="R409" i="5"/>
  <c r="S409" i="5"/>
  <c r="T409" i="5"/>
  <c r="U409" i="5"/>
  <c r="V409" i="5"/>
  <c r="W409" i="5"/>
  <c r="Y409" i="5"/>
  <c r="Z409" i="5"/>
  <c r="AA409" i="5"/>
  <c r="AB409" i="5"/>
  <c r="AC409" i="5"/>
  <c r="C410" i="5"/>
  <c r="D410" i="5"/>
  <c r="E410" i="5"/>
  <c r="F410" i="5"/>
  <c r="G410" i="5"/>
  <c r="H410" i="5"/>
  <c r="I410" i="5"/>
  <c r="J410" i="5"/>
  <c r="K410" i="5"/>
  <c r="L410" i="5"/>
  <c r="M410" i="5"/>
  <c r="N410" i="5"/>
  <c r="O410" i="5"/>
  <c r="Q410" i="5"/>
  <c r="R410" i="5"/>
  <c r="S410" i="5"/>
  <c r="T410" i="5"/>
  <c r="U410" i="5"/>
  <c r="V410" i="5"/>
  <c r="W410" i="5"/>
  <c r="Y410" i="5"/>
  <c r="Z410" i="5"/>
  <c r="AA410" i="5"/>
  <c r="AB410" i="5"/>
  <c r="AC410" i="5"/>
  <c r="C411" i="5"/>
  <c r="D411" i="5"/>
  <c r="E411" i="5"/>
  <c r="F411" i="5"/>
  <c r="G411" i="5"/>
  <c r="H411" i="5"/>
  <c r="I411" i="5"/>
  <c r="J411" i="5"/>
  <c r="K411" i="5"/>
  <c r="L411" i="5"/>
  <c r="M411" i="5"/>
  <c r="N411" i="5"/>
  <c r="O411" i="5"/>
  <c r="Q411" i="5"/>
  <c r="R411" i="5"/>
  <c r="S411" i="5"/>
  <c r="T411" i="5"/>
  <c r="U411" i="5"/>
  <c r="V411" i="5"/>
  <c r="W411" i="5"/>
  <c r="Y411" i="5"/>
  <c r="Z411" i="5"/>
  <c r="AA411" i="5"/>
  <c r="AB411" i="5"/>
  <c r="AC411" i="5"/>
  <c r="C412" i="5"/>
  <c r="D412" i="5"/>
  <c r="E412" i="5"/>
  <c r="F412" i="5"/>
  <c r="G412" i="5"/>
  <c r="H412" i="5"/>
  <c r="I412" i="5"/>
  <c r="J412" i="5"/>
  <c r="K412" i="5"/>
  <c r="L412" i="5"/>
  <c r="M412" i="5"/>
  <c r="N412" i="5"/>
  <c r="O412" i="5"/>
  <c r="Q412" i="5"/>
  <c r="R412" i="5"/>
  <c r="S412" i="5"/>
  <c r="T412" i="5"/>
  <c r="U412" i="5"/>
  <c r="V412" i="5"/>
  <c r="W412" i="5"/>
  <c r="Y412" i="5"/>
  <c r="Z412" i="5"/>
  <c r="AA412" i="5"/>
  <c r="AB412" i="5"/>
  <c r="AC412" i="5"/>
  <c r="C413" i="5"/>
  <c r="D413" i="5"/>
  <c r="E413" i="5"/>
  <c r="F413" i="5"/>
  <c r="G413" i="5"/>
  <c r="H413" i="5"/>
  <c r="I413" i="5"/>
  <c r="J413" i="5"/>
  <c r="K413" i="5"/>
  <c r="L413" i="5"/>
  <c r="M413" i="5"/>
  <c r="N413" i="5"/>
  <c r="O413" i="5"/>
  <c r="Q413" i="5"/>
  <c r="R413" i="5"/>
  <c r="S413" i="5"/>
  <c r="T413" i="5"/>
  <c r="U413" i="5"/>
  <c r="V413" i="5"/>
  <c r="W413" i="5"/>
  <c r="Y413" i="5"/>
  <c r="Z413" i="5"/>
  <c r="AA413" i="5"/>
  <c r="AB413" i="5"/>
  <c r="AC413" i="5"/>
  <c r="C414" i="5"/>
  <c r="D414" i="5"/>
  <c r="E414" i="5"/>
  <c r="F414" i="5"/>
  <c r="G414" i="5"/>
  <c r="H414" i="5"/>
  <c r="I414" i="5"/>
  <c r="J414" i="5"/>
  <c r="K414" i="5"/>
  <c r="L414" i="5"/>
  <c r="M414" i="5"/>
  <c r="N414" i="5"/>
  <c r="O414" i="5"/>
  <c r="Q414" i="5"/>
  <c r="R414" i="5"/>
  <c r="S414" i="5"/>
  <c r="T414" i="5"/>
  <c r="U414" i="5"/>
  <c r="V414" i="5"/>
  <c r="W414" i="5"/>
  <c r="Y414" i="5"/>
  <c r="Z414" i="5"/>
  <c r="AA414" i="5"/>
  <c r="AB414" i="5"/>
  <c r="AC414" i="5"/>
  <c r="C415" i="5"/>
  <c r="D415" i="5"/>
  <c r="E415" i="5"/>
  <c r="F415" i="5"/>
  <c r="G415" i="5"/>
  <c r="H415" i="5"/>
  <c r="I415" i="5"/>
  <c r="J415" i="5"/>
  <c r="K415" i="5"/>
  <c r="L415" i="5"/>
  <c r="M415" i="5"/>
  <c r="N415" i="5"/>
  <c r="O415" i="5"/>
  <c r="Q415" i="5"/>
  <c r="R415" i="5"/>
  <c r="S415" i="5"/>
  <c r="T415" i="5"/>
  <c r="U415" i="5"/>
  <c r="V415" i="5"/>
  <c r="W415" i="5"/>
  <c r="Y415" i="5"/>
  <c r="Z415" i="5"/>
  <c r="AA415" i="5"/>
  <c r="AB415" i="5"/>
  <c r="AC415" i="5"/>
  <c r="C416" i="5"/>
  <c r="D416" i="5"/>
  <c r="E416" i="5"/>
  <c r="F416" i="5"/>
  <c r="G416" i="5"/>
  <c r="H416" i="5"/>
  <c r="I416" i="5"/>
  <c r="J416" i="5"/>
  <c r="K416" i="5"/>
  <c r="L416" i="5"/>
  <c r="M416" i="5"/>
  <c r="N416" i="5"/>
  <c r="O416" i="5"/>
  <c r="Q416" i="5"/>
  <c r="R416" i="5"/>
  <c r="S416" i="5"/>
  <c r="T416" i="5"/>
  <c r="U416" i="5"/>
  <c r="V416" i="5"/>
  <c r="W416" i="5"/>
  <c r="Y416" i="5"/>
  <c r="Z416" i="5"/>
  <c r="AA416" i="5"/>
  <c r="AB416" i="5"/>
  <c r="AC416" i="5"/>
  <c r="C417" i="5"/>
  <c r="D417" i="5"/>
  <c r="E417" i="5"/>
  <c r="F417" i="5"/>
  <c r="G417" i="5"/>
  <c r="H417" i="5"/>
  <c r="I417" i="5"/>
  <c r="J417" i="5"/>
  <c r="K417" i="5"/>
  <c r="L417" i="5"/>
  <c r="M417" i="5"/>
  <c r="N417" i="5"/>
  <c r="O417" i="5"/>
  <c r="Q417" i="5"/>
  <c r="R417" i="5"/>
  <c r="S417" i="5"/>
  <c r="T417" i="5"/>
  <c r="U417" i="5"/>
  <c r="V417" i="5"/>
  <c r="W417" i="5"/>
  <c r="Y417" i="5"/>
  <c r="Z417" i="5"/>
  <c r="AA417" i="5"/>
  <c r="AB417" i="5"/>
  <c r="AC417" i="5"/>
  <c r="C418" i="5"/>
  <c r="D418" i="5"/>
  <c r="E418" i="5"/>
  <c r="F418" i="5"/>
  <c r="G418" i="5"/>
  <c r="H418" i="5"/>
  <c r="I418" i="5"/>
  <c r="J418" i="5"/>
  <c r="K418" i="5"/>
  <c r="L418" i="5"/>
  <c r="M418" i="5"/>
  <c r="N418" i="5"/>
  <c r="O418" i="5"/>
  <c r="Q418" i="5"/>
  <c r="R418" i="5"/>
  <c r="S418" i="5"/>
  <c r="T418" i="5"/>
  <c r="U418" i="5"/>
  <c r="V418" i="5"/>
  <c r="W418" i="5"/>
  <c r="Y418" i="5"/>
  <c r="Z418" i="5"/>
  <c r="AA418" i="5"/>
  <c r="AB418" i="5"/>
  <c r="AC418" i="5"/>
  <c r="C419" i="5"/>
  <c r="D419" i="5"/>
  <c r="E419" i="5"/>
  <c r="F419" i="5"/>
  <c r="G419" i="5"/>
  <c r="H419" i="5"/>
  <c r="I419" i="5"/>
  <c r="J419" i="5"/>
  <c r="K419" i="5"/>
  <c r="L419" i="5"/>
  <c r="M419" i="5"/>
  <c r="N419" i="5"/>
  <c r="O419" i="5"/>
  <c r="Q419" i="5"/>
  <c r="R419" i="5"/>
  <c r="S419" i="5"/>
  <c r="T419" i="5"/>
  <c r="U419" i="5"/>
  <c r="V419" i="5"/>
  <c r="W419" i="5"/>
  <c r="Y419" i="5"/>
  <c r="Z419" i="5"/>
  <c r="AA419" i="5"/>
  <c r="AB419" i="5"/>
  <c r="AC419" i="5"/>
  <c r="C420" i="5"/>
  <c r="D420" i="5"/>
  <c r="E420" i="5"/>
  <c r="F420" i="5"/>
  <c r="G420" i="5"/>
  <c r="H420" i="5"/>
  <c r="I420" i="5"/>
  <c r="J420" i="5"/>
  <c r="K420" i="5"/>
  <c r="L420" i="5"/>
  <c r="M420" i="5"/>
  <c r="N420" i="5"/>
  <c r="O420" i="5"/>
  <c r="Q420" i="5"/>
  <c r="R420" i="5"/>
  <c r="S420" i="5"/>
  <c r="T420" i="5"/>
  <c r="U420" i="5"/>
  <c r="V420" i="5"/>
  <c r="W420" i="5"/>
  <c r="Y420" i="5"/>
  <c r="Z420" i="5"/>
  <c r="AA420" i="5"/>
  <c r="AB420" i="5"/>
  <c r="AC420" i="5"/>
  <c r="C421" i="5"/>
  <c r="D421" i="5"/>
  <c r="E421" i="5"/>
  <c r="F421" i="5"/>
  <c r="G421" i="5"/>
  <c r="H421" i="5"/>
  <c r="I421" i="5"/>
  <c r="J421" i="5"/>
  <c r="K421" i="5"/>
  <c r="L421" i="5"/>
  <c r="M421" i="5"/>
  <c r="N421" i="5"/>
  <c r="O421" i="5"/>
  <c r="Q421" i="5"/>
  <c r="R421" i="5"/>
  <c r="S421" i="5"/>
  <c r="T421" i="5"/>
  <c r="U421" i="5"/>
  <c r="V421" i="5"/>
  <c r="W421" i="5"/>
  <c r="Y421" i="5"/>
  <c r="Z421" i="5"/>
  <c r="AA421" i="5"/>
  <c r="AB421" i="5"/>
  <c r="AC421" i="5"/>
  <c r="C422" i="5"/>
  <c r="D422" i="5"/>
  <c r="E422" i="5"/>
  <c r="F422" i="5"/>
  <c r="G422" i="5"/>
  <c r="H422" i="5"/>
  <c r="I422" i="5"/>
  <c r="J422" i="5"/>
  <c r="K422" i="5"/>
  <c r="L422" i="5"/>
  <c r="M422" i="5"/>
  <c r="N422" i="5"/>
  <c r="O422" i="5"/>
  <c r="Q422" i="5"/>
  <c r="R422" i="5"/>
  <c r="S422" i="5"/>
  <c r="T422" i="5"/>
  <c r="U422" i="5"/>
  <c r="V422" i="5"/>
  <c r="W422" i="5"/>
  <c r="Y422" i="5"/>
  <c r="Z422" i="5"/>
  <c r="AA422" i="5"/>
  <c r="AB422" i="5"/>
  <c r="AC422" i="5"/>
  <c r="C423" i="5"/>
  <c r="D423" i="5"/>
  <c r="E423" i="5"/>
  <c r="F423" i="5"/>
  <c r="G423" i="5"/>
  <c r="H423" i="5"/>
  <c r="I423" i="5"/>
  <c r="J423" i="5"/>
  <c r="K423" i="5"/>
  <c r="L423" i="5"/>
  <c r="M423" i="5"/>
  <c r="N423" i="5"/>
  <c r="O423" i="5"/>
  <c r="Q423" i="5"/>
  <c r="R423" i="5"/>
  <c r="S423" i="5"/>
  <c r="T423" i="5"/>
  <c r="U423" i="5"/>
  <c r="V423" i="5"/>
  <c r="W423" i="5"/>
  <c r="Y423" i="5"/>
  <c r="Z423" i="5"/>
  <c r="AA423" i="5"/>
  <c r="AB423" i="5"/>
  <c r="AC423" i="5"/>
  <c r="C424" i="5"/>
  <c r="D424" i="5"/>
  <c r="E424" i="5"/>
  <c r="F424" i="5"/>
  <c r="G424" i="5"/>
  <c r="H424" i="5"/>
  <c r="I424" i="5"/>
  <c r="J424" i="5"/>
  <c r="K424" i="5"/>
  <c r="L424" i="5"/>
  <c r="M424" i="5"/>
  <c r="N424" i="5"/>
  <c r="O424" i="5"/>
  <c r="Q424" i="5"/>
  <c r="R424" i="5"/>
  <c r="S424" i="5"/>
  <c r="T424" i="5"/>
  <c r="U424" i="5"/>
  <c r="V424" i="5"/>
  <c r="W424" i="5"/>
  <c r="Y424" i="5"/>
  <c r="Z424" i="5"/>
  <c r="AA424" i="5"/>
  <c r="AB424" i="5"/>
  <c r="AC424" i="5"/>
  <c r="C425" i="5"/>
  <c r="D425" i="5"/>
  <c r="E425" i="5"/>
  <c r="F425" i="5"/>
  <c r="G425" i="5"/>
  <c r="H425" i="5"/>
  <c r="I425" i="5"/>
  <c r="J425" i="5"/>
  <c r="K425" i="5"/>
  <c r="L425" i="5"/>
  <c r="M425" i="5"/>
  <c r="N425" i="5"/>
  <c r="O425" i="5"/>
  <c r="Q425" i="5"/>
  <c r="R425" i="5"/>
  <c r="S425" i="5"/>
  <c r="T425" i="5"/>
  <c r="U425" i="5"/>
  <c r="V425" i="5"/>
  <c r="W425" i="5"/>
  <c r="Y425" i="5"/>
  <c r="Z425" i="5"/>
  <c r="AA425" i="5"/>
  <c r="AB425" i="5"/>
  <c r="AC425" i="5"/>
  <c r="C426" i="5"/>
  <c r="D426" i="5"/>
  <c r="E426" i="5"/>
  <c r="F426" i="5"/>
  <c r="G426" i="5"/>
  <c r="H426" i="5"/>
  <c r="I426" i="5"/>
  <c r="J426" i="5"/>
  <c r="K426" i="5"/>
  <c r="L426" i="5"/>
  <c r="M426" i="5"/>
  <c r="N426" i="5"/>
  <c r="O426" i="5"/>
  <c r="Q426" i="5"/>
  <c r="R426" i="5"/>
  <c r="S426" i="5"/>
  <c r="T426" i="5"/>
  <c r="U426" i="5"/>
  <c r="V426" i="5"/>
  <c r="W426" i="5"/>
  <c r="Y426" i="5"/>
  <c r="Z426" i="5"/>
  <c r="AA426" i="5"/>
  <c r="AB426" i="5"/>
  <c r="AC426" i="5"/>
  <c r="C427" i="5"/>
  <c r="D427" i="5"/>
  <c r="E427" i="5"/>
  <c r="F427" i="5"/>
  <c r="G427" i="5"/>
  <c r="H427" i="5"/>
  <c r="I427" i="5"/>
  <c r="J427" i="5"/>
  <c r="K427" i="5"/>
  <c r="L427" i="5"/>
  <c r="M427" i="5"/>
  <c r="N427" i="5"/>
  <c r="O427" i="5"/>
  <c r="Q427" i="5"/>
  <c r="R427" i="5"/>
  <c r="S427" i="5"/>
  <c r="T427" i="5"/>
  <c r="U427" i="5"/>
  <c r="V427" i="5"/>
  <c r="W427" i="5"/>
  <c r="Y427" i="5"/>
  <c r="Z427" i="5"/>
  <c r="AA427" i="5"/>
  <c r="AB427" i="5"/>
  <c r="AC427" i="5"/>
  <c r="C428" i="5"/>
  <c r="D428" i="5"/>
  <c r="E428" i="5"/>
  <c r="F428" i="5"/>
  <c r="G428" i="5"/>
  <c r="H428" i="5"/>
  <c r="I428" i="5"/>
  <c r="J428" i="5"/>
  <c r="K428" i="5"/>
  <c r="L428" i="5"/>
  <c r="M428" i="5"/>
  <c r="N428" i="5"/>
  <c r="O428" i="5"/>
  <c r="Q428" i="5"/>
  <c r="R428" i="5"/>
  <c r="S428" i="5"/>
  <c r="T428" i="5"/>
  <c r="U428" i="5"/>
  <c r="V428" i="5"/>
  <c r="W428" i="5"/>
  <c r="Y428" i="5"/>
  <c r="Z428" i="5"/>
  <c r="AA428" i="5"/>
  <c r="AB428" i="5"/>
  <c r="AC428" i="5"/>
  <c r="C429" i="5"/>
  <c r="D429" i="5"/>
  <c r="E429" i="5"/>
  <c r="F429" i="5"/>
  <c r="G429" i="5"/>
  <c r="H429" i="5"/>
  <c r="I429" i="5"/>
  <c r="J429" i="5"/>
  <c r="K429" i="5"/>
  <c r="L429" i="5"/>
  <c r="M429" i="5"/>
  <c r="N429" i="5"/>
  <c r="O429" i="5"/>
  <c r="Q429" i="5"/>
  <c r="R429" i="5"/>
  <c r="S429" i="5"/>
  <c r="T429" i="5"/>
  <c r="U429" i="5"/>
  <c r="V429" i="5"/>
  <c r="W429" i="5"/>
  <c r="Y429" i="5"/>
  <c r="Z429" i="5"/>
  <c r="AA429" i="5"/>
  <c r="AB429" i="5"/>
  <c r="AC429" i="5"/>
  <c r="C430" i="5"/>
  <c r="D430" i="5"/>
  <c r="E430" i="5"/>
  <c r="F430" i="5"/>
  <c r="G430" i="5"/>
  <c r="H430" i="5"/>
  <c r="I430" i="5"/>
  <c r="J430" i="5"/>
  <c r="K430" i="5"/>
  <c r="L430" i="5"/>
  <c r="M430" i="5"/>
  <c r="N430" i="5"/>
  <c r="O430" i="5"/>
  <c r="Q430" i="5"/>
  <c r="R430" i="5"/>
  <c r="S430" i="5"/>
  <c r="T430" i="5"/>
  <c r="U430" i="5"/>
  <c r="V430" i="5"/>
  <c r="W430" i="5"/>
  <c r="Y430" i="5"/>
  <c r="Z430" i="5"/>
  <c r="AA430" i="5"/>
  <c r="AB430" i="5"/>
  <c r="AC430" i="5"/>
  <c r="C431" i="5"/>
  <c r="D431" i="5"/>
  <c r="E431" i="5"/>
  <c r="F431" i="5"/>
  <c r="G431" i="5"/>
  <c r="H431" i="5"/>
  <c r="I431" i="5"/>
  <c r="J431" i="5"/>
  <c r="K431" i="5"/>
  <c r="L431" i="5"/>
  <c r="M431" i="5"/>
  <c r="N431" i="5"/>
  <c r="O431" i="5"/>
  <c r="Q431" i="5"/>
  <c r="R431" i="5"/>
  <c r="S431" i="5"/>
  <c r="T431" i="5"/>
  <c r="U431" i="5"/>
  <c r="V431" i="5"/>
  <c r="W431" i="5"/>
  <c r="Y431" i="5"/>
  <c r="Z431" i="5"/>
  <c r="AA431" i="5"/>
  <c r="AB431" i="5"/>
  <c r="AC431" i="5"/>
  <c r="C432" i="5"/>
  <c r="D432" i="5"/>
  <c r="E432" i="5"/>
  <c r="F432" i="5"/>
  <c r="G432" i="5"/>
  <c r="H432" i="5"/>
  <c r="I432" i="5"/>
  <c r="J432" i="5"/>
  <c r="K432" i="5"/>
  <c r="L432" i="5"/>
  <c r="M432" i="5"/>
  <c r="N432" i="5"/>
  <c r="O432" i="5"/>
  <c r="Q432" i="5"/>
  <c r="R432" i="5"/>
  <c r="S432" i="5"/>
  <c r="T432" i="5"/>
  <c r="U432" i="5"/>
  <c r="V432" i="5"/>
  <c r="W432" i="5"/>
  <c r="Y432" i="5"/>
  <c r="Z432" i="5"/>
  <c r="AA432" i="5"/>
  <c r="AB432" i="5"/>
  <c r="AC432" i="5"/>
  <c r="C433" i="5"/>
  <c r="D433" i="5"/>
  <c r="E433" i="5"/>
  <c r="F433" i="5"/>
  <c r="G433" i="5"/>
  <c r="H433" i="5"/>
  <c r="I433" i="5"/>
  <c r="J433" i="5"/>
  <c r="K433" i="5"/>
  <c r="L433" i="5"/>
  <c r="M433" i="5"/>
  <c r="N433" i="5"/>
  <c r="O433" i="5"/>
  <c r="Q433" i="5"/>
  <c r="R433" i="5"/>
  <c r="S433" i="5"/>
  <c r="T433" i="5"/>
  <c r="U433" i="5"/>
  <c r="V433" i="5"/>
  <c r="W433" i="5"/>
  <c r="Y433" i="5"/>
  <c r="Z433" i="5"/>
  <c r="AA433" i="5"/>
  <c r="AB433" i="5"/>
  <c r="AC433" i="5"/>
  <c r="C434" i="5"/>
  <c r="D434" i="5"/>
  <c r="E434" i="5"/>
  <c r="F434" i="5"/>
  <c r="G434" i="5"/>
  <c r="H434" i="5"/>
  <c r="I434" i="5"/>
  <c r="J434" i="5"/>
  <c r="K434" i="5"/>
  <c r="L434" i="5"/>
  <c r="M434" i="5"/>
  <c r="N434" i="5"/>
  <c r="O434" i="5"/>
  <c r="Q434" i="5"/>
  <c r="R434" i="5"/>
  <c r="S434" i="5"/>
  <c r="T434" i="5"/>
  <c r="U434" i="5"/>
  <c r="V434" i="5"/>
  <c r="W434" i="5"/>
  <c r="Y434" i="5"/>
  <c r="Z434" i="5"/>
  <c r="AA434" i="5"/>
  <c r="AB434" i="5"/>
  <c r="AC434" i="5"/>
  <c r="C435" i="5"/>
  <c r="D435" i="5"/>
  <c r="E435" i="5"/>
  <c r="F435" i="5"/>
  <c r="G435" i="5"/>
  <c r="H435" i="5"/>
  <c r="I435" i="5"/>
  <c r="J435" i="5"/>
  <c r="K435" i="5"/>
  <c r="L435" i="5"/>
  <c r="M435" i="5"/>
  <c r="N435" i="5"/>
  <c r="O435" i="5"/>
  <c r="Q435" i="5"/>
  <c r="R435" i="5"/>
  <c r="S435" i="5"/>
  <c r="T435" i="5"/>
  <c r="U435" i="5"/>
  <c r="V435" i="5"/>
  <c r="W435" i="5"/>
  <c r="Y435" i="5"/>
  <c r="Z435" i="5"/>
  <c r="AA435" i="5"/>
  <c r="AB435" i="5"/>
  <c r="AC435" i="5"/>
  <c r="C436" i="5"/>
  <c r="D436" i="5"/>
  <c r="E436" i="5"/>
  <c r="F436" i="5"/>
  <c r="G436" i="5"/>
  <c r="H436" i="5"/>
  <c r="I436" i="5"/>
  <c r="J436" i="5"/>
  <c r="K436" i="5"/>
  <c r="L436" i="5"/>
  <c r="M436" i="5"/>
  <c r="N436" i="5"/>
  <c r="O436" i="5"/>
  <c r="Q436" i="5"/>
  <c r="R436" i="5"/>
  <c r="S436" i="5"/>
  <c r="T436" i="5"/>
  <c r="U436" i="5"/>
  <c r="V436" i="5"/>
  <c r="W436" i="5"/>
  <c r="Y436" i="5"/>
  <c r="Z436" i="5"/>
  <c r="AA436" i="5"/>
  <c r="AB436" i="5"/>
  <c r="AC436" i="5"/>
  <c r="C437" i="5"/>
  <c r="D437" i="5"/>
  <c r="E437" i="5"/>
  <c r="F437" i="5"/>
  <c r="G437" i="5"/>
  <c r="H437" i="5"/>
  <c r="I437" i="5"/>
  <c r="J437" i="5"/>
  <c r="K437" i="5"/>
  <c r="L437" i="5"/>
  <c r="M437" i="5"/>
  <c r="N437" i="5"/>
  <c r="O437" i="5"/>
  <c r="Q437" i="5"/>
  <c r="R437" i="5"/>
  <c r="S437" i="5"/>
  <c r="T437" i="5"/>
  <c r="U437" i="5"/>
  <c r="V437" i="5"/>
  <c r="W437" i="5"/>
  <c r="Y437" i="5"/>
  <c r="Z437" i="5"/>
  <c r="AA437" i="5"/>
  <c r="AB437" i="5"/>
  <c r="AC437" i="5"/>
  <c r="C438" i="5"/>
  <c r="D438" i="5"/>
  <c r="E438" i="5"/>
  <c r="F438" i="5"/>
  <c r="G438" i="5"/>
  <c r="H438" i="5"/>
  <c r="I438" i="5"/>
  <c r="J438" i="5"/>
  <c r="K438" i="5"/>
  <c r="L438" i="5"/>
  <c r="M438" i="5"/>
  <c r="N438" i="5"/>
  <c r="O438" i="5"/>
  <c r="Q438" i="5"/>
  <c r="R438" i="5"/>
  <c r="S438" i="5"/>
  <c r="T438" i="5"/>
  <c r="U438" i="5"/>
  <c r="V438" i="5"/>
  <c r="W438" i="5"/>
  <c r="Y438" i="5"/>
  <c r="Z438" i="5"/>
  <c r="AA438" i="5"/>
  <c r="AB438" i="5"/>
  <c r="AC438" i="5"/>
  <c r="C439" i="5"/>
  <c r="D439" i="5"/>
  <c r="E439" i="5"/>
  <c r="F439" i="5"/>
  <c r="G439" i="5"/>
  <c r="H439" i="5"/>
  <c r="I439" i="5"/>
  <c r="J439" i="5"/>
  <c r="K439" i="5"/>
  <c r="L439" i="5"/>
  <c r="M439" i="5"/>
  <c r="N439" i="5"/>
  <c r="O439" i="5"/>
  <c r="Q439" i="5"/>
  <c r="R439" i="5"/>
  <c r="S439" i="5"/>
  <c r="T439" i="5"/>
  <c r="U439" i="5"/>
  <c r="V439" i="5"/>
  <c r="W439" i="5"/>
  <c r="Y439" i="5"/>
  <c r="Z439" i="5"/>
  <c r="AA439" i="5"/>
  <c r="AB439" i="5"/>
  <c r="AC439" i="5"/>
  <c r="C440" i="5"/>
  <c r="D440" i="5"/>
  <c r="E440" i="5"/>
  <c r="F440" i="5"/>
  <c r="G440" i="5"/>
  <c r="H440" i="5"/>
  <c r="I440" i="5"/>
  <c r="J440" i="5"/>
  <c r="K440" i="5"/>
  <c r="L440" i="5"/>
  <c r="M440" i="5"/>
  <c r="N440" i="5"/>
  <c r="O440" i="5"/>
  <c r="Q440" i="5"/>
  <c r="R440" i="5"/>
  <c r="S440" i="5"/>
  <c r="T440" i="5"/>
  <c r="U440" i="5"/>
  <c r="V440" i="5"/>
  <c r="W440" i="5"/>
  <c r="Y440" i="5"/>
  <c r="Z440" i="5"/>
  <c r="AA440" i="5"/>
  <c r="AB440" i="5"/>
  <c r="AC440" i="5"/>
  <c r="C441" i="5"/>
  <c r="D441" i="5"/>
  <c r="E441" i="5"/>
  <c r="F441" i="5"/>
  <c r="G441" i="5"/>
  <c r="H441" i="5"/>
  <c r="I441" i="5"/>
  <c r="J441" i="5"/>
  <c r="K441" i="5"/>
  <c r="L441" i="5"/>
  <c r="M441" i="5"/>
  <c r="N441" i="5"/>
  <c r="O441" i="5"/>
  <c r="Q441" i="5"/>
  <c r="R441" i="5"/>
  <c r="S441" i="5"/>
  <c r="T441" i="5"/>
  <c r="U441" i="5"/>
  <c r="V441" i="5"/>
  <c r="W441" i="5"/>
  <c r="Y441" i="5"/>
  <c r="Z441" i="5"/>
  <c r="AA441" i="5"/>
  <c r="AB441" i="5"/>
  <c r="AC441" i="5"/>
  <c r="C442" i="5"/>
  <c r="D442" i="5"/>
  <c r="E442" i="5"/>
  <c r="F442" i="5"/>
  <c r="G442" i="5"/>
  <c r="H442" i="5"/>
  <c r="I442" i="5"/>
  <c r="J442" i="5"/>
  <c r="K442" i="5"/>
  <c r="L442" i="5"/>
  <c r="M442" i="5"/>
  <c r="N442" i="5"/>
  <c r="O442" i="5"/>
  <c r="Q442" i="5"/>
  <c r="R442" i="5"/>
  <c r="S442" i="5"/>
  <c r="T442" i="5"/>
  <c r="U442" i="5"/>
  <c r="V442" i="5"/>
  <c r="W442" i="5"/>
  <c r="Y442" i="5"/>
  <c r="Z442" i="5"/>
  <c r="AA442" i="5"/>
  <c r="AB442" i="5"/>
  <c r="AC442" i="5"/>
  <c r="C443" i="5"/>
  <c r="D443" i="5"/>
  <c r="E443" i="5"/>
  <c r="F443" i="5"/>
  <c r="G443" i="5"/>
  <c r="H443" i="5"/>
  <c r="I443" i="5"/>
  <c r="J443" i="5"/>
  <c r="K443" i="5"/>
  <c r="L443" i="5"/>
  <c r="M443" i="5"/>
  <c r="N443" i="5"/>
  <c r="O443" i="5"/>
  <c r="Q443" i="5"/>
  <c r="R443" i="5"/>
  <c r="S443" i="5"/>
  <c r="T443" i="5"/>
  <c r="U443" i="5"/>
  <c r="V443" i="5"/>
  <c r="W443" i="5"/>
  <c r="Y443" i="5"/>
  <c r="Z443" i="5"/>
  <c r="AA443" i="5"/>
  <c r="AB443" i="5"/>
  <c r="AC443" i="5"/>
  <c r="C444" i="5"/>
  <c r="D444" i="5"/>
  <c r="E444" i="5"/>
  <c r="F444" i="5"/>
  <c r="G444" i="5"/>
  <c r="H444" i="5"/>
  <c r="I444" i="5"/>
  <c r="J444" i="5"/>
  <c r="K444" i="5"/>
  <c r="L444" i="5"/>
  <c r="M444" i="5"/>
  <c r="N444" i="5"/>
  <c r="O444" i="5"/>
  <c r="Q444" i="5"/>
  <c r="R444" i="5"/>
  <c r="S444" i="5"/>
  <c r="T444" i="5"/>
  <c r="U444" i="5"/>
  <c r="V444" i="5"/>
  <c r="W444" i="5"/>
  <c r="Y444" i="5"/>
  <c r="Z444" i="5"/>
  <c r="AA444" i="5"/>
  <c r="AB444" i="5"/>
  <c r="AC444" i="5"/>
  <c r="C445" i="5"/>
  <c r="D445" i="5"/>
  <c r="E445" i="5"/>
  <c r="F445" i="5"/>
  <c r="G445" i="5"/>
  <c r="H445" i="5"/>
  <c r="I445" i="5"/>
  <c r="J445" i="5"/>
  <c r="K445" i="5"/>
  <c r="L445" i="5"/>
  <c r="M445" i="5"/>
  <c r="N445" i="5"/>
  <c r="O445" i="5"/>
  <c r="Q445" i="5"/>
  <c r="R445" i="5"/>
  <c r="S445" i="5"/>
  <c r="T445" i="5"/>
  <c r="U445" i="5"/>
  <c r="V445" i="5"/>
  <c r="W445" i="5"/>
  <c r="Y445" i="5"/>
  <c r="Z445" i="5"/>
  <c r="AA445" i="5"/>
  <c r="AB445" i="5"/>
  <c r="AC445" i="5"/>
  <c r="C446" i="5"/>
  <c r="D446" i="5"/>
  <c r="E446" i="5"/>
  <c r="F446" i="5"/>
  <c r="G446" i="5"/>
  <c r="H446" i="5"/>
  <c r="I446" i="5"/>
  <c r="J446" i="5"/>
  <c r="K446" i="5"/>
  <c r="L446" i="5"/>
  <c r="M446" i="5"/>
  <c r="N446" i="5"/>
  <c r="O446" i="5"/>
  <c r="Q446" i="5"/>
  <c r="R446" i="5"/>
  <c r="S446" i="5"/>
  <c r="T446" i="5"/>
  <c r="U446" i="5"/>
  <c r="V446" i="5"/>
  <c r="W446" i="5"/>
  <c r="Y446" i="5"/>
  <c r="Z446" i="5"/>
  <c r="AA446" i="5"/>
  <c r="AB446" i="5"/>
  <c r="AC446" i="5"/>
  <c r="C447" i="5"/>
  <c r="D447" i="5"/>
  <c r="E447" i="5"/>
  <c r="F447" i="5"/>
  <c r="G447" i="5"/>
  <c r="H447" i="5"/>
  <c r="I447" i="5"/>
  <c r="J447" i="5"/>
  <c r="K447" i="5"/>
  <c r="L447" i="5"/>
  <c r="M447" i="5"/>
  <c r="N447" i="5"/>
  <c r="O447" i="5"/>
  <c r="Q447" i="5"/>
  <c r="R447" i="5"/>
  <c r="S447" i="5"/>
  <c r="T447" i="5"/>
  <c r="U447" i="5"/>
  <c r="V447" i="5"/>
  <c r="W447" i="5"/>
  <c r="Y447" i="5"/>
  <c r="Z447" i="5"/>
  <c r="AA447" i="5"/>
  <c r="AB447" i="5"/>
  <c r="AC447" i="5"/>
  <c r="C448" i="5"/>
  <c r="D448" i="5"/>
  <c r="E448" i="5"/>
  <c r="F448" i="5"/>
  <c r="G448" i="5"/>
  <c r="H448" i="5"/>
  <c r="I448" i="5"/>
  <c r="J448" i="5"/>
  <c r="K448" i="5"/>
  <c r="L448" i="5"/>
  <c r="M448" i="5"/>
  <c r="N448" i="5"/>
  <c r="O448" i="5"/>
  <c r="Q448" i="5"/>
  <c r="R448" i="5"/>
  <c r="S448" i="5"/>
  <c r="T448" i="5"/>
  <c r="U448" i="5"/>
  <c r="V448" i="5"/>
  <c r="W448" i="5"/>
  <c r="Y448" i="5"/>
  <c r="Z448" i="5"/>
  <c r="AA448" i="5"/>
  <c r="AB448" i="5"/>
  <c r="AC448" i="5"/>
  <c r="C449" i="5"/>
  <c r="D449" i="5"/>
  <c r="E449" i="5"/>
  <c r="F449" i="5"/>
  <c r="G449" i="5"/>
  <c r="H449" i="5"/>
  <c r="I449" i="5"/>
  <c r="J449" i="5"/>
  <c r="K449" i="5"/>
  <c r="L449" i="5"/>
  <c r="M449" i="5"/>
  <c r="N449" i="5"/>
  <c r="O449" i="5"/>
  <c r="Q449" i="5"/>
  <c r="R449" i="5"/>
  <c r="S449" i="5"/>
  <c r="T449" i="5"/>
  <c r="U449" i="5"/>
  <c r="V449" i="5"/>
  <c r="W449" i="5"/>
  <c r="Y449" i="5"/>
  <c r="Z449" i="5"/>
  <c r="AA449" i="5"/>
  <c r="AB449" i="5"/>
  <c r="AC449" i="5"/>
  <c r="C450" i="5"/>
  <c r="D450" i="5"/>
  <c r="E450" i="5"/>
  <c r="F450" i="5"/>
  <c r="G450" i="5"/>
  <c r="H450" i="5"/>
  <c r="I450" i="5"/>
  <c r="J450" i="5"/>
  <c r="K450" i="5"/>
  <c r="L450" i="5"/>
  <c r="M450" i="5"/>
  <c r="N450" i="5"/>
  <c r="O450" i="5"/>
  <c r="Q450" i="5"/>
  <c r="R450" i="5"/>
  <c r="S450" i="5"/>
  <c r="T450" i="5"/>
  <c r="U450" i="5"/>
  <c r="V450" i="5"/>
  <c r="W450" i="5"/>
  <c r="Y450" i="5"/>
  <c r="Z450" i="5"/>
  <c r="AA450" i="5"/>
  <c r="AB450" i="5"/>
  <c r="AC450" i="5"/>
  <c r="C451" i="5"/>
  <c r="D451" i="5"/>
  <c r="E451" i="5"/>
  <c r="F451" i="5"/>
  <c r="G451" i="5"/>
  <c r="H451" i="5"/>
  <c r="I451" i="5"/>
  <c r="J451" i="5"/>
  <c r="K451" i="5"/>
  <c r="L451" i="5"/>
  <c r="M451" i="5"/>
  <c r="N451" i="5"/>
  <c r="O451" i="5"/>
  <c r="Q451" i="5"/>
  <c r="R451" i="5"/>
  <c r="S451" i="5"/>
  <c r="T451" i="5"/>
  <c r="U451" i="5"/>
  <c r="V451" i="5"/>
  <c r="W451" i="5"/>
  <c r="Y451" i="5"/>
  <c r="Z451" i="5"/>
  <c r="AA451" i="5"/>
  <c r="AB451" i="5"/>
  <c r="AC451" i="5"/>
  <c r="C452" i="5"/>
  <c r="D452" i="5"/>
  <c r="E452" i="5"/>
  <c r="F452" i="5"/>
  <c r="G452" i="5"/>
  <c r="H452" i="5"/>
  <c r="I452" i="5"/>
  <c r="J452" i="5"/>
  <c r="K452" i="5"/>
  <c r="L452" i="5"/>
  <c r="M452" i="5"/>
  <c r="N452" i="5"/>
  <c r="O452" i="5"/>
  <c r="Q452" i="5"/>
  <c r="R452" i="5"/>
  <c r="S452" i="5"/>
  <c r="T452" i="5"/>
  <c r="U452" i="5"/>
  <c r="V452" i="5"/>
  <c r="W452" i="5"/>
  <c r="Y452" i="5"/>
  <c r="Z452" i="5"/>
  <c r="AA452" i="5"/>
  <c r="AB452" i="5"/>
  <c r="AC452" i="5"/>
  <c r="C453" i="5"/>
  <c r="D453" i="5"/>
  <c r="E453" i="5"/>
  <c r="F453" i="5"/>
  <c r="G453" i="5"/>
  <c r="H453" i="5"/>
  <c r="I453" i="5"/>
  <c r="J453" i="5"/>
  <c r="K453" i="5"/>
  <c r="L453" i="5"/>
  <c r="M453" i="5"/>
  <c r="N453" i="5"/>
  <c r="O453" i="5"/>
  <c r="Q453" i="5"/>
  <c r="R453" i="5"/>
  <c r="S453" i="5"/>
  <c r="T453" i="5"/>
  <c r="U453" i="5"/>
  <c r="V453" i="5"/>
  <c r="W453" i="5"/>
  <c r="Y453" i="5"/>
  <c r="Z453" i="5"/>
  <c r="AA453" i="5"/>
  <c r="AB453" i="5"/>
  <c r="AC453" i="5"/>
  <c r="C454" i="5"/>
  <c r="D454" i="5"/>
  <c r="E454" i="5"/>
  <c r="F454" i="5"/>
  <c r="G454" i="5"/>
  <c r="H454" i="5"/>
  <c r="I454" i="5"/>
  <c r="J454" i="5"/>
  <c r="K454" i="5"/>
  <c r="L454" i="5"/>
  <c r="M454" i="5"/>
  <c r="N454" i="5"/>
  <c r="O454" i="5"/>
  <c r="Q454" i="5"/>
  <c r="R454" i="5"/>
  <c r="S454" i="5"/>
  <c r="T454" i="5"/>
  <c r="U454" i="5"/>
  <c r="V454" i="5"/>
  <c r="W454" i="5"/>
  <c r="Y454" i="5"/>
  <c r="Z454" i="5"/>
  <c r="AA454" i="5"/>
  <c r="AB454" i="5"/>
  <c r="AC454" i="5"/>
  <c r="C455" i="5"/>
  <c r="D455" i="5"/>
  <c r="E455" i="5"/>
  <c r="F455" i="5"/>
  <c r="G455" i="5"/>
  <c r="H455" i="5"/>
  <c r="I455" i="5"/>
  <c r="J455" i="5"/>
  <c r="K455" i="5"/>
  <c r="L455" i="5"/>
  <c r="M455" i="5"/>
  <c r="N455" i="5"/>
  <c r="O455" i="5"/>
  <c r="Q455" i="5"/>
  <c r="R455" i="5"/>
  <c r="S455" i="5"/>
  <c r="T455" i="5"/>
  <c r="U455" i="5"/>
  <c r="V455" i="5"/>
  <c r="W455" i="5"/>
  <c r="Y455" i="5"/>
  <c r="Z455" i="5"/>
  <c r="AA455" i="5"/>
  <c r="AB455" i="5"/>
  <c r="AC455" i="5"/>
  <c r="C456" i="5"/>
  <c r="D456" i="5"/>
  <c r="E456" i="5"/>
  <c r="F456" i="5"/>
  <c r="G456" i="5"/>
  <c r="H456" i="5"/>
  <c r="I456" i="5"/>
  <c r="J456" i="5"/>
  <c r="K456" i="5"/>
  <c r="L456" i="5"/>
  <c r="M456" i="5"/>
  <c r="N456" i="5"/>
  <c r="O456" i="5"/>
  <c r="Q456" i="5"/>
  <c r="R456" i="5"/>
  <c r="S456" i="5"/>
  <c r="T456" i="5"/>
  <c r="U456" i="5"/>
  <c r="V456" i="5"/>
  <c r="W456" i="5"/>
  <c r="Y456" i="5"/>
  <c r="Z456" i="5"/>
  <c r="AA456" i="5"/>
  <c r="AB456" i="5"/>
  <c r="AC456" i="5"/>
  <c r="C457" i="5"/>
  <c r="D457" i="5"/>
  <c r="E457" i="5"/>
  <c r="F457" i="5"/>
  <c r="G457" i="5"/>
  <c r="H457" i="5"/>
  <c r="I457" i="5"/>
  <c r="J457" i="5"/>
  <c r="K457" i="5"/>
  <c r="L457" i="5"/>
  <c r="M457" i="5"/>
  <c r="N457" i="5"/>
  <c r="O457" i="5"/>
  <c r="Q457" i="5"/>
  <c r="R457" i="5"/>
  <c r="S457" i="5"/>
  <c r="T457" i="5"/>
  <c r="U457" i="5"/>
  <c r="V457" i="5"/>
  <c r="W457" i="5"/>
  <c r="Y457" i="5"/>
  <c r="Z457" i="5"/>
  <c r="AA457" i="5"/>
  <c r="AB457" i="5"/>
  <c r="AC457" i="5"/>
  <c r="C458" i="5"/>
  <c r="D458" i="5"/>
  <c r="E458" i="5"/>
  <c r="F458" i="5"/>
  <c r="G458" i="5"/>
  <c r="H458" i="5"/>
  <c r="I458" i="5"/>
  <c r="J458" i="5"/>
  <c r="K458" i="5"/>
  <c r="L458" i="5"/>
  <c r="M458" i="5"/>
  <c r="N458" i="5"/>
  <c r="O458" i="5"/>
  <c r="Q458" i="5"/>
  <c r="R458" i="5"/>
  <c r="S458" i="5"/>
  <c r="T458" i="5"/>
  <c r="U458" i="5"/>
  <c r="V458" i="5"/>
  <c r="W458" i="5"/>
  <c r="Y458" i="5"/>
  <c r="Z458" i="5"/>
  <c r="AA458" i="5"/>
  <c r="AB458" i="5"/>
  <c r="AC458" i="5"/>
  <c r="C459" i="5"/>
  <c r="D459" i="5"/>
  <c r="E459" i="5"/>
  <c r="F459" i="5"/>
  <c r="G459" i="5"/>
  <c r="H459" i="5"/>
  <c r="I459" i="5"/>
  <c r="J459" i="5"/>
  <c r="K459" i="5"/>
  <c r="L459" i="5"/>
  <c r="M459" i="5"/>
  <c r="N459" i="5"/>
  <c r="O459" i="5"/>
  <c r="Q459" i="5"/>
  <c r="R459" i="5"/>
  <c r="S459" i="5"/>
  <c r="T459" i="5"/>
  <c r="U459" i="5"/>
  <c r="V459" i="5"/>
  <c r="W459" i="5"/>
  <c r="Y459" i="5"/>
  <c r="Z459" i="5"/>
  <c r="AA459" i="5"/>
  <c r="AB459" i="5"/>
  <c r="AC459" i="5"/>
  <c r="C460" i="5"/>
  <c r="D460" i="5"/>
  <c r="E460" i="5"/>
  <c r="F460" i="5"/>
  <c r="G460" i="5"/>
  <c r="H460" i="5"/>
  <c r="I460" i="5"/>
  <c r="J460" i="5"/>
  <c r="K460" i="5"/>
  <c r="L460" i="5"/>
  <c r="M460" i="5"/>
  <c r="N460" i="5"/>
  <c r="O460" i="5"/>
  <c r="Q460" i="5"/>
  <c r="R460" i="5"/>
  <c r="S460" i="5"/>
  <c r="T460" i="5"/>
  <c r="U460" i="5"/>
  <c r="V460" i="5"/>
  <c r="W460" i="5"/>
  <c r="Y460" i="5"/>
  <c r="Z460" i="5"/>
  <c r="AA460" i="5"/>
  <c r="AB460" i="5"/>
  <c r="AC460" i="5"/>
  <c r="C461" i="5"/>
  <c r="D461" i="5"/>
  <c r="E461" i="5"/>
  <c r="F461" i="5"/>
  <c r="G461" i="5"/>
  <c r="H461" i="5"/>
  <c r="I461" i="5"/>
  <c r="J461" i="5"/>
  <c r="K461" i="5"/>
  <c r="L461" i="5"/>
  <c r="M461" i="5"/>
  <c r="N461" i="5"/>
  <c r="O461" i="5"/>
  <c r="Q461" i="5"/>
  <c r="R461" i="5"/>
  <c r="S461" i="5"/>
  <c r="T461" i="5"/>
  <c r="U461" i="5"/>
  <c r="V461" i="5"/>
  <c r="W461" i="5"/>
  <c r="Y461" i="5"/>
  <c r="Z461" i="5"/>
  <c r="AA461" i="5"/>
  <c r="AB461" i="5"/>
  <c r="AC461" i="5"/>
  <c r="C462" i="5"/>
  <c r="D462" i="5"/>
  <c r="E462" i="5"/>
  <c r="F462" i="5"/>
  <c r="G462" i="5"/>
  <c r="H462" i="5"/>
  <c r="I462" i="5"/>
  <c r="J462" i="5"/>
  <c r="K462" i="5"/>
  <c r="L462" i="5"/>
  <c r="M462" i="5"/>
  <c r="N462" i="5"/>
  <c r="O462" i="5"/>
  <c r="Q462" i="5"/>
  <c r="R462" i="5"/>
  <c r="S462" i="5"/>
  <c r="T462" i="5"/>
  <c r="U462" i="5"/>
  <c r="V462" i="5"/>
  <c r="W462" i="5"/>
  <c r="Y462" i="5"/>
  <c r="Z462" i="5"/>
  <c r="AA462" i="5"/>
  <c r="AB462" i="5"/>
  <c r="AC462" i="5"/>
  <c r="C463" i="5"/>
  <c r="D463" i="5"/>
  <c r="E463" i="5"/>
  <c r="F463" i="5"/>
  <c r="G463" i="5"/>
  <c r="H463" i="5"/>
  <c r="I463" i="5"/>
  <c r="J463" i="5"/>
  <c r="K463" i="5"/>
  <c r="L463" i="5"/>
  <c r="M463" i="5"/>
  <c r="N463" i="5"/>
  <c r="O463" i="5"/>
  <c r="Q463" i="5"/>
  <c r="R463" i="5"/>
  <c r="S463" i="5"/>
  <c r="T463" i="5"/>
  <c r="U463" i="5"/>
  <c r="V463" i="5"/>
  <c r="W463" i="5"/>
  <c r="Y463" i="5"/>
  <c r="Z463" i="5"/>
  <c r="AA463" i="5"/>
  <c r="AB463" i="5"/>
  <c r="AC463" i="5"/>
  <c r="C464" i="5"/>
  <c r="D464" i="5"/>
  <c r="E464" i="5"/>
  <c r="F464" i="5"/>
  <c r="G464" i="5"/>
  <c r="H464" i="5"/>
  <c r="I464" i="5"/>
  <c r="J464" i="5"/>
  <c r="K464" i="5"/>
  <c r="L464" i="5"/>
  <c r="M464" i="5"/>
  <c r="N464" i="5"/>
  <c r="O464" i="5"/>
  <c r="Q464" i="5"/>
  <c r="R464" i="5"/>
  <c r="S464" i="5"/>
  <c r="T464" i="5"/>
  <c r="U464" i="5"/>
  <c r="V464" i="5"/>
  <c r="W464" i="5"/>
  <c r="Y464" i="5"/>
  <c r="Z464" i="5"/>
  <c r="AA464" i="5"/>
  <c r="AB464" i="5"/>
  <c r="AC464" i="5"/>
  <c r="C465" i="5"/>
  <c r="D465" i="5"/>
  <c r="E465" i="5"/>
  <c r="F465" i="5"/>
  <c r="G465" i="5"/>
  <c r="H465" i="5"/>
  <c r="I465" i="5"/>
  <c r="J465" i="5"/>
  <c r="K465" i="5"/>
  <c r="L465" i="5"/>
  <c r="M465" i="5"/>
  <c r="N465" i="5"/>
  <c r="O465" i="5"/>
  <c r="Q465" i="5"/>
  <c r="R465" i="5"/>
  <c r="S465" i="5"/>
  <c r="T465" i="5"/>
  <c r="U465" i="5"/>
  <c r="V465" i="5"/>
  <c r="W465" i="5"/>
  <c r="Y465" i="5"/>
  <c r="Z465" i="5"/>
  <c r="AA465" i="5"/>
  <c r="AB465" i="5"/>
  <c r="AC465" i="5"/>
  <c r="C466" i="5"/>
  <c r="D466" i="5"/>
  <c r="E466" i="5"/>
  <c r="F466" i="5"/>
  <c r="G466" i="5"/>
  <c r="H466" i="5"/>
  <c r="I466" i="5"/>
  <c r="J466" i="5"/>
  <c r="K466" i="5"/>
  <c r="L466" i="5"/>
  <c r="M466" i="5"/>
  <c r="N466" i="5"/>
  <c r="O466" i="5"/>
  <c r="Q466" i="5"/>
  <c r="R466" i="5"/>
  <c r="S466" i="5"/>
  <c r="T466" i="5"/>
  <c r="U466" i="5"/>
  <c r="V466" i="5"/>
  <c r="W466" i="5"/>
  <c r="Y466" i="5"/>
  <c r="Z466" i="5"/>
  <c r="AA466" i="5"/>
  <c r="AB466" i="5"/>
  <c r="AC466" i="5"/>
  <c r="C467" i="5"/>
  <c r="D467" i="5"/>
  <c r="E467" i="5"/>
  <c r="F467" i="5"/>
  <c r="G467" i="5"/>
  <c r="H467" i="5"/>
  <c r="I467" i="5"/>
  <c r="J467" i="5"/>
  <c r="K467" i="5"/>
  <c r="L467" i="5"/>
  <c r="M467" i="5"/>
  <c r="N467" i="5"/>
  <c r="O467" i="5"/>
  <c r="Q467" i="5"/>
  <c r="R467" i="5"/>
  <c r="S467" i="5"/>
  <c r="T467" i="5"/>
  <c r="U467" i="5"/>
  <c r="V467" i="5"/>
  <c r="W467" i="5"/>
  <c r="Y467" i="5"/>
  <c r="Z467" i="5"/>
  <c r="AA467" i="5"/>
  <c r="AB467" i="5"/>
  <c r="AC467" i="5"/>
  <c r="C468" i="5"/>
  <c r="D468" i="5"/>
  <c r="E468" i="5"/>
  <c r="F468" i="5"/>
  <c r="G468" i="5"/>
  <c r="H468" i="5"/>
  <c r="I468" i="5"/>
  <c r="J468" i="5"/>
  <c r="K468" i="5"/>
  <c r="L468" i="5"/>
  <c r="M468" i="5"/>
  <c r="N468" i="5"/>
  <c r="O468" i="5"/>
  <c r="Q468" i="5"/>
  <c r="R468" i="5"/>
  <c r="S468" i="5"/>
  <c r="T468" i="5"/>
  <c r="U468" i="5"/>
  <c r="V468" i="5"/>
  <c r="W468" i="5"/>
  <c r="Y468" i="5"/>
  <c r="Z468" i="5"/>
  <c r="AA468" i="5"/>
  <c r="AB468" i="5"/>
  <c r="AC468" i="5"/>
  <c r="C469" i="5"/>
  <c r="D469" i="5"/>
  <c r="E469" i="5"/>
  <c r="F469" i="5"/>
  <c r="G469" i="5"/>
  <c r="H469" i="5"/>
  <c r="I469" i="5"/>
  <c r="J469" i="5"/>
  <c r="K469" i="5"/>
  <c r="L469" i="5"/>
  <c r="M469" i="5"/>
  <c r="N469" i="5"/>
  <c r="O469" i="5"/>
  <c r="Q469" i="5"/>
  <c r="R469" i="5"/>
  <c r="S469" i="5"/>
  <c r="T469" i="5"/>
  <c r="U469" i="5"/>
  <c r="V469" i="5"/>
  <c r="W469" i="5"/>
  <c r="Y469" i="5"/>
  <c r="Z469" i="5"/>
  <c r="AA469" i="5"/>
  <c r="AB469" i="5"/>
  <c r="AC469" i="5"/>
  <c r="C470" i="5"/>
  <c r="D470" i="5"/>
  <c r="E470" i="5"/>
  <c r="F470" i="5"/>
  <c r="G470" i="5"/>
  <c r="H470" i="5"/>
  <c r="I470" i="5"/>
  <c r="J470" i="5"/>
  <c r="K470" i="5"/>
  <c r="L470" i="5"/>
  <c r="M470" i="5"/>
  <c r="N470" i="5"/>
  <c r="O470" i="5"/>
  <c r="Q470" i="5"/>
  <c r="R470" i="5"/>
  <c r="S470" i="5"/>
  <c r="T470" i="5"/>
  <c r="U470" i="5"/>
  <c r="V470" i="5"/>
  <c r="W470" i="5"/>
  <c r="Y470" i="5"/>
  <c r="Z470" i="5"/>
  <c r="AA470" i="5"/>
  <c r="AB470" i="5"/>
  <c r="AC470" i="5"/>
  <c r="C471" i="5"/>
  <c r="D471" i="5"/>
  <c r="E471" i="5"/>
  <c r="F471" i="5"/>
  <c r="G471" i="5"/>
  <c r="H471" i="5"/>
  <c r="I471" i="5"/>
  <c r="J471" i="5"/>
  <c r="K471" i="5"/>
  <c r="L471" i="5"/>
  <c r="M471" i="5"/>
  <c r="N471" i="5"/>
  <c r="O471" i="5"/>
  <c r="Q471" i="5"/>
  <c r="R471" i="5"/>
  <c r="S471" i="5"/>
  <c r="T471" i="5"/>
  <c r="U471" i="5"/>
  <c r="V471" i="5"/>
  <c r="W471" i="5"/>
  <c r="Y471" i="5"/>
  <c r="Z471" i="5"/>
  <c r="AA471" i="5"/>
  <c r="AB471" i="5"/>
  <c r="AC471" i="5"/>
  <c r="C472" i="5"/>
  <c r="D472" i="5"/>
  <c r="E472" i="5"/>
  <c r="F472" i="5"/>
  <c r="G472" i="5"/>
  <c r="H472" i="5"/>
  <c r="I472" i="5"/>
  <c r="J472" i="5"/>
  <c r="K472" i="5"/>
  <c r="L472" i="5"/>
  <c r="M472" i="5"/>
  <c r="N472" i="5"/>
  <c r="O472" i="5"/>
  <c r="Q472" i="5"/>
  <c r="R472" i="5"/>
  <c r="S472" i="5"/>
  <c r="T472" i="5"/>
  <c r="U472" i="5"/>
  <c r="V472" i="5"/>
  <c r="W472" i="5"/>
  <c r="Y472" i="5"/>
  <c r="Z472" i="5"/>
  <c r="AA472" i="5"/>
  <c r="AB472" i="5"/>
  <c r="AC472" i="5"/>
  <c r="C473" i="5"/>
  <c r="D473" i="5"/>
  <c r="E473" i="5"/>
  <c r="F473" i="5"/>
  <c r="G473" i="5"/>
  <c r="H473" i="5"/>
  <c r="I473" i="5"/>
  <c r="J473" i="5"/>
  <c r="K473" i="5"/>
  <c r="L473" i="5"/>
  <c r="M473" i="5"/>
  <c r="N473" i="5"/>
  <c r="O473" i="5"/>
  <c r="Q473" i="5"/>
  <c r="R473" i="5"/>
  <c r="S473" i="5"/>
  <c r="T473" i="5"/>
  <c r="U473" i="5"/>
  <c r="V473" i="5"/>
  <c r="W473" i="5"/>
  <c r="Y473" i="5"/>
  <c r="Z473" i="5"/>
  <c r="AA473" i="5"/>
  <c r="AB473" i="5"/>
  <c r="AC473" i="5"/>
  <c r="C474" i="5"/>
  <c r="D474" i="5"/>
  <c r="E474" i="5"/>
  <c r="F474" i="5"/>
  <c r="G474" i="5"/>
  <c r="H474" i="5"/>
  <c r="I474" i="5"/>
  <c r="J474" i="5"/>
  <c r="K474" i="5"/>
  <c r="L474" i="5"/>
  <c r="M474" i="5"/>
  <c r="N474" i="5"/>
  <c r="O474" i="5"/>
  <c r="Q474" i="5"/>
  <c r="R474" i="5"/>
  <c r="S474" i="5"/>
  <c r="T474" i="5"/>
  <c r="U474" i="5"/>
  <c r="V474" i="5"/>
  <c r="W474" i="5"/>
  <c r="Y474" i="5"/>
  <c r="Z474" i="5"/>
  <c r="AA474" i="5"/>
  <c r="AB474" i="5"/>
  <c r="AC474" i="5"/>
  <c r="C475" i="5"/>
  <c r="D475" i="5"/>
  <c r="E475" i="5"/>
  <c r="F475" i="5"/>
  <c r="G475" i="5"/>
  <c r="H475" i="5"/>
  <c r="I475" i="5"/>
  <c r="J475" i="5"/>
  <c r="K475" i="5"/>
  <c r="L475" i="5"/>
  <c r="M475" i="5"/>
  <c r="N475" i="5"/>
  <c r="O475" i="5"/>
  <c r="Q475" i="5"/>
  <c r="R475" i="5"/>
  <c r="S475" i="5"/>
  <c r="T475" i="5"/>
  <c r="U475" i="5"/>
  <c r="V475" i="5"/>
  <c r="W475" i="5"/>
  <c r="Y475" i="5"/>
  <c r="Z475" i="5"/>
  <c r="AA475" i="5"/>
  <c r="AB475" i="5"/>
  <c r="AC475" i="5"/>
  <c r="C476" i="5"/>
  <c r="D476" i="5"/>
  <c r="E476" i="5"/>
  <c r="F476" i="5"/>
  <c r="G476" i="5"/>
  <c r="H476" i="5"/>
  <c r="I476" i="5"/>
  <c r="J476" i="5"/>
  <c r="K476" i="5"/>
  <c r="L476" i="5"/>
  <c r="M476" i="5"/>
  <c r="N476" i="5"/>
  <c r="O476" i="5"/>
  <c r="Q476" i="5"/>
  <c r="R476" i="5"/>
  <c r="S476" i="5"/>
  <c r="T476" i="5"/>
  <c r="U476" i="5"/>
  <c r="V476" i="5"/>
  <c r="W476" i="5"/>
  <c r="Y476" i="5"/>
  <c r="Z476" i="5"/>
  <c r="AA476" i="5"/>
  <c r="AB476" i="5"/>
  <c r="AC476" i="5"/>
  <c r="C477" i="5"/>
  <c r="D477" i="5"/>
  <c r="E477" i="5"/>
  <c r="F477" i="5"/>
  <c r="G477" i="5"/>
  <c r="H477" i="5"/>
  <c r="I477" i="5"/>
  <c r="J477" i="5"/>
  <c r="K477" i="5"/>
  <c r="L477" i="5"/>
  <c r="M477" i="5"/>
  <c r="N477" i="5"/>
  <c r="O477" i="5"/>
  <c r="Q477" i="5"/>
  <c r="R477" i="5"/>
  <c r="S477" i="5"/>
  <c r="T477" i="5"/>
  <c r="U477" i="5"/>
  <c r="V477" i="5"/>
  <c r="W477" i="5"/>
  <c r="Y477" i="5"/>
  <c r="Z477" i="5"/>
  <c r="AA477" i="5"/>
  <c r="AB477" i="5"/>
  <c r="AC477" i="5"/>
  <c r="C478" i="5"/>
  <c r="D478" i="5"/>
  <c r="E478" i="5"/>
  <c r="F478" i="5"/>
  <c r="G478" i="5"/>
  <c r="H478" i="5"/>
  <c r="I478" i="5"/>
  <c r="J478" i="5"/>
  <c r="K478" i="5"/>
  <c r="L478" i="5"/>
  <c r="M478" i="5"/>
  <c r="N478" i="5"/>
  <c r="O478" i="5"/>
  <c r="Q478" i="5"/>
  <c r="R478" i="5"/>
  <c r="S478" i="5"/>
  <c r="T478" i="5"/>
  <c r="U478" i="5"/>
  <c r="V478" i="5"/>
  <c r="W478" i="5"/>
  <c r="Y478" i="5"/>
  <c r="Z478" i="5"/>
  <c r="AA478" i="5"/>
  <c r="AB478" i="5"/>
  <c r="AC478" i="5"/>
  <c r="C479" i="5"/>
  <c r="D479" i="5"/>
  <c r="E479" i="5"/>
  <c r="F479" i="5"/>
  <c r="G479" i="5"/>
  <c r="H479" i="5"/>
  <c r="I479" i="5"/>
  <c r="J479" i="5"/>
  <c r="K479" i="5"/>
  <c r="L479" i="5"/>
  <c r="M479" i="5"/>
  <c r="N479" i="5"/>
  <c r="O479" i="5"/>
  <c r="Q479" i="5"/>
  <c r="R479" i="5"/>
  <c r="S479" i="5"/>
  <c r="T479" i="5"/>
  <c r="U479" i="5"/>
  <c r="V479" i="5"/>
  <c r="W479" i="5"/>
  <c r="Y479" i="5"/>
  <c r="Z479" i="5"/>
  <c r="AA479" i="5"/>
  <c r="AB479" i="5"/>
  <c r="AC479" i="5"/>
  <c r="C480" i="5"/>
  <c r="D480" i="5"/>
  <c r="E480" i="5"/>
  <c r="F480" i="5"/>
  <c r="G480" i="5"/>
  <c r="H480" i="5"/>
  <c r="I480" i="5"/>
  <c r="J480" i="5"/>
  <c r="K480" i="5"/>
  <c r="L480" i="5"/>
  <c r="M480" i="5"/>
  <c r="N480" i="5"/>
  <c r="O480" i="5"/>
  <c r="Q480" i="5"/>
  <c r="R480" i="5"/>
  <c r="S480" i="5"/>
  <c r="T480" i="5"/>
  <c r="U480" i="5"/>
  <c r="V480" i="5"/>
  <c r="W480" i="5"/>
  <c r="Y480" i="5"/>
  <c r="Z480" i="5"/>
  <c r="AA480" i="5"/>
  <c r="AB480" i="5"/>
  <c r="AC480" i="5"/>
  <c r="C481" i="5"/>
  <c r="D481" i="5"/>
  <c r="E481" i="5"/>
  <c r="F481" i="5"/>
  <c r="G481" i="5"/>
  <c r="H481" i="5"/>
  <c r="I481" i="5"/>
  <c r="J481" i="5"/>
  <c r="K481" i="5"/>
  <c r="L481" i="5"/>
  <c r="M481" i="5"/>
  <c r="N481" i="5"/>
  <c r="O481" i="5"/>
  <c r="Q481" i="5"/>
  <c r="R481" i="5"/>
  <c r="S481" i="5"/>
  <c r="T481" i="5"/>
  <c r="U481" i="5"/>
  <c r="V481" i="5"/>
  <c r="W481" i="5"/>
  <c r="Y481" i="5"/>
  <c r="Z481" i="5"/>
  <c r="AA481" i="5"/>
  <c r="AB481" i="5"/>
  <c r="AC481" i="5"/>
  <c r="C482" i="5"/>
  <c r="D482" i="5"/>
  <c r="E482" i="5"/>
  <c r="F482" i="5"/>
  <c r="G482" i="5"/>
  <c r="H482" i="5"/>
  <c r="I482" i="5"/>
  <c r="J482" i="5"/>
  <c r="K482" i="5"/>
  <c r="L482" i="5"/>
  <c r="M482" i="5"/>
  <c r="N482" i="5"/>
  <c r="O482" i="5"/>
  <c r="Q482" i="5"/>
  <c r="R482" i="5"/>
  <c r="S482" i="5"/>
  <c r="T482" i="5"/>
  <c r="U482" i="5"/>
  <c r="V482" i="5"/>
  <c r="W482" i="5"/>
  <c r="Y482" i="5"/>
  <c r="Z482" i="5"/>
  <c r="AA482" i="5"/>
  <c r="AB482" i="5"/>
  <c r="AC482" i="5"/>
  <c r="C483" i="5"/>
  <c r="D483" i="5"/>
  <c r="E483" i="5"/>
  <c r="F483" i="5"/>
  <c r="G483" i="5"/>
  <c r="H483" i="5"/>
  <c r="I483" i="5"/>
  <c r="J483" i="5"/>
  <c r="K483" i="5"/>
  <c r="L483" i="5"/>
  <c r="M483" i="5"/>
  <c r="N483" i="5"/>
  <c r="O483" i="5"/>
  <c r="Q483" i="5"/>
  <c r="R483" i="5"/>
  <c r="S483" i="5"/>
  <c r="T483" i="5"/>
  <c r="U483" i="5"/>
  <c r="V483" i="5"/>
  <c r="W483" i="5"/>
  <c r="Y483" i="5"/>
  <c r="Z483" i="5"/>
  <c r="AA483" i="5"/>
  <c r="AB483" i="5"/>
  <c r="AC483" i="5"/>
  <c r="C484" i="5"/>
  <c r="D484" i="5"/>
  <c r="E484" i="5"/>
  <c r="F484" i="5"/>
  <c r="G484" i="5"/>
  <c r="H484" i="5"/>
  <c r="I484" i="5"/>
  <c r="J484" i="5"/>
  <c r="K484" i="5"/>
  <c r="L484" i="5"/>
  <c r="M484" i="5"/>
  <c r="N484" i="5"/>
  <c r="O484" i="5"/>
  <c r="Q484" i="5"/>
  <c r="R484" i="5"/>
  <c r="S484" i="5"/>
  <c r="T484" i="5"/>
  <c r="U484" i="5"/>
  <c r="V484" i="5"/>
  <c r="W484" i="5"/>
  <c r="Y484" i="5"/>
  <c r="Z484" i="5"/>
  <c r="AA484" i="5"/>
  <c r="AB484" i="5"/>
  <c r="AC484" i="5"/>
  <c r="C485" i="5"/>
  <c r="D485" i="5"/>
  <c r="E485" i="5"/>
  <c r="F485" i="5"/>
  <c r="G485" i="5"/>
  <c r="H485" i="5"/>
  <c r="I485" i="5"/>
  <c r="J485" i="5"/>
  <c r="K485" i="5"/>
  <c r="L485" i="5"/>
  <c r="M485" i="5"/>
  <c r="N485" i="5"/>
  <c r="O485" i="5"/>
  <c r="Q485" i="5"/>
  <c r="R485" i="5"/>
  <c r="S485" i="5"/>
  <c r="T485" i="5"/>
  <c r="U485" i="5"/>
  <c r="V485" i="5"/>
  <c r="W485" i="5"/>
  <c r="Y485" i="5"/>
  <c r="Z485" i="5"/>
  <c r="AA485" i="5"/>
  <c r="AB485" i="5"/>
  <c r="AC485" i="5"/>
  <c r="C486" i="5"/>
  <c r="D486" i="5"/>
  <c r="E486" i="5"/>
  <c r="F486" i="5"/>
  <c r="G486" i="5"/>
  <c r="H486" i="5"/>
  <c r="I486" i="5"/>
  <c r="J486" i="5"/>
  <c r="K486" i="5"/>
  <c r="L486" i="5"/>
  <c r="M486" i="5"/>
  <c r="N486" i="5"/>
  <c r="O486" i="5"/>
  <c r="Q486" i="5"/>
  <c r="R486" i="5"/>
  <c r="S486" i="5"/>
  <c r="T486" i="5"/>
  <c r="U486" i="5"/>
  <c r="V486" i="5"/>
  <c r="W486" i="5"/>
  <c r="Y486" i="5"/>
  <c r="Z486" i="5"/>
  <c r="AA486" i="5"/>
  <c r="AB486" i="5"/>
  <c r="AC486" i="5"/>
  <c r="C487" i="5"/>
  <c r="D487" i="5"/>
  <c r="E487" i="5"/>
  <c r="F487" i="5"/>
  <c r="G487" i="5"/>
  <c r="H487" i="5"/>
  <c r="I487" i="5"/>
  <c r="J487" i="5"/>
  <c r="K487" i="5"/>
  <c r="L487" i="5"/>
  <c r="M487" i="5"/>
  <c r="N487" i="5"/>
  <c r="O487" i="5"/>
  <c r="Q487" i="5"/>
  <c r="R487" i="5"/>
  <c r="S487" i="5"/>
  <c r="T487" i="5"/>
  <c r="U487" i="5"/>
  <c r="V487" i="5"/>
  <c r="W487" i="5"/>
  <c r="Y487" i="5"/>
  <c r="Z487" i="5"/>
  <c r="AA487" i="5"/>
  <c r="AB487" i="5"/>
  <c r="AC487" i="5"/>
  <c r="C488" i="5"/>
  <c r="D488" i="5"/>
  <c r="E488" i="5"/>
  <c r="F488" i="5"/>
  <c r="G488" i="5"/>
  <c r="H488" i="5"/>
  <c r="I488" i="5"/>
  <c r="J488" i="5"/>
  <c r="K488" i="5"/>
  <c r="L488" i="5"/>
  <c r="M488" i="5"/>
  <c r="N488" i="5"/>
  <c r="O488" i="5"/>
  <c r="Q488" i="5"/>
  <c r="R488" i="5"/>
  <c r="S488" i="5"/>
  <c r="T488" i="5"/>
  <c r="U488" i="5"/>
  <c r="V488" i="5"/>
  <c r="W488" i="5"/>
  <c r="Y488" i="5"/>
  <c r="Z488" i="5"/>
  <c r="AA488" i="5"/>
  <c r="AB488" i="5"/>
  <c r="AC488" i="5"/>
  <c r="C489" i="5"/>
  <c r="D489" i="5"/>
  <c r="E489" i="5"/>
  <c r="F489" i="5"/>
  <c r="G489" i="5"/>
  <c r="H489" i="5"/>
  <c r="I489" i="5"/>
  <c r="J489" i="5"/>
  <c r="K489" i="5"/>
  <c r="L489" i="5"/>
  <c r="M489" i="5"/>
  <c r="N489" i="5"/>
  <c r="O489" i="5"/>
  <c r="Q489" i="5"/>
  <c r="R489" i="5"/>
  <c r="S489" i="5"/>
  <c r="T489" i="5"/>
  <c r="U489" i="5"/>
  <c r="V489" i="5"/>
  <c r="W489" i="5"/>
  <c r="Y489" i="5"/>
  <c r="Z489" i="5"/>
  <c r="AA489" i="5"/>
  <c r="AB489" i="5"/>
  <c r="AC489" i="5"/>
  <c r="C490" i="5"/>
  <c r="D490" i="5"/>
  <c r="E490" i="5"/>
  <c r="F490" i="5"/>
  <c r="G490" i="5"/>
  <c r="H490" i="5"/>
  <c r="I490" i="5"/>
  <c r="J490" i="5"/>
  <c r="K490" i="5"/>
  <c r="L490" i="5"/>
  <c r="M490" i="5"/>
  <c r="N490" i="5"/>
  <c r="O490" i="5"/>
  <c r="Q490" i="5"/>
  <c r="R490" i="5"/>
  <c r="S490" i="5"/>
  <c r="T490" i="5"/>
  <c r="U490" i="5"/>
  <c r="V490" i="5"/>
  <c r="W490" i="5"/>
  <c r="Y490" i="5"/>
  <c r="Z490" i="5"/>
  <c r="AA490" i="5"/>
  <c r="AB490" i="5"/>
  <c r="AC490" i="5"/>
  <c r="C491" i="5"/>
  <c r="D491" i="5"/>
  <c r="E491" i="5"/>
  <c r="F491" i="5"/>
  <c r="G491" i="5"/>
  <c r="H491" i="5"/>
  <c r="I491" i="5"/>
  <c r="J491" i="5"/>
  <c r="K491" i="5"/>
  <c r="L491" i="5"/>
  <c r="M491" i="5"/>
  <c r="N491" i="5"/>
  <c r="O491" i="5"/>
  <c r="Q491" i="5"/>
  <c r="R491" i="5"/>
  <c r="S491" i="5"/>
  <c r="T491" i="5"/>
  <c r="U491" i="5"/>
  <c r="V491" i="5"/>
  <c r="W491" i="5"/>
  <c r="Y491" i="5"/>
  <c r="Z491" i="5"/>
  <c r="AA491" i="5"/>
  <c r="AB491" i="5"/>
  <c r="AC491" i="5"/>
  <c r="C492" i="5"/>
  <c r="D492" i="5"/>
  <c r="E492" i="5"/>
  <c r="F492" i="5"/>
  <c r="G492" i="5"/>
  <c r="H492" i="5"/>
  <c r="I492" i="5"/>
  <c r="J492" i="5"/>
  <c r="K492" i="5"/>
  <c r="L492" i="5"/>
  <c r="M492" i="5"/>
  <c r="N492" i="5"/>
  <c r="O492" i="5"/>
  <c r="Q492" i="5"/>
  <c r="R492" i="5"/>
  <c r="S492" i="5"/>
  <c r="T492" i="5"/>
  <c r="U492" i="5"/>
  <c r="V492" i="5"/>
  <c r="W492" i="5"/>
  <c r="Y492" i="5"/>
  <c r="Z492" i="5"/>
  <c r="AA492" i="5"/>
  <c r="AB492" i="5"/>
  <c r="AC492" i="5"/>
  <c r="C493" i="5"/>
  <c r="D493" i="5"/>
  <c r="E493" i="5"/>
  <c r="F493" i="5"/>
  <c r="G493" i="5"/>
  <c r="H493" i="5"/>
  <c r="I493" i="5"/>
  <c r="J493" i="5"/>
  <c r="K493" i="5"/>
  <c r="L493" i="5"/>
  <c r="M493" i="5"/>
  <c r="N493" i="5"/>
  <c r="O493" i="5"/>
  <c r="Q493" i="5"/>
  <c r="R493" i="5"/>
  <c r="S493" i="5"/>
  <c r="T493" i="5"/>
  <c r="U493" i="5"/>
  <c r="V493" i="5"/>
  <c r="W493" i="5"/>
  <c r="Y493" i="5"/>
  <c r="Z493" i="5"/>
  <c r="AA493" i="5"/>
  <c r="AB493" i="5"/>
  <c r="AC493" i="5"/>
  <c r="C494" i="5"/>
  <c r="D494" i="5"/>
  <c r="E494" i="5"/>
  <c r="F494" i="5"/>
  <c r="G494" i="5"/>
  <c r="H494" i="5"/>
  <c r="I494" i="5"/>
  <c r="J494" i="5"/>
  <c r="K494" i="5"/>
  <c r="L494" i="5"/>
  <c r="M494" i="5"/>
  <c r="N494" i="5"/>
  <c r="O494" i="5"/>
  <c r="Q494" i="5"/>
  <c r="R494" i="5"/>
  <c r="S494" i="5"/>
  <c r="T494" i="5"/>
  <c r="U494" i="5"/>
  <c r="V494" i="5"/>
  <c r="W494" i="5"/>
  <c r="Y494" i="5"/>
  <c r="Z494" i="5"/>
  <c r="AA494" i="5"/>
  <c r="AB494" i="5"/>
  <c r="AC494" i="5"/>
  <c r="C495" i="5"/>
  <c r="D495" i="5"/>
  <c r="E495" i="5"/>
  <c r="F495" i="5"/>
  <c r="G495" i="5"/>
  <c r="H495" i="5"/>
  <c r="I495" i="5"/>
  <c r="J495" i="5"/>
  <c r="K495" i="5"/>
  <c r="L495" i="5"/>
  <c r="M495" i="5"/>
  <c r="N495" i="5"/>
  <c r="O495" i="5"/>
  <c r="Q495" i="5"/>
  <c r="R495" i="5"/>
  <c r="S495" i="5"/>
  <c r="T495" i="5"/>
  <c r="U495" i="5"/>
  <c r="V495" i="5"/>
  <c r="W495" i="5"/>
  <c r="Y495" i="5"/>
  <c r="Z495" i="5"/>
  <c r="AA495" i="5"/>
  <c r="AB495" i="5"/>
  <c r="AC495" i="5"/>
  <c r="C496" i="5"/>
  <c r="D496" i="5"/>
  <c r="E496" i="5"/>
  <c r="F496" i="5"/>
  <c r="G496" i="5"/>
  <c r="H496" i="5"/>
  <c r="I496" i="5"/>
  <c r="J496" i="5"/>
  <c r="K496" i="5"/>
  <c r="L496" i="5"/>
  <c r="M496" i="5"/>
  <c r="N496" i="5"/>
  <c r="O496" i="5"/>
  <c r="Q496" i="5"/>
  <c r="R496" i="5"/>
  <c r="S496" i="5"/>
  <c r="T496" i="5"/>
  <c r="U496" i="5"/>
  <c r="V496" i="5"/>
  <c r="W496" i="5"/>
  <c r="Y496" i="5"/>
  <c r="Z496" i="5"/>
  <c r="AA496" i="5"/>
  <c r="AB496" i="5"/>
  <c r="AC496" i="5"/>
  <c r="C497" i="5"/>
  <c r="D497" i="5"/>
  <c r="E497" i="5"/>
  <c r="F497" i="5"/>
  <c r="G497" i="5"/>
  <c r="H497" i="5"/>
  <c r="I497" i="5"/>
  <c r="J497" i="5"/>
  <c r="K497" i="5"/>
  <c r="L497" i="5"/>
  <c r="M497" i="5"/>
  <c r="N497" i="5"/>
  <c r="O497" i="5"/>
  <c r="Q497" i="5"/>
  <c r="R497" i="5"/>
  <c r="S497" i="5"/>
  <c r="T497" i="5"/>
  <c r="U497" i="5"/>
  <c r="V497" i="5"/>
  <c r="W497" i="5"/>
  <c r="Y497" i="5"/>
  <c r="Z497" i="5"/>
  <c r="AA497" i="5"/>
  <c r="AB497" i="5"/>
  <c r="AC497" i="5"/>
  <c r="C498" i="5"/>
  <c r="D498" i="5"/>
  <c r="E498" i="5"/>
  <c r="F498" i="5"/>
  <c r="G498" i="5"/>
  <c r="H498" i="5"/>
  <c r="I498" i="5"/>
  <c r="J498" i="5"/>
  <c r="K498" i="5"/>
  <c r="L498" i="5"/>
  <c r="M498" i="5"/>
  <c r="N498" i="5"/>
  <c r="O498" i="5"/>
  <c r="Q498" i="5"/>
  <c r="R498" i="5"/>
  <c r="S498" i="5"/>
  <c r="T498" i="5"/>
  <c r="U498" i="5"/>
  <c r="V498" i="5"/>
  <c r="W498" i="5"/>
  <c r="Y498" i="5"/>
  <c r="Z498" i="5"/>
  <c r="AA498" i="5"/>
  <c r="AB498" i="5"/>
  <c r="AC498" i="5"/>
  <c r="C499" i="5"/>
  <c r="D499" i="5"/>
  <c r="E499" i="5"/>
  <c r="F499" i="5"/>
  <c r="G499" i="5"/>
  <c r="H499" i="5"/>
  <c r="I499" i="5"/>
  <c r="J499" i="5"/>
  <c r="K499" i="5"/>
  <c r="L499" i="5"/>
  <c r="M499" i="5"/>
  <c r="N499" i="5"/>
  <c r="O499" i="5"/>
  <c r="Q499" i="5"/>
  <c r="R499" i="5"/>
  <c r="S499" i="5"/>
  <c r="T499" i="5"/>
  <c r="U499" i="5"/>
  <c r="V499" i="5"/>
  <c r="W499" i="5"/>
  <c r="Y499" i="5"/>
  <c r="Z499" i="5"/>
  <c r="AA499" i="5"/>
  <c r="AB499" i="5"/>
  <c r="AC499" i="5"/>
  <c r="C500" i="5"/>
  <c r="D500" i="5"/>
  <c r="E500" i="5"/>
  <c r="F500" i="5"/>
  <c r="G500" i="5"/>
  <c r="H500" i="5"/>
  <c r="I500" i="5"/>
  <c r="J500" i="5"/>
  <c r="K500" i="5"/>
  <c r="L500" i="5"/>
  <c r="M500" i="5"/>
  <c r="N500" i="5"/>
  <c r="O500" i="5"/>
  <c r="Q500" i="5"/>
  <c r="R500" i="5"/>
  <c r="S500" i="5"/>
  <c r="T500" i="5"/>
  <c r="U500" i="5"/>
  <c r="V500" i="5"/>
  <c r="W500" i="5"/>
  <c r="Y500" i="5"/>
  <c r="Z500" i="5"/>
  <c r="AA500" i="5"/>
  <c r="AB500" i="5"/>
  <c r="AC500" i="5"/>
  <c r="C501" i="5"/>
  <c r="D501" i="5"/>
  <c r="E501" i="5"/>
  <c r="F501" i="5"/>
  <c r="G501" i="5"/>
  <c r="H501" i="5"/>
  <c r="I501" i="5"/>
  <c r="J501" i="5"/>
  <c r="K501" i="5"/>
  <c r="L501" i="5"/>
  <c r="M501" i="5"/>
  <c r="N501" i="5"/>
  <c r="O501" i="5"/>
  <c r="Q501" i="5"/>
  <c r="R501" i="5"/>
  <c r="S501" i="5"/>
  <c r="T501" i="5"/>
  <c r="U501" i="5"/>
  <c r="V501" i="5"/>
  <c r="W501" i="5"/>
  <c r="Y501" i="5"/>
  <c r="Z501" i="5"/>
  <c r="AA501" i="5"/>
  <c r="AB501" i="5"/>
  <c r="AC501" i="5"/>
  <c r="C502" i="5"/>
  <c r="D502" i="5"/>
  <c r="E502" i="5"/>
  <c r="F502" i="5"/>
  <c r="G502" i="5"/>
  <c r="H502" i="5"/>
  <c r="I502" i="5"/>
  <c r="J502" i="5"/>
  <c r="K502" i="5"/>
  <c r="L502" i="5"/>
  <c r="M502" i="5"/>
  <c r="N502" i="5"/>
  <c r="O502" i="5"/>
  <c r="Q502" i="5"/>
  <c r="R502" i="5"/>
  <c r="S502" i="5"/>
  <c r="T502" i="5"/>
  <c r="U502" i="5"/>
  <c r="V502" i="5"/>
  <c r="W502" i="5"/>
  <c r="Y502" i="5"/>
  <c r="Z502" i="5"/>
  <c r="AA502" i="5"/>
  <c r="AB502" i="5"/>
  <c r="AC502" i="5"/>
  <c r="C503" i="5"/>
  <c r="D503" i="5"/>
  <c r="E503" i="5"/>
  <c r="F503" i="5"/>
  <c r="G503" i="5"/>
  <c r="H503" i="5"/>
  <c r="I503" i="5"/>
  <c r="J503" i="5"/>
  <c r="K503" i="5"/>
  <c r="L503" i="5"/>
  <c r="M503" i="5"/>
  <c r="N503" i="5"/>
  <c r="O503" i="5"/>
  <c r="Q503" i="5"/>
  <c r="R503" i="5"/>
  <c r="S503" i="5"/>
  <c r="T503" i="5"/>
  <c r="U503" i="5"/>
  <c r="V503" i="5"/>
  <c r="W503" i="5"/>
  <c r="Y503" i="5"/>
  <c r="Z503" i="5"/>
  <c r="AA503" i="5"/>
  <c r="AB503" i="5"/>
  <c r="AC503" i="5"/>
  <c r="C504" i="5"/>
  <c r="D504" i="5"/>
  <c r="E504" i="5"/>
  <c r="F504" i="5"/>
  <c r="G504" i="5"/>
  <c r="H504" i="5"/>
  <c r="I504" i="5"/>
  <c r="J504" i="5"/>
  <c r="K504" i="5"/>
  <c r="L504" i="5"/>
  <c r="M504" i="5"/>
  <c r="N504" i="5"/>
  <c r="O504" i="5"/>
  <c r="Q504" i="5"/>
  <c r="R504" i="5"/>
  <c r="S504" i="5"/>
  <c r="T504" i="5"/>
  <c r="U504" i="5"/>
  <c r="V504" i="5"/>
  <c r="W504" i="5"/>
  <c r="Y504" i="5"/>
  <c r="Z504" i="5"/>
  <c r="AA504" i="5"/>
  <c r="AB504" i="5"/>
  <c r="AC504" i="5"/>
  <c r="C505" i="5"/>
  <c r="D505" i="5"/>
  <c r="E505" i="5"/>
  <c r="F505" i="5"/>
  <c r="G505" i="5"/>
  <c r="H505" i="5"/>
  <c r="I505" i="5"/>
  <c r="J505" i="5"/>
  <c r="K505" i="5"/>
  <c r="L505" i="5"/>
  <c r="M505" i="5"/>
  <c r="N505" i="5"/>
  <c r="O505" i="5"/>
  <c r="Q505" i="5"/>
  <c r="R505" i="5"/>
  <c r="S505" i="5"/>
  <c r="T505" i="5"/>
  <c r="U505" i="5"/>
  <c r="V505" i="5"/>
  <c r="W505" i="5"/>
  <c r="Y505" i="5"/>
  <c r="Z505" i="5"/>
  <c r="AA505" i="5"/>
  <c r="AB505" i="5"/>
  <c r="AC505" i="5"/>
  <c r="C506" i="5"/>
  <c r="D506" i="5"/>
  <c r="E506" i="5"/>
  <c r="F506" i="5"/>
  <c r="G506" i="5"/>
  <c r="H506" i="5"/>
  <c r="I506" i="5"/>
  <c r="J506" i="5"/>
  <c r="K506" i="5"/>
  <c r="L506" i="5"/>
  <c r="M506" i="5"/>
  <c r="N506" i="5"/>
  <c r="O506" i="5"/>
  <c r="Q506" i="5"/>
  <c r="R506" i="5"/>
  <c r="S506" i="5"/>
  <c r="T506" i="5"/>
  <c r="U506" i="5"/>
  <c r="V506" i="5"/>
  <c r="W506" i="5"/>
  <c r="Y506" i="5"/>
  <c r="Z506" i="5"/>
  <c r="AA506" i="5"/>
  <c r="AB506" i="5"/>
  <c r="AC506" i="5"/>
  <c r="C507" i="5"/>
  <c r="D507" i="5"/>
  <c r="E507" i="5"/>
  <c r="F507" i="5"/>
  <c r="G507" i="5"/>
  <c r="H507" i="5"/>
  <c r="I507" i="5"/>
  <c r="J507" i="5"/>
  <c r="K507" i="5"/>
  <c r="L507" i="5"/>
  <c r="M507" i="5"/>
  <c r="N507" i="5"/>
  <c r="O507" i="5"/>
  <c r="Q507" i="5"/>
  <c r="R507" i="5"/>
  <c r="S507" i="5"/>
  <c r="T507" i="5"/>
  <c r="U507" i="5"/>
  <c r="V507" i="5"/>
  <c r="W507" i="5"/>
  <c r="Y507" i="5"/>
  <c r="Z507" i="5"/>
  <c r="AA507" i="5"/>
  <c r="AB507" i="5"/>
  <c r="AC507" i="5"/>
  <c r="C508" i="5"/>
  <c r="D508" i="5"/>
  <c r="E508" i="5"/>
  <c r="F508" i="5"/>
  <c r="G508" i="5"/>
  <c r="H508" i="5"/>
  <c r="I508" i="5"/>
  <c r="J508" i="5"/>
  <c r="K508" i="5"/>
  <c r="L508" i="5"/>
  <c r="M508" i="5"/>
  <c r="N508" i="5"/>
  <c r="O508" i="5"/>
  <c r="Q508" i="5"/>
  <c r="R508" i="5"/>
  <c r="S508" i="5"/>
  <c r="T508" i="5"/>
  <c r="U508" i="5"/>
  <c r="V508" i="5"/>
  <c r="W508" i="5"/>
  <c r="Y508" i="5"/>
  <c r="Z508" i="5"/>
  <c r="AA508" i="5"/>
  <c r="AB508" i="5"/>
  <c r="AC508" i="5"/>
  <c r="C509" i="5"/>
  <c r="D509" i="5"/>
  <c r="E509" i="5"/>
  <c r="F509" i="5"/>
  <c r="G509" i="5"/>
  <c r="H509" i="5"/>
  <c r="I509" i="5"/>
  <c r="J509" i="5"/>
  <c r="K509" i="5"/>
  <c r="L509" i="5"/>
  <c r="M509" i="5"/>
  <c r="N509" i="5"/>
  <c r="O509" i="5"/>
  <c r="Q509" i="5"/>
  <c r="R509" i="5"/>
  <c r="S509" i="5"/>
  <c r="T509" i="5"/>
  <c r="U509" i="5"/>
  <c r="V509" i="5"/>
  <c r="W509" i="5"/>
  <c r="Y509" i="5"/>
  <c r="Z509" i="5"/>
  <c r="AA509" i="5"/>
  <c r="AB509" i="5"/>
  <c r="AC509" i="5"/>
  <c r="C510" i="5"/>
  <c r="D510" i="5"/>
  <c r="E510" i="5"/>
  <c r="F510" i="5"/>
  <c r="G510" i="5"/>
  <c r="H510" i="5"/>
  <c r="I510" i="5"/>
  <c r="J510" i="5"/>
  <c r="K510" i="5"/>
  <c r="L510" i="5"/>
  <c r="M510" i="5"/>
  <c r="N510" i="5"/>
  <c r="O510" i="5"/>
  <c r="Q510" i="5"/>
  <c r="R510" i="5"/>
  <c r="S510" i="5"/>
  <c r="T510" i="5"/>
  <c r="U510" i="5"/>
  <c r="V510" i="5"/>
  <c r="W510" i="5"/>
  <c r="Y510" i="5"/>
  <c r="Z510" i="5"/>
  <c r="AA510" i="5"/>
  <c r="AB510" i="5"/>
  <c r="AC510" i="5"/>
  <c r="C511" i="5"/>
  <c r="D511" i="5"/>
  <c r="E511" i="5"/>
  <c r="F511" i="5"/>
  <c r="G511" i="5"/>
  <c r="H511" i="5"/>
  <c r="I511" i="5"/>
  <c r="J511" i="5"/>
  <c r="K511" i="5"/>
  <c r="L511" i="5"/>
  <c r="M511" i="5"/>
  <c r="N511" i="5"/>
  <c r="O511" i="5"/>
  <c r="Q511" i="5"/>
  <c r="R511" i="5"/>
  <c r="S511" i="5"/>
  <c r="T511" i="5"/>
  <c r="U511" i="5"/>
  <c r="V511" i="5"/>
  <c r="W511" i="5"/>
  <c r="Y511" i="5"/>
  <c r="Z511" i="5"/>
  <c r="AA511" i="5"/>
  <c r="AB511" i="5"/>
  <c r="AC511" i="5"/>
  <c r="C512" i="5"/>
  <c r="D512" i="5"/>
  <c r="E512" i="5"/>
  <c r="F512" i="5"/>
  <c r="G512" i="5"/>
  <c r="H512" i="5"/>
  <c r="I512" i="5"/>
  <c r="J512" i="5"/>
  <c r="K512" i="5"/>
  <c r="L512" i="5"/>
  <c r="M512" i="5"/>
  <c r="N512" i="5"/>
  <c r="O512" i="5"/>
  <c r="Q512" i="5"/>
  <c r="R512" i="5"/>
  <c r="S512" i="5"/>
  <c r="T512" i="5"/>
  <c r="U512" i="5"/>
  <c r="V512" i="5"/>
  <c r="W512" i="5"/>
  <c r="Y512" i="5"/>
  <c r="Z512" i="5"/>
  <c r="AA512" i="5"/>
  <c r="AB512" i="5"/>
  <c r="AC512" i="5"/>
  <c r="C513" i="5"/>
  <c r="D513" i="5"/>
  <c r="E513" i="5"/>
  <c r="F513" i="5"/>
  <c r="G513" i="5"/>
  <c r="H513" i="5"/>
  <c r="I513" i="5"/>
  <c r="J513" i="5"/>
  <c r="K513" i="5"/>
  <c r="L513" i="5"/>
  <c r="M513" i="5"/>
  <c r="N513" i="5"/>
  <c r="O513" i="5"/>
  <c r="Q513" i="5"/>
  <c r="R513" i="5"/>
  <c r="S513" i="5"/>
  <c r="T513" i="5"/>
  <c r="U513" i="5"/>
  <c r="V513" i="5"/>
  <c r="W513" i="5"/>
  <c r="Y513" i="5"/>
  <c r="Z513" i="5"/>
  <c r="AA513" i="5"/>
  <c r="AB513" i="5"/>
  <c r="AC513" i="5"/>
  <c r="C514" i="5"/>
  <c r="D514" i="5"/>
  <c r="E514" i="5"/>
  <c r="F514" i="5"/>
  <c r="G514" i="5"/>
  <c r="H514" i="5"/>
  <c r="I514" i="5"/>
  <c r="J514" i="5"/>
  <c r="K514" i="5"/>
  <c r="L514" i="5"/>
  <c r="M514" i="5"/>
  <c r="N514" i="5"/>
  <c r="O514" i="5"/>
  <c r="Q514" i="5"/>
  <c r="R514" i="5"/>
  <c r="S514" i="5"/>
  <c r="T514" i="5"/>
  <c r="U514" i="5"/>
  <c r="V514" i="5"/>
  <c r="W514" i="5"/>
  <c r="Y514" i="5"/>
  <c r="Z514" i="5"/>
  <c r="AA514" i="5"/>
  <c r="AB514" i="5"/>
  <c r="AC514" i="5"/>
  <c r="C515" i="5"/>
  <c r="D515" i="5"/>
  <c r="E515" i="5"/>
  <c r="F515" i="5"/>
  <c r="G515" i="5"/>
  <c r="H515" i="5"/>
  <c r="I515" i="5"/>
  <c r="J515" i="5"/>
  <c r="K515" i="5"/>
  <c r="L515" i="5"/>
  <c r="M515" i="5"/>
  <c r="N515" i="5"/>
  <c r="O515" i="5"/>
  <c r="Q515" i="5"/>
  <c r="R515" i="5"/>
  <c r="S515" i="5"/>
  <c r="T515" i="5"/>
  <c r="U515" i="5"/>
  <c r="V515" i="5"/>
  <c r="W515" i="5"/>
  <c r="Y515" i="5"/>
  <c r="Z515" i="5"/>
  <c r="AA515" i="5"/>
  <c r="AB515" i="5"/>
  <c r="AC515" i="5"/>
  <c r="C516" i="5"/>
  <c r="D516" i="5"/>
  <c r="E516" i="5"/>
  <c r="F516" i="5"/>
  <c r="G516" i="5"/>
  <c r="H516" i="5"/>
  <c r="I516" i="5"/>
  <c r="J516" i="5"/>
  <c r="K516" i="5"/>
  <c r="L516" i="5"/>
  <c r="M516" i="5"/>
  <c r="N516" i="5"/>
  <c r="O516" i="5"/>
  <c r="Q516" i="5"/>
  <c r="R516" i="5"/>
  <c r="S516" i="5"/>
  <c r="T516" i="5"/>
  <c r="U516" i="5"/>
  <c r="V516" i="5"/>
  <c r="W516" i="5"/>
  <c r="Y516" i="5"/>
  <c r="Z516" i="5"/>
  <c r="AA516" i="5"/>
  <c r="AB516" i="5"/>
  <c r="AC516" i="5"/>
  <c r="C517" i="5"/>
  <c r="D517" i="5"/>
  <c r="E517" i="5"/>
  <c r="F517" i="5"/>
  <c r="G517" i="5"/>
  <c r="H517" i="5"/>
  <c r="I517" i="5"/>
  <c r="J517" i="5"/>
  <c r="K517" i="5"/>
  <c r="L517" i="5"/>
  <c r="M517" i="5"/>
  <c r="N517" i="5"/>
  <c r="O517" i="5"/>
  <c r="Q517" i="5"/>
  <c r="R517" i="5"/>
  <c r="S517" i="5"/>
  <c r="T517" i="5"/>
  <c r="U517" i="5"/>
  <c r="V517" i="5"/>
  <c r="W517" i="5"/>
  <c r="Y517" i="5"/>
  <c r="Z517" i="5"/>
  <c r="AA517" i="5"/>
  <c r="AB517" i="5"/>
  <c r="AC517" i="5"/>
  <c r="A1" i="9"/>
  <c r="A3" i="9"/>
  <c r="C4" i="9"/>
  <c r="Q4" i="9"/>
  <c r="Z4" i="9"/>
  <c r="C5" i="9"/>
  <c r="D5" i="9"/>
  <c r="E5" i="9"/>
  <c r="F5" i="9"/>
  <c r="G5" i="9"/>
  <c r="H5" i="9"/>
  <c r="I5" i="9"/>
  <c r="J5" i="9"/>
  <c r="K5" i="9"/>
  <c r="L5" i="9"/>
  <c r="M5" i="9"/>
  <c r="N5" i="9"/>
  <c r="O5" i="9"/>
  <c r="Q5" i="9"/>
  <c r="R5" i="9"/>
  <c r="S5" i="9"/>
  <c r="T5" i="9"/>
  <c r="U5" i="9"/>
  <c r="V5" i="9"/>
  <c r="W5" i="9"/>
  <c r="X5" i="9"/>
  <c r="Z5" i="9"/>
  <c r="AA5" i="9"/>
  <c r="AB5" i="9"/>
  <c r="AC5" i="9"/>
  <c r="AD5" i="9"/>
  <c r="AE5" i="9"/>
  <c r="A6" i="9"/>
  <c r="B6" i="9"/>
  <c r="A7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Q32" i="9"/>
  <c r="R32" i="9"/>
  <c r="S32" i="9"/>
  <c r="T32" i="9"/>
  <c r="U32" i="9"/>
  <c r="V32" i="9"/>
  <c r="W32" i="9"/>
  <c r="X32" i="9"/>
  <c r="Z32" i="9"/>
  <c r="AA32" i="9"/>
  <c r="AB32" i="9"/>
  <c r="AC32" i="9"/>
  <c r="AD32" i="9"/>
  <c r="AE32" i="9"/>
  <c r="C33" i="9"/>
  <c r="D33" i="9"/>
  <c r="E33" i="9"/>
  <c r="F33" i="9"/>
  <c r="G33" i="9"/>
  <c r="H33" i="9"/>
  <c r="I33" i="9"/>
  <c r="J33" i="9"/>
  <c r="K33" i="9"/>
  <c r="L33" i="9"/>
  <c r="M33" i="9"/>
  <c r="N33" i="9"/>
  <c r="O33" i="9"/>
  <c r="Q33" i="9"/>
  <c r="R33" i="9"/>
  <c r="S33" i="9"/>
  <c r="T33" i="9"/>
  <c r="U33" i="9"/>
  <c r="V33" i="9"/>
  <c r="W33" i="9"/>
  <c r="X33" i="9"/>
  <c r="Z33" i="9"/>
  <c r="AA33" i="9"/>
  <c r="AB33" i="9"/>
  <c r="AC33" i="9"/>
  <c r="AD33" i="9"/>
  <c r="AE33" i="9"/>
  <c r="C34" i="9"/>
  <c r="D34" i="9"/>
  <c r="E34" i="9"/>
  <c r="F34" i="9"/>
  <c r="G34" i="9"/>
  <c r="H34" i="9"/>
  <c r="I34" i="9"/>
  <c r="J34" i="9"/>
  <c r="K34" i="9"/>
  <c r="L34" i="9"/>
  <c r="M34" i="9"/>
  <c r="N34" i="9"/>
  <c r="O34" i="9"/>
  <c r="Q34" i="9"/>
  <c r="R34" i="9"/>
  <c r="S34" i="9"/>
  <c r="T34" i="9"/>
  <c r="U34" i="9"/>
  <c r="V34" i="9"/>
  <c r="W34" i="9"/>
  <c r="X34" i="9"/>
  <c r="Z34" i="9"/>
  <c r="AA34" i="9"/>
  <c r="AB34" i="9"/>
  <c r="AC34" i="9"/>
  <c r="AD34" i="9"/>
  <c r="AE34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Q35" i="9"/>
  <c r="R35" i="9"/>
  <c r="S35" i="9"/>
  <c r="T35" i="9"/>
  <c r="U35" i="9"/>
  <c r="V35" i="9"/>
  <c r="W35" i="9"/>
  <c r="X35" i="9"/>
  <c r="Z35" i="9"/>
  <c r="AA35" i="9"/>
  <c r="AB35" i="9"/>
  <c r="AC35" i="9"/>
  <c r="AD35" i="9"/>
  <c r="AE35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Q36" i="9"/>
  <c r="R36" i="9"/>
  <c r="S36" i="9"/>
  <c r="T36" i="9"/>
  <c r="U36" i="9"/>
  <c r="V36" i="9"/>
  <c r="W36" i="9"/>
  <c r="X36" i="9"/>
  <c r="Z36" i="9"/>
  <c r="AA36" i="9"/>
  <c r="AB36" i="9"/>
  <c r="AC36" i="9"/>
  <c r="AD36" i="9"/>
  <c r="AE36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Q37" i="9"/>
  <c r="R37" i="9"/>
  <c r="S37" i="9"/>
  <c r="T37" i="9"/>
  <c r="U37" i="9"/>
  <c r="V37" i="9"/>
  <c r="W37" i="9"/>
  <c r="X37" i="9"/>
  <c r="Z37" i="9"/>
  <c r="AA37" i="9"/>
  <c r="AB37" i="9"/>
  <c r="AC37" i="9"/>
  <c r="AD37" i="9"/>
  <c r="AE37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Q38" i="9"/>
  <c r="R38" i="9"/>
  <c r="S38" i="9"/>
  <c r="T38" i="9"/>
  <c r="U38" i="9"/>
  <c r="V38" i="9"/>
  <c r="W38" i="9"/>
  <c r="X38" i="9"/>
  <c r="Z38" i="9"/>
  <c r="AA38" i="9"/>
  <c r="AB38" i="9"/>
  <c r="AC38" i="9"/>
  <c r="AD38" i="9"/>
  <c r="AE38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Q39" i="9"/>
  <c r="R39" i="9"/>
  <c r="S39" i="9"/>
  <c r="T39" i="9"/>
  <c r="U39" i="9"/>
  <c r="V39" i="9"/>
  <c r="W39" i="9"/>
  <c r="X39" i="9"/>
  <c r="Z39" i="9"/>
  <c r="AA39" i="9"/>
  <c r="AB39" i="9"/>
  <c r="AC39" i="9"/>
  <c r="AD39" i="9"/>
  <c r="AE39" i="9"/>
  <c r="C40" i="9"/>
  <c r="D40" i="9"/>
  <c r="E40" i="9"/>
  <c r="F40" i="9"/>
  <c r="G40" i="9"/>
  <c r="H40" i="9"/>
  <c r="I40" i="9"/>
  <c r="J40" i="9"/>
  <c r="K40" i="9"/>
  <c r="L40" i="9"/>
  <c r="M40" i="9"/>
  <c r="N40" i="9"/>
  <c r="O40" i="9"/>
  <c r="Q40" i="9"/>
  <c r="R40" i="9"/>
  <c r="S40" i="9"/>
  <c r="T40" i="9"/>
  <c r="U40" i="9"/>
  <c r="V40" i="9"/>
  <c r="W40" i="9"/>
  <c r="X40" i="9"/>
  <c r="Z40" i="9"/>
  <c r="AA40" i="9"/>
  <c r="AB40" i="9"/>
  <c r="AC40" i="9"/>
  <c r="AD40" i="9"/>
  <c r="AE40" i="9"/>
  <c r="C41" i="9"/>
  <c r="D41" i="9"/>
  <c r="E41" i="9"/>
  <c r="F41" i="9"/>
  <c r="G41" i="9"/>
  <c r="H41" i="9"/>
  <c r="I41" i="9"/>
  <c r="J41" i="9"/>
  <c r="K41" i="9"/>
  <c r="L41" i="9"/>
  <c r="M41" i="9"/>
  <c r="N41" i="9"/>
  <c r="O41" i="9"/>
  <c r="Q41" i="9"/>
  <c r="R41" i="9"/>
  <c r="S41" i="9"/>
  <c r="T41" i="9"/>
  <c r="U41" i="9"/>
  <c r="V41" i="9"/>
  <c r="W41" i="9"/>
  <c r="X41" i="9"/>
  <c r="Z41" i="9"/>
  <c r="AA41" i="9"/>
  <c r="AB41" i="9"/>
  <c r="AC41" i="9"/>
  <c r="AD41" i="9"/>
  <c r="AE41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Q42" i="9"/>
  <c r="R42" i="9"/>
  <c r="S42" i="9"/>
  <c r="T42" i="9"/>
  <c r="U42" i="9"/>
  <c r="V42" i="9"/>
  <c r="W42" i="9"/>
  <c r="X42" i="9"/>
  <c r="Z42" i="9"/>
  <c r="AA42" i="9"/>
  <c r="AB42" i="9"/>
  <c r="AC42" i="9"/>
  <c r="AD42" i="9"/>
  <c r="AE42" i="9"/>
  <c r="C43" i="9"/>
  <c r="D43" i="9"/>
  <c r="E43" i="9"/>
  <c r="F43" i="9"/>
  <c r="G43" i="9"/>
  <c r="H43" i="9"/>
  <c r="I43" i="9"/>
  <c r="J43" i="9"/>
  <c r="K43" i="9"/>
  <c r="L43" i="9"/>
  <c r="M43" i="9"/>
  <c r="N43" i="9"/>
  <c r="O43" i="9"/>
  <c r="Q43" i="9"/>
  <c r="R43" i="9"/>
  <c r="S43" i="9"/>
  <c r="T43" i="9"/>
  <c r="U43" i="9"/>
  <c r="V43" i="9"/>
  <c r="W43" i="9"/>
  <c r="X43" i="9"/>
  <c r="Z43" i="9"/>
  <c r="AA43" i="9"/>
  <c r="AB43" i="9"/>
  <c r="AC43" i="9"/>
  <c r="AD43" i="9"/>
  <c r="AE43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Q44" i="9"/>
  <c r="R44" i="9"/>
  <c r="S44" i="9"/>
  <c r="T44" i="9"/>
  <c r="U44" i="9"/>
  <c r="V44" i="9"/>
  <c r="W44" i="9"/>
  <c r="X44" i="9"/>
  <c r="Z44" i="9"/>
  <c r="AA44" i="9"/>
  <c r="AB44" i="9"/>
  <c r="AC44" i="9"/>
  <c r="AD44" i="9"/>
  <c r="AE44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Q45" i="9"/>
  <c r="R45" i="9"/>
  <c r="S45" i="9"/>
  <c r="T45" i="9"/>
  <c r="U45" i="9"/>
  <c r="V45" i="9"/>
  <c r="W45" i="9"/>
  <c r="X45" i="9"/>
  <c r="Z45" i="9"/>
  <c r="AA45" i="9"/>
  <c r="AB45" i="9"/>
  <c r="AC45" i="9"/>
  <c r="AD45" i="9"/>
  <c r="AE45" i="9"/>
  <c r="C46" i="9"/>
  <c r="D46" i="9"/>
  <c r="E46" i="9"/>
  <c r="F46" i="9"/>
  <c r="G46" i="9"/>
  <c r="H46" i="9"/>
  <c r="I46" i="9"/>
  <c r="J46" i="9"/>
  <c r="K46" i="9"/>
  <c r="L46" i="9"/>
  <c r="M46" i="9"/>
  <c r="N46" i="9"/>
  <c r="O46" i="9"/>
  <c r="Q46" i="9"/>
  <c r="R46" i="9"/>
  <c r="S46" i="9"/>
  <c r="T46" i="9"/>
  <c r="U46" i="9"/>
  <c r="V46" i="9"/>
  <c r="W46" i="9"/>
  <c r="X46" i="9"/>
  <c r="Z46" i="9"/>
  <c r="AA46" i="9"/>
  <c r="AB46" i="9"/>
  <c r="AC46" i="9"/>
  <c r="AD46" i="9"/>
  <c r="AE46" i="9"/>
  <c r="C47" i="9"/>
  <c r="D47" i="9"/>
  <c r="E47" i="9"/>
  <c r="F47" i="9"/>
  <c r="G47" i="9"/>
  <c r="H47" i="9"/>
  <c r="I47" i="9"/>
  <c r="J47" i="9"/>
  <c r="K47" i="9"/>
  <c r="L47" i="9"/>
  <c r="M47" i="9"/>
  <c r="N47" i="9"/>
  <c r="O47" i="9"/>
  <c r="Q47" i="9"/>
  <c r="R47" i="9"/>
  <c r="S47" i="9"/>
  <c r="T47" i="9"/>
  <c r="U47" i="9"/>
  <c r="V47" i="9"/>
  <c r="W47" i="9"/>
  <c r="X47" i="9"/>
  <c r="Z47" i="9"/>
  <c r="AA47" i="9"/>
  <c r="AB47" i="9"/>
  <c r="AC47" i="9"/>
  <c r="AD47" i="9"/>
  <c r="AE47" i="9"/>
  <c r="C48" i="9"/>
  <c r="D48" i="9"/>
  <c r="E48" i="9"/>
  <c r="F48" i="9"/>
  <c r="G48" i="9"/>
  <c r="H48" i="9"/>
  <c r="I48" i="9"/>
  <c r="J48" i="9"/>
  <c r="K48" i="9"/>
  <c r="L48" i="9"/>
  <c r="M48" i="9"/>
  <c r="N48" i="9"/>
  <c r="O48" i="9"/>
  <c r="Q48" i="9"/>
  <c r="R48" i="9"/>
  <c r="S48" i="9"/>
  <c r="T48" i="9"/>
  <c r="U48" i="9"/>
  <c r="V48" i="9"/>
  <c r="W48" i="9"/>
  <c r="X48" i="9"/>
  <c r="Z48" i="9"/>
  <c r="AA48" i="9"/>
  <c r="AB48" i="9"/>
  <c r="AC48" i="9"/>
  <c r="AD48" i="9"/>
  <c r="AE48" i="9"/>
  <c r="C49" i="9"/>
  <c r="D49" i="9"/>
  <c r="E49" i="9"/>
  <c r="F49" i="9"/>
  <c r="G49" i="9"/>
  <c r="H49" i="9"/>
  <c r="I49" i="9"/>
  <c r="J49" i="9"/>
  <c r="K49" i="9"/>
  <c r="L49" i="9"/>
  <c r="M49" i="9"/>
  <c r="N49" i="9"/>
  <c r="O49" i="9"/>
  <c r="Q49" i="9"/>
  <c r="R49" i="9"/>
  <c r="S49" i="9"/>
  <c r="T49" i="9"/>
  <c r="U49" i="9"/>
  <c r="V49" i="9"/>
  <c r="W49" i="9"/>
  <c r="X49" i="9"/>
  <c r="Z49" i="9"/>
  <c r="AA49" i="9"/>
  <c r="AB49" i="9"/>
  <c r="AC49" i="9"/>
  <c r="AD49" i="9"/>
  <c r="AE49" i="9"/>
  <c r="C50" i="9"/>
  <c r="D50" i="9"/>
  <c r="E50" i="9"/>
  <c r="F50" i="9"/>
  <c r="G50" i="9"/>
  <c r="H50" i="9"/>
  <c r="I50" i="9"/>
  <c r="J50" i="9"/>
  <c r="K50" i="9"/>
  <c r="L50" i="9"/>
  <c r="M50" i="9"/>
  <c r="N50" i="9"/>
  <c r="O50" i="9"/>
  <c r="Q50" i="9"/>
  <c r="R50" i="9"/>
  <c r="S50" i="9"/>
  <c r="T50" i="9"/>
  <c r="U50" i="9"/>
  <c r="V50" i="9"/>
  <c r="W50" i="9"/>
  <c r="X50" i="9"/>
  <c r="Z50" i="9"/>
  <c r="AA50" i="9"/>
  <c r="AB50" i="9"/>
  <c r="AC50" i="9"/>
  <c r="AD50" i="9"/>
  <c r="AE50" i="9"/>
  <c r="C51" i="9"/>
  <c r="D51" i="9"/>
  <c r="E51" i="9"/>
  <c r="F51" i="9"/>
  <c r="G51" i="9"/>
  <c r="H51" i="9"/>
  <c r="I51" i="9"/>
  <c r="J51" i="9"/>
  <c r="K51" i="9"/>
  <c r="L51" i="9"/>
  <c r="M51" i="9"/>
  <c r="N51" i="9"/>
  <c r="O51" i="9"/>
  <c r="Q51" i="9"/>
  <c r="R51" i="9"/>
  <c r="S51" i="9"/>
  <c r="T51" i="9"/>
  <c r="U51" i="9"/>
  <c r="V51" i="9"/>
  <c r="W51" i="9"/>
  <c r="X51" i="9"/>
  <c r="Z51" i="9"/>
  <c r="AA51" i="9"/>
  <c r="AB51" i="9"/>
  <c r="AC51" i="9"/>
  <c r="AD51" i="9"/>
  <c r="AE51" i="9"/>
  <c r="C52" i="9"/>
  <c r="D52" i="9"/>
  <c r="E52" i="9"/>
  <c r="F52" i="9"/>
  <c r="G52" i="9"/>
  <c r="H52" i="9"/>
  <c r="I52" i="9"/>
  <c r="J52" i="9"/>
  <c r="K52" i="9"/>
  <c r="L52" i="9"/>
  <c r="M52" i="9"/>
  <c r="N52" i="9"/>
  <c r="O52" i="9"/>
  <c r="Q52" i="9"/>
  <c r="R52" i="9"/>
  <c r="S52" i="9"/>
  <c r="T52" i="9"/>
  <c r="U52" i="9"/>
  <c r="V52" i="9"/>
  <c r="W52" i="9"/>
  <c r="X52" i="9"/>
  <c r="Z52" i="9"/>
  <c r="AA52" i="9"/>
  <c r="AB52" i="9"/>
  <c r="AC52" i="9"/>
  <c r="AD52" i="9"/>
  <c r="AE52" i="9"/>
  <c r="C53" i="9"/>
  <c r="D53" i="9"/>
  <c r="E53" i="9"/>
  <c r="F53" i="9"/>
  <c r="G53" i="9"/>
  <c r="H53" i="9"/>
  <c r="I53" i="9"/>
  <c r="J53" i="9"/>
  <c r="K53" i="9"/>
  <c r="L53" i="9"/>
  <c r="M53" i="9"/>
  <c r="N53" i="9"/>
  <c r="O53" i="9"/>
  <c r="Q53" i="9"/>
  <c r="R53" i="9"/>
  <c r="S53" i="9"/>
  <c r="T53" i="9"/>
  <c r="U53" i="9"/>
  <c r="V53" i="9"/>
  <c r="W53" i="9"/>
  <c r="X53" i="9"/>
  <c r="Z53" i="9"/>
  <c r="AA53" i="9"/>
  <c r="AB53" i="9"/>
  <c r="AC53" i="9"/>
  <c r="AD53" i="9"/>
  <c r="AE53" i="9"/>
  <c r="C54" i="9"/>
  <c r="D54" i="9"/>
  <c r="E54" i="9"/>
  <c r="F54" i="9"/>
  <c r="G54" i="9"/>
  <c r="H54" i="9"/>
  <c r="I54" i="9"/>
  <c r="J54" i="9"/>
  <c r="K54" i="9"/>
  <c r="L54" i="9"/>
  <c r="M54" i="9"/>
  <c r="N54" i="9"/>
  <c r="O54" i="9"/>
  <c r="Q54" i="9"/>
  <c r="R54" i="9"/>
  <c r="S54" i="9"/>
  <c r="T54" i="9"/>
  <c r="U54" i="9"/>
  <c r="V54" i="9"/>
  <c r="W54" i="9"/>
  <c r="X54" i="9"/>
  <c r="Z54" i="9"/>
  <c r="AA54" i="9"/>
  <c r="AB54" i="9"/>
  <c r="AC54" i="9"/>
  <c r="AD54" i="9"/>
  <c r="AE54" i="9"/>
  <c r="C55" i="9"/>
  <c r="D55" i="9"/>
  <c r="E55" i="9"/>
  <c r="F55" i="9"/>
  <c r="G55" i="9"/>
  <c r="H55" i="9"/>
  <c r="I55" i="9"/>
  <c r="J55" i="9"/>
  <c r="K55" i="9"/>
  <c r="L55" i="9"/>
  <c r="M55" i="9"/>
  <c r="N55" i="9"/>
  <c r="O55" i="9"/>
  <c r="Q55" i="9"/>
  <c r="R55" i="9"/>
  <c r="S55" i="9"/>
  <c r="T55" i="9"/>
  <c r="U55" i="9"/>
  <c r="V55" i="9"/>
  <c r="W55" i="9"/>
  <c r="X55" i="9"/>
  <c r="Z55" i="9"/>
  <c r="AA55" i="9"/>
  <c r="AB55" i="9"/>
  <c r="AC55" i="9"/>
  <c r="AD55" i="9"/>
  <c r="AE55" i="9"/>
  <c r="C56" i="9"/>
  <c r="D56" i="9"/>
  <c r="E56" i="9"/>
  <c r="F56" i="9"/>
  <c r="G56" i="9"/>
  <c r="H56" i="9"/>
  <c r="I56" i="9"/>
  <c r="J56" i="9"/>
  <c r="K56" i="9"/>
  <c r="L56" i="9"/>
  <c r="M56" i="9"/>
  <c r="N56" i="9"/>
  <c r="O56" i="9"/>
  <c r="Q56" i="9"/>
  <c r="R56" i="9"/>
  <c r="S56" i="9"/>
  <c r="T56" i="9"/>
  <c r="U56" i="9"/>
  <c r="V56" i="9"/>
  <c r="W56" i="9"/>
  <c r="X56" i="9"/>
  <c r="Z56" i="9"/>
  <c r="AA56" i="9"/>
  <c r="AB56" i="9"/>
  <c r="AC56" i="9"/>
  <c r="AD56" i="9"/>
  <c r="AE56" i="9"/>
  <c r="C57" i="9"/>
  <c r="D57" i="9"/>
  <c r="E57" i="9"/>
  <c r="F57" i="9"/>
  <c r="G57" i="9"/>
  <c r="H57" i="9"/>
  <c r="I57" i="9"/>
  <c r="J57" i="9"/>
  <c r="K57" i="9"/>
  <c r="L57" i="9"/>
  <c r="M57" i="9"/>
  <c r="N57" i="9"/>
  <c r="O57" i="9"/>
  <c r="Q57" i="9"/>
  <c r="R57" i="9"/>
  <c r="S57" i="9"/>
  <c r="T57" i="9"/>
  <c r="U57" i="9"/>
  <c r="V57" i="9"/>
  <c r="W57" i="9"/>
  <c r="X57" i="9"/>
  <c r="Z57" i="9"/>
  <c r="AA57" i="9"/>
  <c r="AB57" i="9"/>
  <c r="AC57" i="9"/>
  <c r="AD57" i="9"/>
  <c r="AE57" i="9"/>
  <c r="C58" i="9"/>
  <c r="D58" i="9"/>
  <c r="E58" i="9"/>
  <c r="F58" i="9"/>
  <c r="G58" i="9"/>
  <c r="H58" i="9"/>
  <c r="I58" i="9"/>
  <c r="J58" i="9"/>
  <c r="K58" i="9"/>
  <c r="L58" i="9"/>
  <c r="M58" i="9"/>
  <c r="N58" i="9"/>
  <c r="O58" i="9"/>
  <c r="Q58" i="9"/>
  <c r="R58" i="9"/>
  <c r="S58" i="9"/>
  <c r="T58" i="9"/>
  <c r="U58" i="9"/>
  <c r="V58" i="9"/>
  <c r="W58" i="9"/>
  <c r="X58" i="9"/>
  <c r="Z58" i="9"/>
  <c r="AA58" i="9"/>
  <c r="AB58" i="9"/>
  <c r="AC58" i="9"/>
  <c r="AD58" i="9"/>
  <c r="AE58" i="9"/>
  <c r="C59" i="9"/>
  <c r="D59" i="9"/>
  <c r="E59" i="9"/>
  <c r="F59" i="9"/>
  <c r="G59" i="9"/>
  <c r="H59" i="9"/>
  <c r="I59" i="9"/>
  <c r="J59" i="9"/>
  <c r="K59" i="9"/>
  <c r="L59" i="9"/>
  <c r="M59" i="9"/>
  <c r="N59" i="9"/>
  <c r="O59" i="9"/>
  <c r="Q59" i="9"/>
  <c r="R59" i="9"/>
  <c r="S59" i="9"/>
  <c r="T59" i="9"/>
  <c r="U59" i="9"/>
  <c r="V59" i="9"/>
  <c r="W59" i="9"/>
  <c r="X59" i="9"/>
  <c r="Z59" i="9"/>
  <c r="AA59" i="9"/>
  <c r="AB59" i="9"/>
  <c r="AC59" i="9"/>
  <c r="AD59" i="9"/>
  <c r="AE59" i="9"/>
  <c r="C60" i="9"/>
  <c r="D60" i="9"/>
  <c r="E60" i="9"/>
  <c r="F60" i="9"/>
  <c r="G60" i="9"/>
  <c r="H60" i="9"/>
  <c r="I60" i="9"/>
  <c r="J60" i="9"/>
  <c r="K60" i="9"/>
  <c r="L60" i="9"/>
  <c r="M60" i="9"/>
  <c r="N60" i="9"/>
  <c r="O60" i="9"/>
  <c r="Q60" i="9"/>
  <c r="R60" i="9"/>
  <c r="S60" i="9"/>
  <c r="T60" i="9"/>
  <c r="U60" i="9"/>
  <c r="V60" i="9"/>
  <c r="W60" i="9"/>
  <c r="X60" i="9"/>
  <c r="Z60" i="9"/>
  <c r="AA60" i="9"/>
  <c r="AB60" i="9"/>
  <c r="AC60" i="9"/>
  <c r="AD60" i="9"/>
  <c r="AE60" i="9"/>
  <c r="C61" i="9"/>
  <c r="D61" i="9"/>
  <c r="E61" i="9"/>
  <c r="F61" i="9"/>
  <c r="G61" i="9"/>
  <c r="H61" i="9"/>
  <c r="I61" i="9"/>
  <c r="J61" i="9"/>
  <c r="K61" i="9"/>
  <c r="L61" i="9"/>
  <c r="M61" i="9"/>
  <c r="N61" i="9"/>
  <c r="O61" i="9"/>
  <c r="Q61" i="9"/>
  <c r="R61" i="9"/>
  <c r="S61" i="9"/>
  <c r="T61" i="9"/>
  <c r="U61" i="9"/>
  <c r="V61" i="9"/>
  <c r="W61" i="9"/>
  <c r="X61" i="9"/>
  <c r="Z61" i="9"/>
  <c r="AA61" i="9"/>
  <c r="AB61" i="9"/>
  <c r="AC61" i="9"/>
  <c r="AD61" i="9"/>
  <c r="AE61" i="9"/>
  <c r="C62" i="9"/>
  <c r="D62" i="9"/>
  <c r="E62" i="9"/>
  <c r="F62" i="9"/>
  <c r="G62" i="9"/>
  <c r="H62" i="9"/>
  <c r="I62" i="9"/>
  <c r="J62" i="9"/>
  <c r="K62" i="9"/>
  <c r="L62" i="9"/>
  <c r="M62" i="9"/>
  <c r="N62" i="9"/>
  <c r="O62" i="9"/>
  <c r="Q62" i="9"/>
  <c r="R62" i="9"/>
  <c r="S62" i="9"/>
  <c r="T62" i="9"/>
  <c r="U62" i="9"/>
  <c r="V62" i="9"/>
  <c r="W62" i="9"/>
  <c r="X62" i="9"/>
  <c r="Z62" i="9"/>
  <c r="AA62" i="9"/>
  <c r="AB62" i="9"/>
  <c r="AC62" i="9"/>
  <c r="AD62" i="9"/>
  <c r="AE62" i="9"/>
  <c r="C63" i="9"/>
  <c r="D63" i="9"/>
  <c r="E63" i="9"/>
  <c r="F63" i="9"/>
  <c r="G63" i="9"/>
  <c r="H63" i="9"/>
  <c r="I63" i="9"/>
  <c r="J63" i="9"/>
  <c r="K63" i="9"/>
  <c r="L63" i="9"/>
  <c r="M63" i="9"/>
  <c r="N63" i="9"/>
  <c r="O63" i="9"/>
  <c r="Q63" i="9"/>
  <c r="R63" i="9"/>
  <c r="S63" i="9"/>
  <c r="T63" i="9"/>
  <c r="U63" i="9"/>
  <c r="V63" i="9"/>
  <c r="W63" i="9"/>
  <c r="X63" i="9"/>
  <c r="Z63" i="9"/>
  <c r="AA63" i="9"/>
  <c r="AB63" i="9"/>
  <c r="AC63" i="9"/>
  <c r="AD63" i="9"/>
  <c r="AE63" i="9"/>
  <c r="C64" i="9"/>
  <c r="D64" i="9"/>
  <c r="E64" i="9"/>
  <c r="F64" i="9"/>
  <c r="G64" i="9"/>
  <c r="H64" i="9"/>
  <c r="I64" i="9"/>
  <c r="J64" i="9"/>
  <c r="K64" i="9"/>
  <c r="L64" i="9"/>
  <c r="M64" i="9"/>
  <c r="N64" i="9"/>
  <c r="O64" i="9"/>
  <c r="Q64" i="9"/>
  <c r="R64" i="9"/>
  <c r="S64" i="9"/>
  <c r="T64" i="9"/>
  <c r="U64" i="9"/>
  <c r="V64" i="9"/>
  <c r="W64" i="9"/>
  <c r="X64" i="9"/>
  <c r="Z64" i="9"/>
  <c r="AA64" i="9"/>
  <c r="AB64" i="9"/>
  <c r="AC64" i="9"/>
  <c r="AD64" i="9"/>
  <c r="AE64" i="9"/>
  <c r="C65" i="9"/>
  <c r="D65" i="9"/>
  <c r="E65" i="9"/>
  <c r="F65" i="9"/>
  <c r="G65" i="9"/>
  <c r="H65" i="9"/>
  <c r="I65" i="9"/>
  <c r="J65" i="9"/>
  <c r="K65" i="9"/>
  <c r="L65" i="9"/>
  <c r="M65" i="9"/>
  <c r="N65" i="9"/>
  <c r="O65" i="9"/>
  <c r="Q65" i="9"/>
  <c r="R65" i="9"/>
  <c r="S65" i="9"/>
  <c r="T65" i="9"/>
  <c r="U65" i="9"/>
  <c r="V65" i="9"/>
  <c r="W65" i="9"/>
  <c r="X65" i="9"/>
  <c r="Z65" i="9"/>
  <c r="AA65" i="9"/>
  <c r="AB65" i="9"/>
  <c r="AC65" i="9"/>
  <c r="AD65" i="9"/>
  <c r="AE65" i="9"/>
  <c r="C66" i="9"/>
  <c r="D66" i="9"/>
  <c r="E66" i="9"/>
  <c r="F66" i="9"/>
  <c r="G66" i="9"/>
  <c r="H66" i="9"/>
  <c r="I66" i="9"/>
  <c r="J66" i="9"/>
  <c r="K66" i="9"/>
  <c r="L66" i="9"/>
  <c r="M66" i="9"/>
  <c r="N66" i="9"/>
  <c r="O66" i="9"/>
  <c r="Q66" i="9"/>
  <c r="R66" i="9"/>
  <c r="S66" i="9"/>
  <c r="T66" i="9"/>
  <c r="U66" i="9"/>
  <c r="V66" i="9"/>
  <c r="W66" i="9"/>
  <c r="X66" i="9"/>
  <c r="Z66" i="9"/>
  <c r="AA66" i="9"/>
  <c r="AB66" i="9"/>
  <c r="AC66" i="9"/>
  <c r="AD66" i="9"/>
  <c r="AE66" i="9"/>
  <c r="C67" i="9"/>
  <c r="D67" i="9"/>
  <c r="E67" i="9"/>
  <c r="F67" i="9"/>
  <c r="G67" i="9"/>
  <c r="H67" i="9"/>
  <c r="I67" i="9"/>
  <c r="J67" i="9"/>
  <c r="K67" i="9"/>
  <c r="L67" i="9"/>
  <c r="M67" i="9"/>
  <c r="N67" i="9"/>
  <c r="O67" i="9"/>
  <c r="Q67" i="9"/>
  <c r="R67" i="9"/>
  <c r="S67" i="9"/>
  <c r="T67" i="9"/>
  <c r="U67" i="9"/>
  <c r="V67" i="9"/>
  <c r="W67" i="9"/>
  <c r="X67" i="9"/>
  <c r="Z67" i="9"/>
  <c r="AA67" i="9"/>
  <c r="AB67" i="9"/>
  <c r="AC67" i="9"/>
  <c r="AD67" i="9"/>
  <c r="AE67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Q68" i="9"/>
  <c r="R68" i="9"/>
  <c r="S68" i="9"/>
  <c r="T68" i="9"/>
  <c r="U68" i="9"/>
  <c r="V68" i="9"/>
  <c r="W68" i="9"/>
  <c r="X68" i="9"/>
  <c r="Z68" i="9"/>
  <c r="AA68" i="9"/>
  <c r="AB68" i="9"/>
  <c r="AC68" i="9"/>
  <c r="AD68" i="9"/>
  <c r="AE68" i="9"/>
  <c r="C69" i="9"/>
  <c r="D69" i="9"/>
  <c r="E69" i="9"/>
  <c r="F69" i="9"/>
  <c r="G69" i="9"/>
  <c r="H69" i="9"/>
  <c r="I69" i="9"/>
  <c r="J69" i="9"/>
  <c r="K69" i="9"/>
  <c r="L69" i="9"/>
  <c r="M69" i="9"/>
  <c r="N69" i="9"/>
  <c r="O69" i="9"/>
  <c r="Q69" i="9"/>
  <c r="R69" i="9"/>
  <c r="S69" i="9"/>
  <c r="T69" i="9"/>
  <c r="U69" i="9"/>
  <c r="V69" i="9"/>
  <c r="W69" i="9"/>
  <c r="X69" i="9"/>
  <c r="Z69" i="9"/>
  <c r="AA69" i="9"/>
  <c r="AB69" i="9"/>
  <c r="AC69" i="9"/>
  <c r="AD69" i="9"/>
  <c r="AE69" i="9"/>
  <c r="C70" i="9"/>
  <c r="D70" i="9"/>
  <c r="E70" i="9"/>
  <c r="F70" i="9"/>
  <c r="G70" i="9"/>
  <c r="H70" i="9"/>
  <c r="I70" i="9"/>
  <c r="J70" i="9"/>
  <c r="K70" i="9"/>
  <c r="L70" i="9"/>
  <c r="M70" i="9"/>
  <c r="N70" i="9"/>
  <c r="O70" i="9"/>
  <c r="Q70" i="9"/>
  <c r="R70" i="9"/>
  <c r="S70" i="9"/>
  <c r="T70" i="9"/>
  <c r="U70" i="9"/>
  <c r="V70" i="9"/>
  <c r="W70" i="9"/>
  <c r="X70" i="9"/>
  <c r="Z70" i="9"/>
  <c r="AA70" i="9"/>
  <c r="AB70" i="9"/>
  <c r="AC70" i="9"/>
  <c r="AD70" i="9"/>
  <c r="AE70" i="9"/>
  <c r="C71" i="9"/>
  <c r="D71" i="9"/>
  <c r="E71" i="9"/>
  <c r="F71" i="9"/>
  <c r="G71" i="9"/>
  <c r="H71" i="9"/>
  <c r="I71" i="9"/>
  <c r="J71" i="9"/>
  <c r="K71" i="9"/>
  <c r="L71" i="9"/>
  <c r="M71" i="9"/>
  <c r="N71" i="9"/>
  <c r="O71" i="9"/>
  <c r="Q71" i="9"/>
  <c r="R71" i="9"/>
  <c r="S71" i="9"/>
  <c r="T71" i="9"/>
  <c r="U71" i="9"/>
  <c r="V71" i="9"/>
  <c r="W71" i="9"/>
  <c r="X71" i="9"/>
  <c r="Z71" i="9"/>
  <c r="AA71" i="9"/>
  <c r="AB71" i="9"/>
  <c r="AC71" i="9"/>
  <c r="AD71" i="9"/>
  <c r="AE71" i="9"/>
  <c r="C72" i="9"/>
  <c r="D72" i="9"/>
  <c r="E72" i="9"/>
  <c r="F72" i="9"/>
  <c r="G72" i="9"/>
  <c r="H72" i="9"/>
  <c r="I72" i="9"/>
  <c r="J72" i="9"/>
  <c r="K72" i="9"/>
  <c r="L72" i="9"/>
  <c r="M72" i="9"/>
  <c r="N72" i="9"/>
  <c r="O72" i="9"/>
  <c r="Q72" i="9"/>
  <c r="R72" i="9"/>
  <c r="S72" i="9"/>
  <c r="T72" i="9"/>
  <c r="U72" i="9"/>
  <c r="V72" i="9"/>
  <c r="W72" i="9"/>
  <c r="X72" i="9"/>
  <c r="Z72" i="9"/>
  <c r="AA72" i="9"/>
  <c r="AB72" i="9"/>
  <c r="AC72" i="9"/>
  <c r="AD72" i="9"/>
  <c r="AE72" i="9"/>
  <c r="C73" i="9"/>
  <c r="D73" i="9"/>
  <c r="E73" i="9"/>
  <c r="F73" i="9"/>
  <c r="G73" i="9"/>
  <c r="H73" i="9"/>
  <c r="I73" i="9"/>
  <c r="J73" i="9"/>
  <c r="K73" i="9"/>
  <c r="L73" i="9"/>
  <c r="M73" i="9"/>
  <c r="N73" i="9"/>
  <c r="O73" i="9"/>
  <c r="Q73" i="9"/>
  <c r="R73" i="9"/>
  <c r="S73" i="9"/>
  <c r="T73" i="9"/>
  <c r="U73" i="9"/>
  <c r="V73" i="9"/>
  <c r="W73" i="9"/>
  <c r="X73" i="9"/>
  <c r="Z73" i="9"/>
  <c r="AA73" i="9"/>
  <c r="AB73" i="9"/>
  <c r="AC73" i="9"/>
  <c r="AD73" i="9"/>
  <c r="AE73" i="9"/>
  <c r="C74" i="9"/>
  <c r="D74" i="9"/>
  <c r="E74" i="9"/>
  <c r="F74" i="9"/>
  <c r="G74" i="9"/>
  <c r="H74" i="9"/>
  <c r="I74" i="9"/>
  <c r="J74" i="9"/>
  <c r="K74" i="9"/>
  <c r="L74" i="9"/>
  <c r="M74" i="9"/>
  <c r="N74" i="9"/>
  <c r="O74" i="9"/>
  <c r="Q74" i="9"/>
  <c r="R74" i="9"/>
  <c r="S74" i="9"/>
  <c r="T74" i="9"/>
  <c r="U74" i="9"/>
  <c r="V74" i="9"/>
  <c r="W74" i="9"/>
  <c r="X74" i="9"/>
  <c r="Z74" i="9"/>
  <c r="AA74" i="9"/>
  <c r="AB74" i="9"/>
  <c r="AC74" i="9"/>
  <c r="AD74" i="9"/>
  <c r="AE74" i="9"/>
  <c r="C75" i="9"/>
  <c r="D75" i="9"/>
  <c r="E75" i="9"/>
  <c r="F75" i="9"/>
  <c r="G75" i="9"/>
  <c r="H75" i="9"/>
  <c r="I75" i="9"/>
  <c r="J75" i="9"/>
  <c r="K75" i="9"/>
  <c r="L75" i="9"/>
  <c r="M75" i="9"/>
  <c r="N75" i="9"/>
  <c r="O75" i="9"/>
  <c r="Q75" i="9"/>
  <c r="R75" i="9"/>
  <c r="S75" i="9"/>
  <c r="T75" i="9"/>
  <c r="U75" i="9"/>
  <c r="V75" i="9"/>
  <c r="W75" i="9"/>
  <c r="X75" i="9"/>
  <c r="Z75" i="9"/>
  <c r="AA75" i="9"/>
  <c r="AB75" i="9"/>
  <c r="AC75" i="9"/>
  <c r="AD75" i="9"/>
  <c r="AE75" i="9"/>
  <c r="C76" i="9"/>
  <c r="D76" i="9"/>
  <c r="E76" i="9"/>
  <c r="F76" i="9"/>
  <c r="G76" i="9"/>
  <c r="H76" i="9"/>
  <c r="I76" i="9"/>
  <c r="J76" i="9"/>
  <c r="K76" i="9"/>
  <c r="L76" i="9"/>
  <c r="M76" i="9"/>
  <c r="N76" i="9"/>
  <c r="O76" i="9"/>
  <c r="Q76" i="9"/>
  <c r="R76" i="9"/>
  <c r="S76" i="9"/>
  <c r="T76" i="9"/>
  <c r="U76" i="9"/>
  <c r="V76" i="9"/>
  <c r="W76" i="9"/>
  <c r="X76" i="9"/>
  <c r="Z76" i="9"/>
  <c r="AA76" i="9"/>
  <c r="AB76" i="9"/>
  <c r="AC76" i="9"/>
  <c r="AD76" i="9"/>
  <c r="AE76" i="9"/>
  <c r="C77" i="9"/>
  <c r="D77" i="9"/>
  <c r="E77" i="9"/>
  <c r="F77" i="9"/>
  <c r="G77" i="9"/>
  <c r="H77" i="9"/>
  <c r="I77" i="9"/>
  <c r="J77" i="9"/>
  <c r="K77" i="9"/>
  <c r="L77" i="9"/>
  <c r="M77" i="9"/>
  <c r="N77" i="9"/>
  <c r="O77" i="9"/>
  <c r="Q77" i="9"/>
  <c r="R77" i="9"/>
  <c r="S77" i="9"/>
  <c r="T77" i="9"/>
  <c r="U77" i="9"/>
  <c r="V77" i="9"/>
  <c r="W77" i="9"/>
  <c r="X77" i="9"/>
  <c r="Z77" i="9"/>
  <c r="AA77" i="9"/>
  <c r="AB77" i="9"/>
  <c r="AC77" i="9"/>
  <c r="AD77" i="9"/>
  <c r="AE77" i="9"/>
  <c r="C78" i="9"/>
  <c r="D78" i="9"/>
  <c r="E78" i="9"/>
  <c r="F78" i="9"/>
  <c r="G78" i="9"/>
  <c r="H78" i="9"/>
  <c r="I78" i="9"/>
  <c r="J78" i="9"/>
  <c r="K78" i="9"/>
  <c r="L78" i="9"/>
  <c r="M78" i="9"/>
  <c r="N78" i="9"/>
  <c r="O78" i="9"/>
  <c r="Q78" i="9"/>
  <c r="R78" i="9"/>
  <c r="S78" i="9"/>
  <c r="T78" i="9"/>
  <c r="U78" i="9"/>
  <c r="V78" i="9"/>
  <c r="W78" i="9"/>
  <c r="X78" i="9"/>
  <c r="Z78" i="9"/>
  <c r="AA78" i="9"/>
  <c r="AB78" i="9"/>
  <c r="AC78" i="9"/>
  <c r="AD78" i="9"/>
  <c r="AE78" i="9"/>
  <c r="C79" i="9"/>
  <c r="D79" i="9"/>
  <c r="E79" i="9"/>
  <c r="F79" i="9"/>
  <c r="G79" i="9"/>
  <c r="H79" i="9"/>
  <c r="I79" i="9"/>
  <c r="J79" i="9"/>
  <c r="K79" i="9"/>
  <c r="L79" i="9"/>
  <c r="M79" i="9"/>
  <c r="N79" i="9"/>
  <c r="O79" i="9"/>
  <c r="Q79" i="9"/>
  <c r="R79" i="9"/>
  <c r="S79" i="9"/>
  <c r="T79" i="9"/>
  <c r="U79" i="9"/>
  <c r="V79" i="9"/>
  <c r="W79" i="9"/>
  <c r="X79" i="9"/>
  <c r="Z79" i="9"/>
  <c r="AA79" i="9"/>
  <c r="AB79" i="9"/>
  <c r="AC79" i="9"/>
  <c r="AD79" i="9"/>
  <c r="AE79" i="9"/>
  <c r="C80" i="9"/>
  <c r="D80" i="9"/>
  <c r="E80" i="9"/>
  <c r="F80" i="9"/>
  <c r="G80" i="9"/>
  <c r="H80" i="9"/>
  <c r="I80" i="9"/>
  <c r="J80" i="9"/>
  <c r="K80" i="9"/>
  <c r="L80" i="9"/>
  <c r="M80" i="9"/>
  <c r="N80" i="9"/>
  <c r="O80" i="9"/>
  <c r="Q80" i="9"/>
  <c r="R80" i="9"/>
  <c r="S80" i="9"/>
  <c r="T80" i="9"/>
  <c r="U80" i="9"/>
  <c r="V80" i="9"/>
  <c r="W80" i="9"/>
  <c r="X80" i="9"/>
  <c r="Z80" i="9"/>
  <c r="AA80" i="9"/>
  <c r="AB80" i="9"/>
  <c r="AC80" i="9"/>
  <c r="AD80" i="9"/>
  <c r="AE80" i="9"/>
  <c r="C81" i="9"/>
  <c r="D81" i="9"/>
  <c r="E81" i="9"/>
  <c r="F81" i="9"/>
  <c r="G81" i="9"/>
  <c r="H81" i="9"/>
  <c r="I81" i="9"/>
  <c r="J81" i="9"/>
  <c r="K81" i="9"/>
  <c r="L81" i="9"/>
  <c r="M81" i="9"/>
  <c r="N81" i="9"/>
  <c r="O81" i="9"/>
  <c r="Q81" i="9"/>
  <c r="R81" i="9"/>
  <c r="S81" i="9"/>
  <c r="T81" i="9"/>
  <c r="U81" i="9"/>
  <c r="V81" i="9"/>
  <c r="W81" i="9"/>
  <c r="X81" i="9"/>
  <c r="Z81" i="9"/>
  <c r="AA81" i="9"/>
  <c r="AB81" i="9"/>
  <c r="AC81" i="9"/>
  <c r="AD81" i="9"/>
  <c r="AE81" i="9"/>
  <c r="C82" i="9"/>
  <c r="D82" i="9"/>
  <c r="E82" i="9"/>
  <c r="F82" i="9"/>
  <c r="G82" i="9"/>
  <c r="H82" i="9"/>
  <c r="I82" i="9"/>
  <c r="J82" i="9"/>
  <c r="K82" i="9"/>
  <c r="L82" i="9"/>
  <c r="M82" i="9"/>
  <c r="N82" i="9"/>
  <c r="O82" i="9"/>
  <c r="Q82" i="9"/>
  <c r="R82" i="9"/>
  <c r="S82" i="9"/>
  <c r="T82" i="9"/>
  <c r="U82" i="9"/>
  <c r="V82" i="9"/>
  <c r="W82" i="9"/>
  <c r="X82" i="9"/>
  <c r="Z82" i="9"/>
  <c r="AA82" i="9"/>
  <c r="AB82" i="9"/>
  <c r="AC82" i="9"/>
  <c r="AD82" i="9"/>
  <c r="AE82" i="9"/>
  <c r="C83" i="9"/>
  <c r="D83" i="9"/>
  <c r="E83" i="9"/>
  <c r="F83" i="9"/>
  <c r="G83" i="9"/>
  <c r="H83" i="9"/>
  <c r="I83" i="9"/>
  <c r="J83" i="9"/>
  <c r="K83" i="9"/>
  <c r="L83" i="9"/>
  <c r="M83" i="9"/>
  <c r="N83" i="9"/>
  <c r="O83" i="9"/>
  <c r="Q83" i="9"/>
  <c r="R83" i="9"/>
  <c r="S83" i="9"/>
  <c r="T83" i="9"/>
  <c r="U83" i="9"/>
  <c r="V83" i="9"/>
  <c r="W83" i="9"/>
  <c r="X83" i="9"/>
  <c r="Z83" i="9"/>
  <c r="AA83" i="9"/>
  <c r="AB83" i="9"/>
  <c r="AC83" i="9"/>
  <c r="AD83" i="9"/>
  <c r="AE83" i="9"/>
  <c r="C84" i="9"/>
  <c r="D84" i="9"/>
  <c r="E84" i="9"/>
  <c r="F84" i="9"/>
  <c r="G84" i="9"/>
  <c r="H84" i="9"/>
  <c r="I84" i="9"/>
  <c r="J84" i="9"/>
  <c r="K84" i="9"/>
  <c r="L84" i="9"/>
  <c r="M84" i="9"/>
  <c r="N84" i="9"/>
  <c r="O84" i="9"/>
  <c r="Q84" i="9"/>
  <c r="R84" i="9"/>
  <c r="S84" i="9"/>
  <c r="T84" i="9"/>
  <c r="U84" i="9"/>
  <c r="V84" i="9"/>
  <c r="W84" i="9"/>
  <c r="X84" i="9"/>
  <c r="Z84" i="9"/>
  <c r="AA84" i="9"/>
  <c r="AB84" i="9"/>
  <c r="AC84" i="9"/>
  <c r="AD84" i="9"/>
  <c r="AE84" i="9"/>
  <c r="C85" i="9"/>
  <c r="D85" i="9"/>
  <c r="E85" i="9"/>
  <c r="F85" i="9"/>
  <c r="G85" i="9"/>
  <c r="H85" i="9"/>
  <c r="I85" i="9"/>
  <c r="J85" i="9"/>
  <c r="K85" i="9"/>
  <c r="L85" i="9"/>
  <c r="M85" i="9"/>
  <c r="N85" i="9"/>
  <c r="O85" i="9"/>
  <c r="Q85" i="9"/>
  <c r="R85" i="9"/>
  <c r="S85" i="9"/>
  <c r="T85" i="9"/>
  <c r="U85" i="9"/>
  <c r="V85" i="9"/>
  <c r="W85" i="9"/>
  <c r="X85" i="9"/>
  <c r="Z85" i="9"/>
  <c r="AA85" i="9"/>
  <c r="AB85" i="9"/>
  <c r="AC85" i="9"/>
  <c r="AD85" i="9"/>
  <c r="AE85" i="9"/>
  <c r="C86" i="9"/>
  <c r="D86" i="9"/>
  <c r="E86" i="9"/>
  <c r="F86" i="9"/>
  <c r="G86" i="9"/>
  <c r="H86" i="9"/>
  <c r="I86" i="9"/>
  <c r="J86" i="9"/>
  <c r="K86" i="9"/>
  <c r="L86" i="9"/>
  <c r="M86" i="9"/>
  <c r="N86" i="9"/>
  <c r="O86" i="9"/>
  <c r="Q86" i="9"/>
  <c r="R86" i="9"/>
  <c r="S86" i="9"/>
  <c r="T86" i="9"/>
  <c r="U86" i="9"/>
  <c r="V86" i="9"/>
  <c r="W86" i="9"/>
  <c r="X86" i="9"/>
  <c r="Z86" i="9"/>
  <c r="AA86" i="9"/>
  <c r="AB86" i="9"/>
  <c r="AC86" i="9"/>
  <c r="AD86" i="9"/>
  <c r="AE86" i="9"/>
  <c r="C87" i="9"/>
  <c r="D87" i="9"/>
  <c r="E87" i="9"/>
  <c r="F87" i="9"/>
  <c r="G87" i="9"/>
  <c r="H87" i="9"/>
  <c r="I87" i="9"/>
  <c r="J87" i="9"/>
  <c r="K87" i="9"/>
  <c r="L87" i="9"/>
  <c r="M87" i="9"/>
  <c r="N87" i="9"/>
  <c r="O87" i="9"/>
  <c r="Q87" i="9"/>
  <c r="R87" i="9"/>
  <c r="S87" i="9"/>
  <c r="T87" i="9"/>
  <c r="U87" i="9"/>
  <c r="V87" i="9"/>
  <c r="W87" i="9"/>
  <c r="X87" i="9"/>
  <c r="Z87" i="9"/>
  <c r="AA87" i="9"/>
  <c r="AB87" i="9"/>
  <c r="AC87" i="9"/>
  <c r="AD87" i="9"/>
  <c r="AE87" i="9"/>
  <c r="C88" i="9"/>
  <c r="D88" i="9"/>
  <c r="E88" i="9"/>
  <c r="F88" i="9"/>
  <c r="G88" i="9"/>
  <c r="H88" i="9"/>
  <c r="I88" i="9"/>
  <c r="J88" i="9"/>
  <c r="K88" i="9"/>
  <c r="L88" i="9"/>
  <c r="M88" i="9"/>
  <c r="N88" i="9"/>
  <c r="O88" i="9"/>
  <c r="Q88" i="9"/>
  <c r="R88" i="9"/>
  <c r="S88" i="9"/>
  <c r="T88" i="9"/>
  <c r="U88" i="9"/>
  <c r="V88" i="9"/>
  <c r="W88" i="9"/>
  <c r="X88" i="9"/>
  <c r="Z88" i="9"/>
  <c r="AA88" i="9"/>
  <c r="AB88" i="9"/>
  <c r="AC88" i="9"/>
  <c r="AD88" i="9"/>
  <c r="AE88" i="9"/>
  <c r="C89" i="9"/>
  <c r="D89" i="9"/>
  <c r="E89" i="9"/>
  <c r="F89" i="9"/>
  <c r="G89" i="9"/>
  <c r="H89" i="9"/>
  <c r="I89" i="9"/>
  <c r="J89" i="9"/>
  <c r="K89" i="9"/>
  <c r="L89" i="9"/>
  <c r="M89" i="9"/>
  <c r="N89" i="9"/>
  <c r="O89" i="9"/>
  <c r="Q89" i="9"/>
  <c r="R89" i="9"/>
  <c r="S89" i="9"/>
  <c r="T89" i="9"/>
  <c r="U89" i="9"/>
  <c r="V89" i="9"/>
  <c r="W89" i="9"/>
  <c r="X89" i="9"/>
  <c r="Z89" i="9"/>
  <c r="AA89" i="9"/>
  <c r="AB89" i="9"/>
  <c r="AC89" i="9"/>
  <c r="AD89" i="9"/>
  <c r="AE89" i="9"/>
  <c r="C90" i="9"/>
  <c r="D90" i="9"/>
  <c r="E90" i="9"/>
  <c r="F90" i="9"/>
  <c r="G90" i="9"/>
  <c r="H90" i="9"/>
  <c r="I90" i="9"/>
  <c r="J90" i="9"/>
  <c r="K90" i="9"/>
  <c r="L90" i="9"/>
  <c r="M90" i="9"/>
  <c r="N90" i="9"/>
  <c r="O90" i="9"/>
  <c r="Q90" i="9"/>
  <c r="R90" i="9"/>
  <c r="S90" i="9"/>
  <c r="T90" i="9"/>
  <c r="U90" i="9"/>
  <c r="V90" i="9"/>
  <c r="W90" i="9"/>
  <c r="X90" i="9"/>
  <c r="Z90" i="9"/>
  <c r="AA90" i="9"/>
  <c r="AB90" i="9"/>
  <c r="AC90" i="9"/>
  <c r="AD90" i="9"/>
  <c r="AE90" i="9"/>
  <c r="C91" i="9"/>
  <c r="D91" i="9"/>
  <c r="E91" i="9"/>
  <c r="F91" i="9"/>
  <c r="G91" i="9"/>
  <c r="H91" i="9"/>
  <c r="I91" i="9"/>
  <c r="J91" i="9"/>
  <c r="K91" i="9"/>
  <c r="L91" i="9"/>
  <c r="M91" i="9"/>
  <c r="N91" i="9"/>
  <c r="O91" i="9"/>
  <c r="Q91" i="9"/>
  <c r="R91" i="9"/>
  <c r="S91" i="9"/>
  <c r="T91" i="9"/>
  <c r="U91" i="9"/>
  <c r="V91" i="9"/>
  <c r="W91" i="9"/>
  <c r="X91" i="9"/>
  <c r="Z91" i="9"/>
  <c r="AA91" i="9"/>
  <c r="AB91" i="9"/>
  <c r="AC91" i="9"/>
  <c r="AD91" i="9"/>
  <c r="AE91" i="9"/>
  <c r="C92" i="9"/>
  <c r="D92" i="9"/>
  <c r="E92" i="9"/>
  <c r="F92" i="9"/>
  <c r="G92" i="9"/>
  <c r="H92" i="9"/>
  <c r="I92" i="9"/>
  <c r="J92" i="9"/>
  <c r="K92" i="9"/>
  <c r="L92" i="9"/>
  <c r="M92" i="9"/>
  <c r="N92" i="9"/>
  <c r="O92" i="9"/>
  <c r="Q92" i="9"/>
  <c r="R92" i="9"/>
  <c r="S92" i="9"/>
  <c r="T92" i="9"/>
  <c r="U92" i="9"/>
  <c r="V92" i="9"/>
  <c r="W92" i="9"/>
  <c r="X92" i="9"/>
  <c r="Z92" i="9"/>
  <c r="AA92" i="9"/>
  <c r="AB92" i="9"/>
  <c r="AC92" i="9"/>
  <c r="AD92" i="9"/>
  <c r="AE92" i="9"/>
  <c r="C93" i="9"/>
  <c r="D93" i="9"/>
  <c r="E93" i="9"/>
  <c r="F93" i="9"/>
  <c r="G93" i="9"/>
  <c r="H93" i="9"/>
  <c r="I93" i="9"/>
  <c r="J93" i="9"/>
  <c r="K93" i="9"/>
  <c r="L93" i="9"/>
  <c r="M93" i="9"/>
  <c r="N93" i="9"/>
  <c r="O93" i="9"/>
  <c r="Q93" i="9"/>
  <c r="R93" i="9"/>
  <c r="S93" i="9"/>
  <c r="T93" i="9"/>
  <c r="U93" i="9"/>
  <c r="V93" i="9"/>
  <c r="W93" i="9"/>
  <c r="X93" i="9"/>
  <c r="Z93" i="9"/>
  <c r="AA93" i="9"/>
  <c r="AB93" i="9"/>
  <c r="AC93" i="9"/>
  <c r="AD93" i="9"/>
  <c r="AE93" i="9"/>
  <c r="C94" i="9"/>
  <c r="D94" i="9"/>
  <c r="E94" i="9"/>
  <c r="F94" i="9"/>
  <c r="G94" i="9"/>
  <c r="H94" i="9"/>
  <c r="I94" i="9"/>
  <c r="J94" i="9"/>
  <c r="K94" i="9"/>
  <c r="L94" i="9"/>
  <c r="M94" i="9"/>
  <c r="N94" i="9"/>
  <c r="O94" i="9"/>
  <c r="Q94" i="9"/>
  <c r="R94" i="9"/>
  <c r="S94" i="9"/>
  <c r="T94" i="9"/>
  <c r="U94" i="9"/>
  <c r="V94" i="9"/>
  <c r="W94" i="9"/>
  <c r="X94" i="9"/>
  <c r="Z94" i="9"/>
  <c r="AA94" i="9"/>
  <c r="AB94" i="9"/>
  <c r="AC94" i="9"/>
  <c r="AD94" i="9"/>
  <c r="AE94" i="9"/>
  <c r="C95" i="9"/>
  <c r="D95" i="9"/>
  <c r="E95" i="9"/>
  <c r="F95" i="9"/>
  <c r="G95" i="9"/>
  <c r="H95" i="9"/>
  <c r="I95" i="9"/>
  <c r="J95" i="9"/>
  <c r="K95" i="9"/>
  <c r="L95" i="9"/>
  <c r="M95" i="9"/>
  <c r="N95" i="9"/>
  <c r="O95" i="9"/>
  <c r="Q95" i="9"/>
  <c r="R95" i="9"/>
  <c r="S95" i="9"/>
  <c r="T95" i="9"/>
  <c r="U95" i="9"/>
  <c r="V95" i="9"/>
  <c r="W95" i="9"/>
  <c r="X95" i="9"/>
  <c r="Z95" i="9"/>
  <c r="AA95" i="9"/>
  <c r="AB95" i="9"/>
  <c r="AC95" i="9"/>
  <c r="AD95" i="9"/>
  <c r="AE95" i="9"/>
  <c r="C96" i="9"/>
  <c r="D96" i="9"/>
  <c r="E96" i="9"/>
  <c r="F96" i="9"/>
  <c r="G96" i="9"/>
  <c r="H96" i="9"/>
  <c r="I96" i="9"/>
  <c r="J96" i="9"/>
  <c r="K96" i="9"/>
  <c r="L96" i="9"/>
  <c r="M96" i="9"/>
  <c r="N96" i="9"/>
  <c r="O96" i="9"/>
  <c r="Q96" i="9"/>
  <c r="R96" i="9"/>
  <c r="S96" i="9"/>
  <c r="T96" i="9"/>
  <c r="U96" i="9"/>
  <c r="V96" i="9"/>
  <c r="W96" i="9"/>
  <c r="X96" i="9"/>
  <c r="Z96" i="9"/>
  <c r="AA96" i="9"/>
  <c r="AB96" i="9"/>
  <c r="AC96" i="9"/>
  <c r="AD96" i="9"/>
  <c r="AE96" i="9"/>
  <c r="C97" i="9"/>
  <c r="D97" i="9"/>
  <c r="E97" i="9"/>
  <c r="F97" i="9"/>
  <c r="G97" i="9"/>
  <c r="H97" i="9"/>
  <c r="I97" i="9"/>
  <c r="J97" i="9"/>
  <c r="K97" i="9"/>
  <c r="L97" i="9"/>
  <c r="M97" i="9"/>
  <c r="N97" i="9"/>
  <c r="O97" i="9"/>
  <c r="Q97" i="9"/>
  <c r="R97" i="9"/>
  <c r="S97" i="9"/>
  <c r="T97" i="9"/>
  <c r="U97" i="9"/>
  <c r="V97" i="9"/>
  <c r="W97" i="9"/>
  <c r="X97" i="9"/>
  <c r="Z97" i="9"/>
  <c r="AA97" i="9"/>
  <c r="AB97" i="9"/>
  <c r="AC97" i="9"/>
  <c r="AD97" i="9"/>
  <c r="AE97" i="9"/>
  <c r="C98" i="9"/>
  <c r="D98" i="9"/>
  <c r="E98" i="9"/>
  <c r="F98" i="9"/>
  <c r="G98" i="9"/>
  <c r="H98" i="9"/>
  <c r="I98" i="9"/>
  <c r="J98" i="9"/>
  <c r="K98" i="9"/>
  <c r="L98" i="9"/>
  <c r="M98" i="9"/>
  <c r="N98" i="9"/>
  <c r="O98" i="9"/>
  <c r="Q98" i="9"/>
  <c r="R98" i="9"/>
  <c r="S98" i="9"/>
  <c r="T98" i="9"/>
  <c r="U98" i="9"/>
  <c r="V98" i="9"/>
  <c r="W98" i="9"/>
  <c r="X98" i="9"/>
  <c r="Z98" i="9"/>
  <c r="AA98" i="9"/>
  <c r="AB98" i="9"/>
  <c r="AC98" i="9"/>
  <c r="AD98" i="9"/>
  <c r="AE98" i="9"/>
  <c r="C99" i="9"/>
  <c r="D99" i="9"/>
  <c r="E99" i="9"/>
  <c r="F99" i="9"/>
  <c r="G99" i="9"/>
  <c r="H99" i="9"/>
  <c r="I99" i="9"/>
  <c r="J99" i="9"/>
  <c r="K99" i="9"/>
  <c r="L99" i="9"/>
  <c r="M99" i="9"/>
  <c r="N99" i="9"/>
  <c r="O99" i="9"/>
  <c r="Q99" i="9"/>
  <c r="R99" i="9"/>
  <c r="S99" i="9"/>
  <c r="T99" i="9"/>
  <c r="U99" i="9"/>
  <c r="V99" i="9"/>
  <c r="W99" i="9"/>
  <c r="X99" i="9"/>
  <c r="Z99" i="9"/>
  <c r="AA99" i="9"/>
  <c r="AB99" i="9"/>
  <c r="AC99" i="9"/>
  <c r="AD99" i="9"/>
  <c r="AE99" i="9"/>
  <c r="C100" i="9"/>
  <c r="D100" i="9"/>
  <c r="E100" i="9"/>
  <c r="F100" i="9"/>
  <c r="G100" i="9"/>
  <c r="H100" i="9"/>
  <c r="I100" i="9"/>
  <c r="J100" i="9"/>
  <c r="K100" i="9"/>
  <c r="L100" i="9"/>
  <c r="M100" i="9"/>
  <c r="N100" i="9"/>
  <c r="O100" i="9"/>
  <c r="Q100" i="9"/>
  <c r="R100" i="9"/>
  <c r="S100" i="9"/>
  <c r="T100" i="9"/>
  <c r="U100" i="9"/>
  <c r="V100" i="9"/>
  <c r="W100" i="9"/>
  <c r="X100" i="9"/>
  <c r="Z100" i="9"/>
  <c r="AA100" i="9"/>
  <c r="AB100" i="9"/>
  <c r="AC100" i="9"/>
  <c r="AD100" i="9"/>
  <c r="AE100" i="9"/>
  <c r="C101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Q101" i="9"/>
  <c r="R101" i="9"/>
  <c r="S101" i="9"/>
  <c r="T101" i="9"/>
  <c r="U101" i="9"/>
  <c r="V101" i="9"/>
  <c r="W101" i="9"/>
  <c r="X101" i="9"/>
  <c r="Z101" i="9"/>
  <c r="AA101" i="9"/>
  <c r="AB101" i="9"/>
  <c r="AC101" i="9"/>
  <c r="AD101" i="9"/>
  <c r="AE101" i="9"/>
  <c r="C102" i="9"/>
  <c r="D102" i="9"/>
  <c r="E102" i="9"/>
  <c r="F102" i="9"/>
  <c r="G102" i="9"/>
  <c r="H102" i="9"/>
  <c r="I102" i="9"/>
  <c r="J102" i="9"/>
  <c r="K102" i="9"/>
  <c r="L102" i="9"/>
  <c r="M102" i="9"/>
  <c r="N102" i="9"/>
  <c r="O102" i="9"/>
  <c r="Q102" i="9"/>
  <c r="R102" i="9"/>
  <c r="S102" i="9"/>
  <c r="T102" i="9"/>
  <c r="U102" i="9"/>
  <c r="V102" i="9"/>
  <c r="W102" i="9"/>
  <c r="X102" i="9"/>
  <c r="Z102" i="9"/>
  <c r="AA102" i="9"/>
  <c r="AB102" i="9"/>
  <c r="AC102" i="9"/>
  <c r="AD102" i="9"/>
  <c r="AE102" i="9"/>
  <c r="C103" i="9"/>
  <c r="D103" i="9"/>
  <c r="E103" i="9"/>
  <c r="F103" i="9"/>
  <c r="G103" i="9"/>
  <c r="H103" i="9"/>
  <c r="I103" i="9"/>
  <c r="J103" i="9"/>
  <c r="K103" i="9"/>
  <c r="L103" i="9"/>
  <c r="M103" i="9"/>
  <c r="N103" i="9"/>
  <c r="O103" i="9"/>
  <c r="Q103" i="9"/>
  <c r="R103" i="9"/>
  <c r="S103" i="9"/>
  <c r="T103" i="9"/>
  <c r="U103" i="9"/>
  <c r="V103" i="9"/>
  <c r="W103" i="9"/>
  <c r="X103" i="9"/>
  <c r="Z103" i="9"/>
  <c r="AA103" i="9"/>
  <c r="AB103" i="9"/>
  <c r="AC103" i="9"/>
  <c r="AD103" i="9"/>
  <c r="AE103" i="9"/>
  <c r="C104" i="9"/>
  <c r="D104" i="9"/>
  <c r="E104" i="9"/>
  <c r="F104" i="9"/>
  <c r="G104" i="9"/>
  <c r="H104" i="9"/>
  <c r="I104" i="9"/>
  <c r="J104" i="9"/>
  <c r="K104" i="9"/>
  <c r="L104" i="9"/>
  <c r="M104" i="9"/>
  <c r="N104" i="9"/>
  <c r="O104" i="9"/>
  <c r="Q104" i="9"/>
  <c r="R104" i="9"/>
  <c r="S104" i="9"/>
  <c r="T104" i="9"/>
  <c r="U104" i="9"/>
  <c r="V104" i="9"/>
  <c r="W104" i="9"/>
  <c r="X104" i="9"/>
  <c r="Z104" i="9"/>
  <c r="AA104" i="9"/>
  <c r="AB104" i="9"/>
  <c r="AC104" i="9"/>
  <c r="AD104" i="9"/>
  <c r="AE104" i="9"/>
  <c r="C105" i="9"/>
  <c r="D105" i="9"/>
  <c r="E105" i="9"/>
  <c r="F105" i="9"/>
  <c r="G105" i="9"/>
  <c r="H105" i="9"/>
  <c r="I105" i="9"/>
  <c r="J105" i="9"/>
  <c r="K105" i="9"/>
  <c r="L105" i="9"/>
  <c r="M105" i="9"/>
  <c r="N105" i="9"/>
  <c r="O105" i="9"/>
  <c r="Q105" i="9"/>
  <c r="R105" i="9"/>
  <c r="S105" i="9"/>
  <c r="T105" i="9"/>
  <c r="U105" i="9"/>
  <c r="V105" i="9"/>
  <c r="W105" i="9"/>
  <c r="X105" i="9"/>
  <c r="Z105" i="9"/>
  <c r="AA105" i="9"/>
  <c r="AB105" i="9"/>
  <c r="AC105" i="9"/>
  <c r="AD105" i="9"/>
  <c r="AE105" i="9"/>
  <c r="C106" i="9"/>
  <c r="D106" i="9"/>
  <c r="E106" i="9"/>
  <c r="F106" i="9"/>
  <c r="G106" i="9"/>
  <c r="H106" i="9"/>
  <c r="I106" i="9"/>
  <c r="J106" i="9"/>
  <c r="K106" i="9"/>
  <c r="L106" i="9"/>
  <c r="M106" i="9"/>
  <c r="N106" i="9"/>
  <c r="O106" i="9"/>
  <c r="Q106" i="9"/>
  <c r="R106" i="9"/>
  <c r="S106" i="9"/>
  <c r="T106" i="9"/>
  <c r="U106" i="9"/>
  <c r="V106" i="9"/>
  <c r="W106" i="9"/>
  <c r="X106" i="9"/>
  <c r="Z106" i="9"/>
  <c r="AA106" i="9"/>
  <c r="AB106" i="9"/>
  <c r="AC106" i="9"/>
  <c r="AD106" i="9"/>
  <c r="AE106" i="9"/>
  <c r="C107" i="9"/>
  <c r="D107" i="9"/>
  <c r="E107" i="9"/>
  <c r="F107" i="9"/>
  <c r="G107" i="9"/>
  <c r="H107" i="9"/>
  <c r="I107" i="9"/>
  <c r="J107" i="9"/>
  <c r="K107" i="9"/>
  <c r="L107" i="9"/>
  <c r="M107" i="9"/>
  <c r="N107" i="9"/>
  <c r="O107" i="9"/>
  <c r="Q107" i="9"/>
  <c r="R107" i="9"/>
  <c r="S107" i="9"/>
  <c r="T107" i="9"/>
  <c r="U107" i="9"/>
  <c r="V107" i="9"/>
  <c r="W107" i="9"/>
  <c r="X107" i="9"/>
  <c r="Z107" i="9"/>
  <c r="AA107" i="9"/>
  <c r="AB107" i="9"/>
  <c r="AC107" i="9"/>
  <c r="AD107" i="9"/>
  <c r="AE107" i="9"/>
  <c r="C108" i="9"/>
  <c r="D108" i="9"/>
  <c r="E108" i="9"/>
  <c r="F108" i="9"/>
  <c r="G108" i="9"/>
  <c r="H108" i="9"/>
  <c r="I108" i="9"/>
  <c r="J108" i="9"/>
  <c r="K108" i="9"/>
  <c r="L108" i="9"/>
  <c r="M108" i="9"/>
  <c r="N108" i="9"/>
  <c r="O108" i="9"/>
  <c r="Q108" i="9"/>
  <c r="R108" i="9"/>
  <c r="S108" i="9"/>
  <c r="T108" i="9"/>
  <c r="U108" i="9"/>
  <c r="V108" i="9"/>
  <c r="W108" i="9"/>
  <c r="X108" i="9"/>
  <c r="Z108" i="9"/>
  <c r="AA108" i="9"/>
  <c r="AB108" i="9"/>
  <c r="AC108" i="9"/>
  <c r="AD108" i="9"/>
  <c r="AE108" i="9"/>
  <c r="C109" i="9"/>
  <c r="D109" i="9"/>
  <c r="E109" i="9"/>
  <c r="F109" i="9"/>
  <c r="G109" i="9"/>
  <c r="H109" i="9"/>
  <c r="I109" i="9"/>
  <c r="J109" i="9"/>
  <c r="K109" i="9"/>
  <c r="L109" i="9"/>
  <c r="M109" i="9"/>
  <c r="N109" i="9"/>
  <c r="O109" i="9"/>
  <c r="Q109" i="9"/>
  <c r="R109" i="9"/>
  <c r="S109" i="9"/>
  <c r="T109" i="9"/>
  <c r="U109" i="9"/>
  <c r="V109" i="9"/>
  <c r="W109" i="9"/>
  <c r="X109" i="9"/>
  <c r="Z109" i="9"/>
  <c r="AA109" i="9"/>
  <c r="AB109" i="9"/>
  <c r="AC109" i="9"/>
  <c r="AD109" i="9"/>
  <c r="AE109" i="9"/>
  <c r="C110" i="9"/>
  <c r="D110" i="9"/>
  <c r="E110" i="9"/>
  <c r="F110" i="9"/>
  <c r="G110" i="9"/>
  <c r="H110" i="9"/>
  <c r="I110" i="9"/>
  <c r="J110" i="9"/>
  <c r="K110" i="9"/>
  <c r="L110" i="9"/>
  <c r="M110" i="9"/>
  <c r="N110" i="9"/>
  <c r="O110" i="9"/>
  <c r="Q110" i="9"/>
  <c r="R110" i="9"/>
  <c r="S110" i="9"/>
  <c r="T110" i="9"/>
  <c r="U110" i="9"/>
  <c r="V110" i="9"/>
  <c r="W110" i="9"/>
  <c r="X110" i="9"/>
  <c r="Z110" i="9"/>
  <c r="AA110" i="9"/>
  <c r="AB110" i="9"/>
  <c r="AC110" i="9"/>
  <c r="AD110" i="9"/>
  <c r="AE110" i="9"/>
  <c r="C111" i="9"/>
  <c r="D111" i="9"/>
  <c r="E111" i="9"/>
  <c r="F111" i="9"/>
  <c r="G111" i="9"/>
  <c r="H111" i="9"/>
  <c r="I111" i="9"/>
  <c r="J111" i="9"/>
  <c r="K111" i="9"/>
  <c r="L111" i="9"/>
  <c r="M111" i="9"/>
  <c r="N111" i="9"/>
  <c r="O111" i="9"/>
  <c r="Q111" i="9"/>
  <c r="R111" i="9"/>
  <c r="S111" i="9"/>
  <c r="T111" i="9"/>
  <c r="U111" i="9"/>
  <c r="V111" i="9"/>
  <c r="W111" i="9"/>
  <c r="X111" i="9"/>
  <c r="Z111" i="9"/>
  <c r="AA111" i="9"/>
  <c r="AB111" i="9"/>
  <c r="AC111" i="9"/>
  <c r="AD111" i="9"/>
  <c r="AE111" i="9"/>
  <c r="C112" i="9"/>
  <c r="D112" i="9"/>
  <c r="E112" i="9"/>
  <c r="F112" i="9"/>
  <c r="G112" i="9"/>
  <c r="H112" i="9"/>
  <c r="I112" i="9"/>
  <c r="J112" i="9"/>
  <c r="K112" i="9"/>
  <c r="L112" i="9"/>
  <c r="M112" i="9"/>
  <c r="N112" i="9"/>
  <c r="O112" i="9"/>
  <c r="Q112" i="9"/>
  <c r="R112" i="9"/>
  <c r="S112" i="9"/>
  <c r="T112" i="9"/>
  <c r="U112" i="9"/>
  <c r="V112" i="9"/>
  <c r="W112" i="9"/>
  <c r="X112" i="9"/>
  <c r="Z112" i="9"/>
  <c r="AA112" i="9"/>
  <c r="AB112" i="9"/>
  <c r="AC112" i="9"/>
  <c r="AD112" i="9"/>
  <c r="AE112" i="9"/>
  <c r="C113" i="9"/>
  <c r="D113" i="9"/>
  <c r="E113" i="9"/>
  <c r="F113" i="9"/>
  <c r="G113" i="9"/>
  <c r="H113" i="9"/>
  <c r="I113" i="9"/>
  <c r="J113" i="9"/>
  <c r="K113" i="9"/>
  <c r="L113" i="9"/>
  <c r="M113" i="9"/>
  <c r="N113" i="9"/>
  <c r="O113" i="9"/>
  <c r="Q113" i="9"/>
  <c r="R113" i="9"/>
  <c r="S113" i="9"/>
  <c r="T113" i="9"/>
  <c r="U113" i="9"/>
  <c r="V113" i="9"/>
  <c r="W113" i="9"/>
  <c r="X113" i="9"/>
  <c r="Z113" i="9"/>
  <c r="AA113" i="9"/>
  <c r="AB113" i="9"/>
  <c r="AC113" i="9"/>
  <c r="AD113" i="9"/>
  <c r="AE113" i="9"/>
  <c r="C114" i="9"/>
  <c r="D114" i="9"/>
  <c r="E114" i="9"/>
  <c r="F114" i="9"/>
  <c r="G114" i="9"/>
  <c r="H114" i="9"/>
  <c r="I114" i="9"/>
  <c r="J114" i="9"/>
  <c r="K114" i="9"/>
  <c r="L114" i="9"/>
  <c r="M114" i="9"/>
  <c r="N114" i="9"/>
  <c r="O114" i="9"/>
  <c r="Q114" i="9"/>
  <c r="R114" i="9"/>
  <c r="S114" i="9"/>
  <c r="T114" i="9"/>
  <c r="U114" i="9"/>
  <c r="V114" i="9"/>
  <c r="W114" i="9"/>
  <c r="X114" i="9"/>
  <c r="Z114" i="9"/>
  <c r="AA114" i="9"/>
  <c r="AB114" i="9"/>
  <c r="AC114" i="9"/>
  <c r="AD114" i="9"/>
  <c r="AE114" i="9"/>
  <c r="C115" i="9"/>
  <c r="D115" i="9"/>
  <c r="E115" i="9"/>
  <c r="F115" i="9"/>
  <c r="G115" i="9"/>
  <c r="H115" i="9"/>
  <c r="I115" i="9"/>
  <c r="J115" i="9"/>
  <c r="K115" i="9"/>
  <c r="L115" i="9"/>
  <c r="M115" i="9"/>
  <c r="N115" i="9"/>
  <c r="O115" i="9"/>
  <c r="Q115" i="9"/>
  <c r="R115" i="9"/>
  <c r="S115" i="9"/>
  <c r="T115" i="9"/>
  <c r="U115" i="9"/>
  <c r="V115" i="9"/>
  <c r="W115" i="9"/>
  <c r="X115" i="9"/>
  <c r="Z115" i="9"/>
  <c r="AA115" i="9"/>
  <c r="AB115" i="9"/>
  <c r="AC115" i="9"/>
  <c r="AD115" i="9"/>
  <c r="AE115" i="9"/>
  <c r="C116" i="9"/>
  <c r="D116" i="9"/>
  <c r="E116" i="9"/>
  <c r="F116" i="9"/>
  <c r="G116" i="9"/>
  <c r="H116" i="9"/>
  <c r="I116" i="9"/>
  <c r="J116" i="9"/>
  <c r="K116" i="9"/>
  <c r="L116" i="9"/>
  <c r="M116" i="9"/>
  <c r="N116" i="9"/>
  <c r="O116" i="9"/>
  <c r="Q116" i="9"/>
  <c r="R116" i="9"/>
  <c r="S116" i="9"/>
  <c r="T116" i="9"/>
  <c r="U116" i="9"/>
  <c r="V116" i="9"/>
  <c r="W116" i="9"/>
  <c r="X116" i="9"/>
  <c r="Z116" i="9"/>
  <c r="AA116" i="9"/>
  <c r="AB116" i="9"/>
  <c r="AC116" i="9"/>
  <c r="AD116" i="9"/>
  <c r="AE116" i="9"/>
  <c r="C117" i="9"/>
  <c r="D117" i="9"/>
  <c r="E117" i="9"/>
  <c r="F117" i="9"/>
  <c r="G117" i="9"/>
  <c r="H117" i="9"/>
  <c r="I117" i="9"/>
  <c r="J117" i="9"/>
  <c r="K117" i="9"/>
  <c r="L117" i="9"/>
  <c r="M117" i="9"/>
  <c r="N117" i="9"/>
  <c r="O117" i="9"/>
  <c r="Q117" i="9"/>
  <c r="R117" i="9"/>
  <c r="S117" i="9"/>
  <c r="T117" i="9"/>
  <c r="U117" i="9"/>
  <c r="V117" i="9"/>
  <c r="W117" i="9"/>
  <c r="X117" i="9"/>
  <c r="Z117" i="9"/>
  <c r="AA117" i="9"/>
  <c r="AB117" i="9"/>
  <c r="AC117" i="9"/>
  <c r="AD117" i="9"/>
  <c r="AE117" i="9"/>
  <c r="C118" i="9"/>
  <c r="D118" i="9"/>
  <c r="E118" i="9"/>
  <c r="F118" i="9"/>
  <c r="G118" i="9"/>
  <c r="H118" i="9"/>
  <c r="I118" i="9"/>
  <c r="J118" i="9"/>
  <c r="K118" i="9"/>
  <c r="L118" i="9"/>
  <c r="M118" i="9"/>
  <c r="N118" i="9"/>
  <c r="O118" i="9"/>
  <c r="Q118" i="9"/>
  <c r="R118" i="9"/>
  <c r="S118" i="9"/>
  <c r="T118" i="9"/>
  <c r="U118" i="9"/>
  <c r="V118" i="9"/>
  <c r="W118" i="9"/>
  <c r="X118" i="9"/>
  <c r="Z118" i="9"/>
  <c r="AA118" i="9"/>
  <c r="AB118" i="9"/>
  <c r="AC118" i="9"/>
  <c r="AD118" i="9"/>
  <c r="AE118" i="9"/>
  <c r="C119" i="9"/>
  <c r="D119" i="9"/>
  <c r="E119" i="9"/>
  <c r="F119" i="9"/>
  <c r="G119" i="9"/>
  <c r="H119" i="9"/>
  <c r="I119" i="9"/>
  <c r="J119" i="9"/>
  <c r="K119" i="9"/>
  <c r="L119" i="9"/>
  <c r="M119" i="9"/>
  <c r="N119" i="9"/>
  <c r="O119" i="9"/>
  <c r="Q119" i="9"/>
  <c r="R119" i="9"/>
  <c r="S119" i="9"/>
  <c r="T119" i="9"/>
  <c r="U119" i="9"/>
  <c r="V119" i="9"/>
  <c r="W119" i="9"/>
  <c r="X119" i="9"/>
  <c r="Z119" i="9"/>
  <c r="AA119" i="9"/>
  <c r="AB119" i="9"/>
  <c r="AC119" i="9"/>
  <c r="AD119" i="9"/>
  <c r="AE119" i="9"/>
  <c r="C120" i="9"/>
  <c r="D120" i="9"/>
  <c r="E120" i="9"/>
  <c r="F120" i="9"/>
  <c r="G120" i="9"/>
  <c r="H120" i="9"/>
  <c r="I120" i="9"/>
  <c r="J120" i="9"/>
  <c r="K120" i="9"/>
  <c r="L120" i="9"/>
  <c r="M120" i="9"/>
  <c r="N120" i="9"/>
  <c r="O120" i="9"/>
  <c r="Q120" i="9"/>
  <c r="R120" i="9"/>
  <c r="S120" i="9"/>
  <c r="T120" i="9"/>
  <c r="U120" i="9"/>
  <c r="V120" i="9"/>
  <c r="W120" i="9"/>
  <c r="X120" i="9"/>
  <c r="Z120" i="9"/>
  <c r="AA120" i="9"/>
  <c r="AB120" i="9"/>
  <c r="AC120" i="9"/>
  <c r="AD120" i="9"/>
  <c r="AE120" i="9"/>
  <c r="C121" i="9"/>
  <c r="D121" i="9"/>
  <c r="E121" i="9"/>
  <c r="F121" i="9"/>
  <c r="G121" i="9"/>
  <c r="H121" i="9"/>
  <c r="I121" i="9"/>
  <c r="J121" i="9"/>
  <c r="K121" i="9"/>
  <c r="L121" i="9"/>
  <c r="M121" i="9"/>
  <c r="N121" i="9"/>
  <c r="O121" i="9"/>
  <c r="Q121" i="9"/>
  <c r="R121" i="9"/>
  <c r="S121" i="9"/>
  <c r="T121" i="9"/>
  <c r="U121" i="9"/>
  <c r="V121" i="9"/>
  <c r="W121" i="9"/>
  <c r="X121" i="9"/>
  <c r="Z121" i="9"/>
  <c r="AA121" i="9"/>
  <c r="AB121" i="9"/>
  <c r="AC121" i="9"/>
  <c r="AD121" i="9"/>
  <c r="AE121" i="9"/>
  <c r="C122" i="9"/>
  <c r="D122" i="9"/>
  <c r="E122" i="9"/>
  <c r="F122" i="9"/>
  <c r="G122" i="9"/>
  <c r="H122" i="9"/>
  <c r="I122" i="9"/>
  <c r="J122" i="9"/>
  <c r="K122" i="9"/>
  <c r="L122" i="9"/>
  <c r="M122" i="9"/>
  <c r="N122" i="9"/>
  <c r="O122" i="9"/>
  <c r="Q122" i="9"/>
  <c r="R122" i="9"/>
  <c r="S122" i="9"/>
  <c r="T122" i="9"/>
  <c r="U122" i="9"/>
  <c r="V122" i="9"/>
  <c r="W122" i="9"/>
  <c r="X122" i="9"/>
  <c r="Z122" i="9"/>
  <c r="AA122" i="9"/>
  <c r="AB122" i="9"/>
  <c r="AC122" i="9"/>
  <c r="AD122" i="9"/>
  <c r="AE122" i="9"/>
  <c r="C123" i="9"/>
  <c r="D123" i="9"/>
  <c r="E123" i="9"/>
  <c r="F123" i="9"/>
  <c r="G123" i="9"/>
  <c r="H123" i="9"/>
  <c r="I123" i="9"/>
  <c r="J123" i="9"/>
  <c r="K123" i="9"/>
  <c r="L123" i="9"/>
  <c r="M123" i="9"/>
  <c r="N123" i="9"/>
  <c r="O123" i="9"/>
  <c r="Q123" i="9"/>
  <c r="R123" i="9"/>
  <c r="S123" i="9"/>
  <c r="T123" i="9"/>
  <c r="U123" i="9"/>
  <c r="V123" i="9"/>
  <c r="W123" i="9"/>
  <c r="X123" i="9"/>
  <c r="Z123" i="9"/>
  <c r="AA123" i="9"/>
  <c r="AB123" i="9"/>
  <c r="AC123" i="9"/>
  <c r="AD123" i="9"/>
  <c r="AE123" i="9"/>
  <c r="C124" i="9"/>
  <c r="D124" i="9"/>
  <c r="E124" i="9"/>
  <c r="F124" i="9"/>
  <c r="G124" i="9"/>
  <c r="H124" i="9"/>
  <c r="I124" i="9"/>
  <c r="J124" i="9"/>
  <c r="K124" i="9"/>
  <c r="L124" i="9"/>
  <c r="M124" i="9"/>
  <c r="N124" i="9"/>
  <c r="O124" i="9"/>
  <c r="Q124" i="9"/>
  <c r="R124" i="9"/>
  <c r="S124" i="9"/>
  <c r="T124" i="9"/>
  <c r="U124" i="9"/>
  <c r="V124" i="9"/>
  <c r="W124" i="9"/>
  <c r="X124" i="9"/>
  <c r="Z124" i="9"/>
  <c r="AA124" i="9"/>
  <c r="AB124" i="9"/>
  <c r="AC124" i="9"/>
  <c r="AD124" i="9"/>
  <c r="AE124" i="9"/>
  <c r="C125" i="9"/>
  <c r="D125" i="9"/>
  <c r="E125" i="9"/>
  <c r="F125" i="9"/>
  <c r="G125" i="9"/>
  <c r="H125" i="9"/>
  <c r="I125" i="9"/>
  <c r="J125" i="9"/>
  <c r="K125" i="9"/>
  <c r="L125" i="9"/>
  <c r="M125" i="9"/>
  <c r="N125" i="9"/>
  <c r="O125" i="9"/>
  <c r="Q125" i="9"/>
  <c r="R125" i="9"/>
  <c r="S125" i="9"/>
  <c r="T125" i="9"/>
  <c r="U125" i="9"/>
  <c r="V125" i="9"/>
  <c r="W125" i="9"/>
  <c r="X125" i="9"/>
  <c r="Z125" i="9"/>
  <c r="AA125" i="9"/>
  <c r="AB125" i="9"/>
  <c r="AC125" i="9"/>
  <c r="AD125" i="9"/>
  <c r="AE125" i="9"/>
  <c r="C126" i="9"/>
  <c r="D126" i="9"/>
  <c r="E126" i="9"/>
  <c r="F126" i="9"/>
  <c r="G126" i="9"/>
  <c r="H126" i="9"/>
  <c r="I126" i="9"/>
  <c r="J126" i="9"/>
  <c r="K126" i="9"/>
  <c r="L126" i="9"/>
  <c r="M126" i="9"/>
  <c r="N126" i="9"/>
  <c r="O126" i="9"/>
  <c r="Q126" i="9"/>
  <c r="R126" i="9"/>
  <c r="S126" i="9"/>
  <c r="T126" i="9"/>
  <c r="U126" i="9"/>
  <c r="V126" i="9"/>
  <c r="W126" i="9"/>
  <c r="X126" i="9"/>
  <c r="Z126" i="9"/>
  <c r="AA126" i="9"/>
  <c r="AB126" i="9"/>
  <c r="AC126" i="9"/>
  <c r="AD126" i="9"/>
  <c r="AE126" i="9"/>
  <c r="C127" i="9"/>
  <c r="D127" i="9"/>
  <c r="E127" i="9"/>
  <c r="F127" i="9"/>
  <c r="G127" i="9"/>
  <c r="H127" i="9"/>
  <c r="I127" i="9"/>
  <c r="J127" i="9"/>
  <c r="K127" i="9"/>
  <c r="L127" i="9"/>
  <c r="M127" i="9"/>
  <c r="N127" i="9"/>
  <c r="O127" i="9"/>
  <c r="Q127" i="9"/>
  <c r="R127" i="9"/>
  <c r="S127" i="9"/>
  <c r="T127" i="9"/>
  <c r="U127" i="9"/>
  <c r="V127" i="9"/>
  <c r="W127" i="9"/>
  <c r="X127" i="9"/>
  <c r="Z127" i="9"/>
  <c r="AA127" i="9"/>
  <c r="AB127" i="9"/>
  <c r="AC127" i="9"/>
  <c r="AD127" i="9"/>
  <c r="AE127" i="9"/>
  <c r="C128" i="9"/>
  <c r="D128" i="9"/>
  <c r="E128" i="9"/>
  <c r="F128" i="9"/>
  <c r="G128" i="9"/>
  <c r="H128" i="9"/>
  <c r="I128" i="9"/>
  <c r="J128" i="9"/>
  <c r="K128" i="9"/>
  <c r="L128" i="9"/>
  <c r="M128" i="9"/>
  <c r="N128" i="9"/>
  <c r="O128" i="9"/>
  <c r="Q128" i="9"/>
  <c r="R128" i="9"/>
  <c r="S128" i="9"/>
  <c r="T128" i="9"/>
  <c r="U128" i="9"/>
  <c r="V128" i="9"/>
  <c r="W128" i="9"/>
  <c r="X128" i="9"/>
  <c r="Z128" i="9"/>
  <c r="AA128" i="9"/>
  <c r="AB128" i="9"/>
  <c r="AC128" i="9"/>
  <c r="AD128" i="9"/>
  <c r="AE128" i="9"/>
  <c r="C129" i="9"/>
  <c r="D129" i="9"/>
  <c r="E129" i="9"/>
  <c r="F129" i="9"/>
  <c r="G129" i="9"/>
  <c r="H129" i="9"/>
  <c r="I129" i="9"/>
  <c r="J129" i="9"/>
  <c r="K129" i="9"/>
  <c r="L129" i="9"/>
  <c r="M129" i="9"/>
  <c r="N129" i="9"/>
  <c r="O129" i="9"/>
  <c r="Q129" i="9"/>
  <c r="R129" i="9"/>
  <c r="S129" i="9"/>
  <c r="T129" i="9"/>
  <c r="U129" i="9"/>
  <c r="V129" i="9"/>
  <c r="W129" i="9"/>
  <c r="X129" i="9"/>
  <c r="Z129" i="9"/>
  <c r="AA129" i="9"/>
  <c r="AB129" i="9"/>
  <c r="AC129" i="9"/>
  <c r="AD129" i="9"/>
  <c r="AE129" i="9"/>
  <c r="C130" i="9"/>
  <c r="D130" i="9"/>
  <c r="E130" i="9"/>
  <c r="F130" i="9"/>
  <c r="G130" i="9"/>
  <c r="H130" i="9"/>
  <c r="I130" i="9"/>
  <c r="J130" i="9"/>
  <c r="K130" i="9"/>
  <c r="L130" i="9"/>
  <c r="M130" i="9"/>
  <c r="N130" i="9"/>
  <c r="O130" i="9"/>
  <c r="Q130" i="9"/>
  <c r="R130" i="9"/>
  <c r="S130" i="9"/>
  <c r="T130" i="9"/>
  <c r="U130" i="9"/>
  <c r="V130" i="9"/>
  <c r="W130" i="9"/>
  <c r="X130" i="9"/>
  <c r="Z130" i="9"/>
  <c r="AA130" i="9"/>
  <c r="AB130" i="9"/>
  <c r="AC130" i="9"/>
  <c r="AD130" i="9"/>
  <c r="AE130" i="9"/>
  <c r="C131" i="9"/>
  <c r="D131" i="9"/>
  <c r="E131" i="9"/>
  <c r="F131" i="9"/>
  <c r="G131" i="9"/>
  <c r="H131" i="9"/>
  <c r="I131" i="9"/>
  <c r="J131" i="9"/>
  <c r="K131" i="9"/>
  <c r="L131" i="9"/>
  <c r="M131" i="9"/>
  <c r="N131" i="9"/>
  <c r="O131" i="9"/>
  <c r="Q131" i="9"/>
  <c r="R131" i="9"/>
  <c r="S131" i="9"/>
  <c r="T131" i="9"/>
  <c r="U131" i="9"/>
  <c r="V131" i="9"/>
  <c r="W131" i="9"/>
  <c r="X131" i="9"/>
  <c r="Z131" i="9"/>
  <c r="AA131" i="9"/>
  <c r="AB131" i="9"/>
  <c r="AC131" i="9"/>
  <c r="AD131" i="9"/>
  <c r="AE131" i="9"/>
  <c r="C132" i="9"/>
  <c r="D132" i="9"/>
  <c r="E132" i="9"/>
  <c r="F132" i="9"/>
  <c r="G132" i="9"/>
  <c r="H132" i="9"/>
  <c r="I132" i="9"/>
  <c r="J132" i="9"/>
  <c r="K132" i="9"/>
  <c r="L132" i="9"/>
  <c r="M132" i="9"/>
  <c r="N132" i="9"/>
  <c r="O132" i="9"/>
  <c r="Q132" i="9"/>
  <c r="R132" i="9"/>
  <c r="S132" i="9"/>
  <c r="T132" i="9"/>
  <c r="U132" i="9"/>
  <c r="V132" i="9"/>
  <c r="W132" i="9"/>
  <c r="X132" i="9"/>
  <c r="Z132" i="9"/>
  <c r="AA132" i="9"/>
  <c r="AB132" i="9"/>
  <c r="AC132" i="9"/>
  <c r="AD132" i="9"/>
  <c r="AE132" i="9"/>
  <c r="C133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Q133" i="9"/>
  <c r="R133" i="9"/>
  <c r="S133" i="9"/>
  <c r="T133" i="9"/>
  <c r="U133" i="9"/>
  <c r="V133" i="9"/>
  <c r="W133" i="9"/>
  <c r="X133" i="9"/>
  <c r="Z133" i="9"/>
  <c r="AA133" i="9"/>
  <c r="AB133" i="9"/>
  <c r="AC133" i="9"/>
  <c r="AD133" i="9"/>
  <c r="AE133" i="9"/>
  <c r="C134" i="9"/>
  <c r="D134" i="9"/>
  <c r="E134" i="9"/>
  <c r="F134" i="9"/>
  <c r="G134" i="9"/>
  <c r="H134" i="9"/>
  <c r="I134" i="9"/>
  <c r="J134" i="9"/>
  <c r="K134" i="9"/>
  <c r="L134" i="9"/>
  <c r="M134" i="9"/>
  <c r="N134" i="9"/>
  <c r="O134" i="9"/>
  <c r="Q134" i="9"/>
  <c r="R134" i="9"/>
  <c r="S134" i="9"/>
  <c r="T134" i="9"/>
  <c r="U134" i="9"/>
  <c r="V134" i="9"/>
  <c r="W134" i="9"/>
  <c r="X134" i="9"/>
  <c r="Z134" i="9"/>
  <c r="AA134" i="9"/>
  <c r="AB134" i="9"/>
  <c r="AC134" i="9"/>
  <c r="AD134" i="9"/>
  <c r="AE134" i="9"/>
  <c r="C135" i="9"/>
  <c r="D135" i="9"/>
  <c r="E135" i="9"/>
  <c r="F135" i="9"/>
  <c r="G135" i="9"/>
  <c r="H135" i="9"/>
  <c r="I135" i="9"/>
  <c r="J135" i="9"/>
  <c r="K135" i="9"/>
  <c r="L135" i="9"/>
  <c r="M135" i="9"/>
  <c r="N135" i="9"/>
  <c r="O135" i="9"/>
  <c r="Q135" i="9"/>
  <c r="R135" i="9"/>
  <c r="S135" i="9"/>
  <c r="T135" i="9"/>
  <c r="U135" i="9"/>
  <c r="V135" i="9"/>
  <c r="W135" i="9"/>
  <c r="X135" i="9"/>
  <c r="Z135" i="9"/>
  <c r="AA135" i="9"/>
  <c r="AB135" i="9"/>
  <c r="AC135" i="9"/>
  <c r="AD135" i="9"/>
  <c r="AE135" i="9"/>
  <c r="C136" i="9"/>
  <c r="D136" i="9"/>
  <c r="E136" i="9"/>
  <c r="F136" i="9"/>
  <c r="G136" i="9"/>
  <c r="H136" i="9"/>
  <c r="I136" i="9"/>
  <c r="J136" i="9"/>
  <c r="K136" i="9"/>
  <c r="L136" i="9"/>
  <c r="M136" i="9"/>
  <c r="N136" i="9"/>
  <c r="O136" i="9"/>
  <c r="Q136" i="9"/>
  <c r="R136" i="9"/>
  <c r="S136" i="9"/>
  <c r="T136" i="9"/>
  <c r="U136" i="9"/>
  <c r="V136" i="9"/>
  <c r="W136" i="9"/>
  <c r="X136" i="9"/>
  <c r="Z136" i="9"/>
  <c r="AA136" i="9"/>
  <c r="AB136" i="9"/>
  <c r="AC136" i="9"/>
  <c r="AD136" i="9"/>
  <c r="AE136" i="9"/>
  <c r="C137" i="9"/>
  <c r="D137" i="9"/>
  <c r="E137" i="9"/>
  <c r="F137" i="9"/>
  <c r="G137" i="9"/>
  <c r="H137" i="9"/>
  <c r="I137" i="9"/>
  <c r="J137" i="9"/>
  <c r="K137" i="9"/>
  <c r="L137" i="9"/>
  <c r="M137" i="9"/>
  <c r="N137" i="9"/>
  <c r="O137" i="9"/>
  <c r="Q137" i="9"/>
  <c r="R137" i="9"/>
  <c r="S137" i="9"/>
  <c r="T137" i="9"/>
  <c r="U137" i="9"/>
  <c r="V137" i="9"/>
  <c r="W137" i="9"/>
  <c r="X137" i="9"/>
  <c r="Z137" i="9"/>
  <c r="AA137" i="9"/>
  <c r="AB137" i="9"/>
  <c r="AC137" i="9"/>
  <c r="AD137" i="9"/>
  <c r="AE137" i="9"/>
  <c r="C138" i="9"/>
  <c r="D138" i="9"/>
  <c r="E138" i="9"/>
  <c r="F138" i="9"/>
  <c r="G138" i="9"/>
  <c r="H138" i="9"/>
  <c r="I138" i="9"/>
  <c r="J138" i="9"/>
  <c r="K138" i="9"/>
  <c r="L138" i="9"/>
  <c r="M138" i="9"/>
  <c r="N138" i="9"/>
  <c r="O138" i="9"/>
  <c r="Q138" i="9"/>
  <c r="R138" i="9"/>
  <c r="S138" i="9"/>
  <c r="T138" i="9"/>
  <c r="U138" i="9"/>
  <c r="V138" i="9"/>
  <c r="W138" i="9"/>
  <c r="X138" i="9"/>
  <c r="Z138" i="9"/>
  <c r="AA138" i="9"/>
  <c r="AB138" i="9"/>
  <c r="AC138" i="9"/>
  <c r="AD138" i="9"/>
  <c r="AE138" i="9"/>
  <c r="C139" i="9"/>
  <c r="D139" i="9"/>
  <c r="E139" i="9"/>
  <c r="F139" i="9"/>
  <c r="G139" i="9"/>
  <c r="H139" i="9"/>
  <c r="I139" i="9"/>
  <c r="J139" i="9"/>
  <c r="K139" i="9"/>
  <c r="L139" i="9"/>
  <c r="M139" i="9"/>
  <c r="N139" i="9"/>
  <c r="O139" i="9"/>
  <c r="Q139" i="9"/>
  <c r="R139" i="9"/>
  <c r="S139" i="9"/>
  <c r="T139" i="9"/>
  <c r="U139" i="9"/>
  <c r="V139" i="9"/>
  <c r="W139" i="9"/>
  <c r="X139" i="9"/>
  <c r="Z139" i="9"/>
  <c r="AA139" i="9"/>
  <c r="AB139" i="9"/>
  <c r="AC139" i="9"/>
  <c r="AD139" i="9"/>
  <c r="AE139" i="9"/>
  <c r="C140" i="9"/>
  <c r="D140" i="9"/>
  <c r="E140" i="9"/>
  <c r="F140" i="9"/>
  <c r="G140" i="9"/>
  <c r="H140" i="9"/>
  <c r="I140" i="9"/>
  <c r="J140" i="9"/>
  <c r="K140" i="9"/>
  <c r="L140" i="9"/>
  <c r="M140" i="9"/>
  <c r="N140" i="9"/>
  <c r="O140" i="9"/>
  <c r="Q140" i="9"/>
  <c r="R140" i="9"/>
  <c r="S140" i="9"/>
  <c r="T140" i="9"/>
  <c r="U140" i="9"/>
  <c r="V140" i="9"/>
  <c r="W140" i="9"/>
  <c r="X140" i="9"/>
  <c r="Z140" i="9"/>
  <c r="AA140" i="9"/>
  <c r="AB140" i="9"/>
  <c r="AC140" i="9"/>
  <c r="AD140" i="9"/>
  <c r="AE140" i="9"/>
  <c r="C141" i="9"/>
  <c r="D141" i="9"/>
  <c r="E141" i="9"/>
  <c r="F141" i="9"/>
  <c r="G141" i="9"/>
  <c r="H141" i="9"/>
  <c r="I141" i="9"/>
  <c r="J141" i="9"/>
  <c r="K141" i="9"/>
  <c r="L141" i="9"/>
  <c r="M141" i="9"/>
  <c r="N141" i="9"/>
  <c r="O141" i="9"/>
  <c r="Q141" i="9"/>
  <c r="R141" i="9"/>
  <c r="S141" i="9"/>
  <c r="T141" i="9"/>
  <c r="U141" i="9"/>
  <c r="V141" i="9"/>
  <c r="W141" i="9"/>
  <c r="X141" i="9"/>
  <c r="Z141" i="9"/>
  <c r="AA141" i="9"/>
  <c r="AB141" i="9"/>
  <c r="AC141" i="9"/>
  <c r="AD141" i="9"/>
  <c r="AE141" i="9"/>
  <c r="C142" i="9"/>
  <c r="D142" i="9"/>
  <c r="E142" i="9"/>
  <c r="F142" i="9"/>
  <c r="G142" i="9"/>
  <c r="H142" i="9"/>
  <c r="I142" i="9"/>
  <c r="J142" i="9"/>
  <c r="K142" i="9"/>
  <c r="L142" i="9"/>
  <c r="M142" i="9"/>
  <c r="N142" i="9"/>
  <c r="O142" i="9"/>
  <c r="Q142" i="9"/>
  <c r="R142" i="9"/>
  <c r="S142" i="9"/>
  <c r="T142" i="9"/>
  <c r="U142" i="9"/>
  <c r="V142" i="9"/>
  <c r="W142" i="9"/>
  <c r="X142" i="9"/>
  <c r="Z142" i="9"/>
  <c r="AA142" i="9"/>
  <c r="AB142" i="9"/>
  <c r="AC142" i="9"/>
  <c r="AD142" i="9"/>
  <c r="AE142" i="9"/>
  <c r="C143" i="9"/>
  <c r="D143" i="9"/>
  <c r="E143" i="9"/>
  <c r="F143" i="9"/>
  <c r="G143" i="9"/>
  <c r="H143" i="9"/>
  <c r="I143" i="9"/>
  <c r="J143" i="9"/>
  <c r="K143" i="9"/>
  <c r="L143" i="9"/>
  <c r="M143" i="9"/>
  <c r="N143" i="9"/>
  <c r="O143" i="9"/>
  <c r="Q143" i="9"/>
  <c r="R143" i="9"/>
  <c r="S143" i="9"/>
  <c r="T143" i="9"/>
  <c r="U143" i="9"/>
  <c r="V143" i="9"/>
  <c r="W143" i="9"/>
  <c r="X143" i="9"/>
  <c r="Z143" i="9"/>
  <c r="AA143" i="9"/>
  <c r="AB143" i="9"/>
  <c r="AC143" i="9"/>
  <c r="AD143" i="9"/>
  <c r="AE143" i="9"/>
  <c r="C144" i="9"/>
  <c r="D144" i="9"/>
  <c r="E144" i="9"/>
  <c r="F144" i="9"/>
  <c r="G144" i="9"/>
  <c r="H144" i="9"/>
  <c r="I144" i="9"/>
  <c r="J144" i="9"/>
  <c r="K144" i="9"/>
  <c r="L144" i="9"/>
  <c r="M144" i="9"/>
  <c r="N144" i="9"/>
  <c r="O144" i="9"/>
  <c r="Q144" i="9"/>
  <c r="R144" i="9"/>
  <c r="S144" i="9"/>
  <c r="T144" i="9"/>
  <c r="U144" i="9"/>
  <c r="V144" i="9"/>
  <c r="W144" i="9"/>
  <c r="X144" i="9"/>
  <c r="Z144" i="9"/>
  <c r="AA144" i="9"/>
  <c r="AB144" i="9"/>
  <c r="AC144" i="9"/>
  <c r="AD144" i="9"/>
  <c r="AE144" i="9"/>
  <c r="C145" i="9"/>
  <c r="D145" i="9"/>
  <c r="E145" i="9"/>
  <c r="F145" i="9"/>
  <c r="G145" i="9"/>
  <c r="H145" i="9"/>
  <c r="I145" i="9"/>
  <c r="J145" i="9"/>
  <c r="K145" i="9"/>
  <c r="L145" i="9"/>
  <c r="M145" i="9"/>
  <c r="N145" i="9"/>
  <c r="O145" i="9"/>
  <c r="Q145" i="9"/>
  <c r="R145" i="9"/>
  <c r="S145" i="9"/>
  <c r="T145" i="9"/>
  <c r="U145" i="9"/>
  <c r="V145" i="9"/>
  <c r="W145" i="9"/>
  <c r="X145" i="9"/>
  <c r="Z145" i="9"/>
  <c r="AA145" i="9"/>
  <c r="AB145" i="9"/>
  <c r="AC145" i="9"/>
  <c r="AD145" i="9"/>
  <c r="AE145" i="9"/>
  <c r="C146" i="9"/>
  <c r="D146" i="9"/>
  <c r="E146" i="9"/>
  <c r="F146" i="9"/>
  <c r="G146" i="9"/>
  <c r="H146" i="9"/>
  <c r="I146" i="9"/>
  <c r="J146" i="9"/>
  <c r="K146" i="9"/>
  <c r="L146" i="9"/>
  <c r="M146" i="9"/>
  <c r="N146" i="9"/>
  <c r="O146" i="9"/>
  <c r="Q146" i="9"/>
  <c r="R146" i="9"/>
  <c r="S146" i="9"/>
  <c r="T146" i="9"/>
  <c r="U146" i="9"/>
  <c r="V146" i="9"/>
  <c r="W146" i="9"/>
  <c r="X146" i="9"/>
  <c r="Z146" i="9"/>
  <c r="AA146" i="9"/>
  <c r="AB146" i="9"/>
  <c r="AC146" i="9"/>
  <c r="AD146" i="9"/>
  <c r="AE146" i="9"/>
  <c r="C147" i="9"/>
  <c r="D147" i="9"/>
  <c r="E147" i="9"/>
  <c r="F147" i="9"/>
  <c r="G147" i="9"/>
  <c r="H147" i="9"/>
  <c r="I147" i="9"/>
  <c r="J147" i="9"/>
  <c r="K147" i="9"/>
  <c r="L147" i="9"/>
  <c r="M147" i="9"/>
  <c r="N147" i="9"/>
  <c r="O147" i="9"/>
  <c r="Q147" i="9"/>
  <c r="R147" i="9"/>
  <c r="S147" i="9"/>
  <c r="T147" i="9"/>
  <c r="U147" i="9"/>
  <c r="V147" i="9"/>
  <c r="W147" i="9"/>
  <c r="X147" i="9"/>
  <c r="Z147" i="9"/>
  <c r="AA147" i="9"/>
  <c r="AB147" i="9"/>
  <c r="AC147" i="9"/>
  <c r="AD147" i="9"/>
  <c r="AE147" i="9"/>
  <c r="C148" i="9"/>
  <c r="D148" i="9"/>
  <c r="E148" i="9"/>
  <c r="F148" i="9"/>
  <c r="G148" i="9"/>
  <c r="H148" i="9"/>
  <c r="I148" i="9"/>
  <c r="J148" i="9"/>
  <c r="K148" i="9"/>
  <c r="L148" i="9"/>
  <c r="M148" i="9"/>
  <c r="N148" i="9"/>
  <c r="O148" i="9"/>
  <c r="Q148" i="9"/>
  <c r="R148" i="9"/>
  <c r="S148" i="9"/>
  <c r="T148" i="9"/>
  <c r="U148" i="9"/>
  <c r="V148" i="9"/>
  <c r="W148" i="9"/>
  <c r="X148" i="9"/>
  <c r="Z148" i="9"/>
  <c r="AA148" i="9"/>
  <c r="AB148" i="9"/>
  <c r="AC148" i="9"/>
  <c r="AD148" i="9"/>
  <c r="AE148" i="9"/>
  <c r="C149" i="9"/>
  <c r="D149" i="9"/>
  <c r="E149" i="9"/>
  <c r="F149" i="9"/>
  <c r="G149" i="9"/>
  <c r="H149" i="9"/>
  <c r="I149" i="9"/>
  <c r="J149" i="9"/>
  <c r="K149" i="9"/>
  <c r="L149" i="9"/>
  <c r="M149" i="9"/>
  <c r="N149" i="9"/>
  <c r="O149" i="9"/>
  <c r="Q149" i="9"/>
  <c r="R149" i="9"/>
  <c r="S149" i="9"/>
  <c r="T149" i="9"/>
  <c r="U149" i="9"/>
  <c r="V149" i="9"/>
  <c r="W149" i="9"/>
  <c r="X149" i="9"/>
  <c r="Z149" i="9"/>
  <c r="AA149" i="9"/>
  <c r="AB149" i="9"/>
  <c r="AC149" i="9"/>
  <c r="AD149" i="9"/>
  <c r="AE149" i="9"/>
  <c r="C150" i="9"/>
  <c r="D150" i="9"/>
  <c r="E150" i="9"/>
  <c r="F150" i="9"/>
  <c r="G150" i="9"/>
  <c r="H150" i="9"/>
  <c r="I150" i="9"/>
  <c r="J150" i="9"/>
  <c r="K150" i="9"/>
  <c r="L150" i="9"/>
  <c r="M150" i="9"/>
  <c r="N150" i="9"/>
  <c r="O150" i="9"/>
  <c r="Q150" i="9"/>
  <c r="R150" i="9"/>
  <c r="S150" i="9"/>
  <c r="T150" i="9"/>
  <c r="U150" i="9"/>
  <c r="V150" i="9"/>
  <c r="W150" i="9"/>
  <c r="X150" i="9"/>
  <c r="Z150" i="9"/>
  <c r="AA150" i="9"/>
  <c r="AB150" i="9"/>
  <c r="AC150" i="9"/>
  <c r="AD150" i="9"/>
  <c r="AE150" i="9"/>
  <c r="C151" i="9"/>
  <c r="D151" i="9"/>
  <c r="E151" i="9"/>
  <c r="F151" i="9"/>
  <c r="G151" i="9"/>
  <c r="H151" i="9"/>
  <c r="I151" i="9"/>
  <c r="J151" i="9"/>
  <c r="K151" i="9"/>
  <c r="L151" i="9"/>
  <c r="M151" i="9"/>
  <c r="N151" i="9"/>
  <c r="O151" i="9"/>
  <c r="Q151" i="9"/>
  <c r="R151" i="9"/>
  <c r="S151" i="9"/>
  <c r="T151" i="9"/>
  <c r="U151" i="9"/>
  <c r="V151" i="9"/>
  <c r="W151" i="9"/>
  <c r="X151" i="9"/>
  <c r="Z151" i="9"/>
  <c r="AA151" i="9"/>
  <c r="AB151" i="9"/>
  <c r="AC151" i="9"/>
  <c r="AD151" i="9"/>
  <c r="AE151" i="9"/>
  <c r="C152" i="9"/>
  <c r="D152" i="9"/>
  <c r="E152" i="9"/>
  <c r="F152" i="9"/>
  <c r="G152" i="9"/>
  <c r="H152" i="9"/>
  <c r="I152" i="9"/>
  <c r="J152" i="9"/>
  <c r="K152" i="9"/>
  <c r="L152" i="9"/>
  <c r="M152" i="9"/>
  <c r="N152" i="9"/>
  <c r="O152" i="9"/>
  <c r="Q152" i="9"/>
  <c r="R152" i="9"/>
  <c r="S152" i="9"/>
  <c r="T152" i="9"/>
  <c r="U152" i="9"/>
  <c r="V152" i="9"/>
  <c r="W152" i="9"/>
  <c r="X152" i="9"/>
  <c r="Z152" i="9"/>
  <c r="AA152" i="9"/>
  <c r="AB152" i="9"/>
  <c r="AC152" i="9"/>
  <c r="AD152" i="9"/>
  <c r="AE152" i="9"/>
  <c r="C153" i="9"/>
  <c r="D153" i="9"/>
  <c r="E153" i="9"/>
  <c r="F153" i="9"/>
  <c r="G153" i="9"/>
  <c r="H153" i="9"/>
  <c r="I153" i="9"/>
  <c r="J153" i="9"/>
  <c r="K153" i="9"/>
  <c r="L153" i="9"/>
  <c r="M153" i="9"/>
  <c r="N153" i="9"/>
  <c r="O153" i="9"/>
  <c r="Q153" i="9"/>
  <c r="R153" i="9"/>
  <c r="S153" i="9"/>
  <c r="T153" i="9"/>
  <c r="U153" i="9"/>
  <c r="V153" i="9"/>
  <c r="W153" i="9"/>
  <c r="X153" i="9"/>
  <c r="Z153" i="9"/>
  <c r="AA153" i="9"/>
  <c r="AB153" i="9"/>
  <c r="AC153" i="9"/>
  <c r="AD153" i="9"/>
  <c r="AE153" i="9"/>
  <c r="C154" i="9"/>
  <c r="D154" i="9"/>
  <c r="E154" i="9"/>
  <c r="F154" i="9"/>
  <c r="G154" i="9"/>
  <c r="H154" i="9"/>
  <c r="I154" i="9"/>
  <c r="J154" i="9"/>
  <c r="K154" i="9"/>
  <c r="L154" i="9"/>
  <c r="M154" i="9"/>
  <c r="N154" i="9"/>
  <c r="O154" i="9"/>
  <c r="Q154" i="9"/>
  <c r="R154" i="9"/>
  <c r="S154" i="9"/>
  <c r="T154" i="9"/>
  <c r="U154" i="9"/>
  <c r="V154" i="9"/>
  <c r="W154" i="9"/>
  <c r="X154" i="9"/>
  <c r="Z154" i="9"/>
  <c r="AA154" i="9"/>
  <c r="AB154" i="9"/>
  <c r="AC154" i="9"/>
  <c r="AD154" i="9"/>
  <c r="AE154" i="9"/>
  <c r="C155" i="9"/>
  <c r="D155" i="9"/>
  <c r="E155" i="9"/>
  <c r="F155" i="9"/>
  <c r="G155" i="9"/>
  <c r="H155" i="9"/>
  <c r="I155" i="9"/>
  <c r="J155" i="9"/>
  <c r="K155" i="9"/>
  <c r="L155" i="9"/>
  <c r="M155" i="9"/>
  <c r="N155" i="9"/>
  <c r="O155" i="9"/>
  <c r="Q155" i="9"/>
  <c r="R155" i="9"/>
  <c r="S155" i="9"/>
  <c r="T155" i="9"/>
  <c r="U155" i="9"/>
  <c r="V155" i="9"/>
  <c r="W155" i="9"/>
  <c r="X155" i="9"/>
  <c r="Z155" i="9"/>
  <c r="AA155" i="9"/>
  <c r="AB155" i="9"/>
  <c r="AC155" i="9"/>
  <c r="AD155" i="9"/>
  <c r="AE155" i="9"/>
  <c r="C156" i="9"/>
  <c r="D156" i="9"/>
  <c r="E156" i="9"/>
  <c r="F156" i="9"/>
  <c r="G156" i="9"/>
  <c r="H156" i="9"/>
  <c r="I156" i="9"/>
  <c r="J156" i="9"/>
  <c r="K156" i="9"/>
  <c r="L156" i="9"/>
  <c r="M156" i="9"/>
  <c r="N156" i="9"/>
  <c r="O156" i="9"/>
  <c r="Q156" i="9"/>
  <c r="R156" i="9"/>
  <c r="S156" i="9"/>
  <c r="T156" i="9"/>
  <c r="U156" i="9"/>
  <c r="V156" i="9"/>
  <c r="W156" i="9"/>
  <c r="X156" i="9"/>
  <c r="Z156" i="9"/>
  <c r="AA156" i="9"/>
  <c r="AB156" i="9"/>
  <c r="AC156" i="9"/>
  <c r="AD156" i="9"/>
  <c r="AE156" i="9"/>
  <c r="C157" i="9"/>
  <c r="D157" i="9"/>
  <c r="E157" i="9"/>
  <c r="F157" i="9"/>
  <c r="G157" i="9"/>
  <c r="H157" i="9"/>
  <c r="I157" i="9"/>
  <c r="J157" i="9"/>
  <c r="K157" i="9"/>
  <c r="L157" i="9"/>
  <c r="M157" i="9"/>
  <c r="N157" i="9"/>
  <c r="O157" i="9"/>
  <c r="Q157" i="9"/>
  <c r="R157" i="9"/>
  <c r="S157" i="9"/>
  <c r="T157" i="9"/>
  <c r="U157" i="9"/>
  <c r="V157" i="9"/>
  <c r="W157" i="9"/>
  <c r="X157" i="9"/>
  <c r="Z157" i="9"/>
  <c r="AA157" i="9"/>
  <c r="AB157" i="9"/>
  <c r="AC157" i="9"/>
  <c r="AD157" i="9"/>
  <c r="AE157" i="9"/>
  <c r="C158" i="9"/>
  <c r="D158" i="9"/>
  <c r="E158" i="9"/>
  <c r="F158" i="9"/>
  <c r="G158" i="9"/>
  <c r="H158" i="9"/>
  <c r="I158" i="9"/>
  <c r="J158" i="9"/>
  <c r="K158" i="9"/>
  <c r="L158" i="9"/>
  <c r="M158" i="9"/>
  <c r="N158" i="9"/>
  <c r="O158" i="9"/>
  <c r="Q158" i="9"/>
  <c r="R158" i="9"/>
  <c r="S158" i="9"/>
  <c r="T158" i="9"/>
  <c r="U158" i="9"/>
  <c r="V158" i="9"/>
  <c r="W158" i="9"/>
  <c r="X158" i="9"/>
  <c r="Z158" i="9"/>
  <c r="AA158" i="9"/>
  <c r="AB158" i="9"/>
  <c r="AC158" i="9"/>
  <c r="AD158" i="9"/>
  <c r="AE158" i="9"/>
  <c r="C159" i="9"/>
  <c r="D159" i="9"/>
  <c r="E159" i="9"/>
  <c r="F159" i="9"/>
  <c r="G159" i="9"/>
  <c r="H159" i="9"/>
  <c r="I159" i="9"/>
  <c r="J159" i="9"/>
  <c r="K159" i="9"/>
  <c r="L159" i="9"/>
  <c r="M159" i="9"/>
  <c r="N159" i="9"/>
  <c r="O159" i="9"/>
  <c r="Q159" i="9"/>
  <c r="R159" i="9"/>
  <c r="S159" i="9"/>
  <c r="T159" i="9"/>
  <c r="U159" i="9"/>
  <c r="V159" i="9"/>
  <c r="W159" i="9"/>
  <c r="X159" i="9"/>
  <c r="Z159" i="9"/>
  <c r="AA159" i="9"/>
  <c r="AB159" i="9"/>
  <c r="AC159" i="9"/>
  <c r="AD159" i="9"/>
  <c r="AE159" i="9"/>
  <c r="C160" i="9"/>
  <c r="D160" i="9"/>
  <c r="E160" i="9"/>
  <c r="F160" i="9"/>
  <c r="G160" i="9"/>
  <c r="H160" i="9"/>
  <c r="I160" i="9"/>
  <c r="J160" i="9"/>
  <c r="K160" i="9"/>
  <c r="L160" i="9"/>
  <c r="M160" i="9"/>
  <c r="N160" i="9"/>
  <c r="O160" i="9"/>
  <c r="Q160" i="9"/>
  <c r="R160" i="9"/>
  <c r="S160" i="9"/>
  <c r="T160" i="9"/>
  <c r="U160" i="9"/>
  <c r="V160" i="9"/>
  <c r="W160" i="9"/>
  <c r="X160" i="9"/>
  <c r="Z160" i="9"/>
  <c r="AA160" i="9"/>
  <c r="AB160" i="9"/>
  <c r="AC160" i="9"/>
  <c r="AD160" i="9"/>
  <c r="AE160" i="9"/>
  <c r="C161" i="9"/>
  <c r="D161" i="9"/>
  <c r="E161" i="9"/>
  <c r="F161" i="9"/>
  <c r="G161" i="9"/>
  <c r="H161" i="9"/>
  <c r="I161" i="9"/>
  <c r="J161" i="9"/>
  <c r="K161" i="9"/>
  <c r="L161" i="9"/>
  <c r="M161" i="9"/>
  <c r="N161" i="9"/>
  <c r="O161" i="9"/>
  <c r="Q161" i="9"/>
  <c r="R161" i="9"/>
  <c r="S161" i="9"/>
  <c r="T161" i="9"/>
  <c r="U161" i="9"/>
  <c r="V161" i="9"/>
  <c r="W161" i="9"/>
  <c r="X161" i="9"/>
  <c r="Z161" i="9"/>
  <c r="AA161" i="9"/>
  <c r="AB161" i="9"/>
  <c r="AC161" i="9"/>
  <c r="AD161" i="9"/>
  <c r="AE161" i="9"/>
  <c r="C162" i="9"/>
  <c r="D162" i="9"/>
  <c r="E162" i="9"/>
  <c r="F162" i="9"/>
  <c r="G162" i="9"/>
  <c r="H162" i="9"/>
  <c r="I162" i="9"/>
  <c r="J162" i="9"/>
  <c r="K162" i="9"/>
  <c r="L162" i="9"/>
  <c r="M162" i="9"/>
  <c r="N162" i="9"/>
  <c r="O162" i="9"/>
  <c r="Q162" i="9"/>
  <c r="R162" i="9"/>
  <c r="S162" i="9"/>
  <c r="T162" i="9"/>
  <c r="U162" i="9"/>
  <c r="V162" i="9"/>
  <c r="W162" i="9"/>
  <c r="X162" i="9"/>
  <c r="Z162" i="9"/>
  <c r="AA162" i="9"/>
  <c r="AB162" i="9"/>
  <c r="AC162" i="9"/>
  <c r="AD162" i="9"/>
  <c r="AE162" i="9"/>
  <c r="C163" i="9"/>
  <c r="D163" i="9"/>
  <c r="E163" i="9"/>
  <c r="F163" i="9"/>
  <c r="G163" i="9"/>
  <c r="H163" i="9"/>
  <c r="I163" i="9"/>
  <c r="J163" i="9"/>
  <c r="K163" i="9"/>
  <c r="L163" i="9"/>
  <c r="M163" i="9"/>
  <c r="N163" i="9"/>
  <c r="O163" i="9"/>
  <c r="Q163" i="9"/>
  <c r="R163" i="9"/>
  <c r="S163" i="9"/>
  <c r="T163" i="9"/>
  <c r="U163" i="9"/>
  <c r="V163" i="9"/>
  <c r="W163" i="9"/>
  <c r="X163" i="9"/>
  <c r="Z163" i="9"/>
  <c r="AA163" i="9"/>
  <c r="AB163" i="9"/>
  <c r="AC163" i="9"/>
  <c r="AD163" i="9"/>
  <c r="AE163" i="9"/>
  <c r="C164" i="9"/>
  <c r="D164" i="9"/>
  <c r="E164" i="9"/>
  <c r="F164" i="9"/>
  <c r="G164" i="9"/>
  <c r="H164" i="9"/>
  <c r="I164" i="9"/>
  <c r="J164" i="9"/>
  <c r="K164" i="9"/>
  <c r="L164" i="9"/>
  <c r="M164" i="9"/>
  <c r="N164" i="9"/>
  <c r="O164" i="9"/>
  <c r="Q164" i="9"/>
  <c r="R164" i="9"/>
  <c r="S164" i="9"/>
  <c r="T164" i="9"/>
  <c r="U164" i="9"/>
  <c r="V164" i="9"/>
  <c r="W164" i="9"/>
  <c r="X164" i="9"/>
  <c r="Z164" i="9"/>
  <c r="AA164" i="9"/>
  <c r="AB164" i="9"/>
  <c r="AC164" i="9"/>
  <c r="AD164" i="9"/>
  <c r="AE164" i="9"/>
  <c r="C165" i="9"/>
  <c r="D165" i="9"/>
  <c r="E165" i="9"/>
  <c r="F165" i="9"/>
  <c r="G165" i="9"/>
  <c r="H165" i="9"/>
  <c r="I165" i="9"/>
  <c r="J165" i="9"/>
  <c r="K165" i="9"/>
  <c r="L165" i="9"/>
  <c r="M165" i="9"/>
  <c r="N165" i="9"/>
  <c r="O165" i="9"/>
  <c r="Q165" i="9"/>
  <c r="R165" i="9"/>
  <c r="S165" i="9"/>
  <c r="T165" i="9"/>
  <c r="U165" i="9"/>
  <c r="V165" i="9"/>
  <c r="W165" i="9"/>
  <c r="X165" i="9"/>
  <c r="Z165" i="9"/>
  <c r="AA165" i="9"/>
  <c r="AB165" i="9"/>
  <c r="AC165" i="9"/>
  <c r="AD165" i="9"/>
  <c r="AE165" i="9"/>
  <c r="C166" i="9"/>
  <c r="D166" i="9"/>
  <c r="E166" i="9"/>
  <c r="F166" i="9"/>
  <c r="G166" i="9"/>
  <c r="H166" i="9"/>
  <c r="I166" i="9"/>
  <c r="J166" i="9"/>
  <c r="K166" i="9"/>
  <c r="L166" i="9"/>
  <c r="M166" i="9"/>
  <c r="N166" i="9"/>
  <c r="O166" i="9"/>
  <c r="Q166" i="9"/>
  <c r="R166" i="9"/>
  <c r="S166" i="9"/>
  <c r="T166" i="9"/>
  <c r="U166" i="9"/>
  <c r="V166" i="9"/>
  <c r="W166" i="9"/>
  <c r="X166" i="9"/>
  <c r="Z166" i="9"/>
  <c r="AA166" i="9"/>
  <c r="AB166" i="9"/>
  <c r="AC166" i="9"/>
  <c r="AD166" i="9"/>
  <c r="AE166" i="9"/>
  <c r="C167" i="9"/>
  <c r="D167" i="9"/>
  <c r="E167" i="9"/>
  <c r="F167" i="9"/>
  <c r="G167" i="9"/>
  <c r="H167" i="9"/>
  <c r="I167" i="9"/>
  <c r="J167" i="9"/>
  <c r="K167" i="9"/>
  <c r="L167" i="9"/>
  <c r="M167" i="9"/>
  <c r="N167" i="9"/>
  <c r="O167" i="9"/>
  <c r="Q167" i="9"/>
  <c r="R167" i="9"/>
  <c r="S167" i="9"/>
  <c r="T167" i="9"/>
  <c r="U167" i="9"/>
  <c r="V167" i="9"/>
  <c r="W167" i="9"/>
  <c r="X167" i="9"/>
  <c r="Z167" i="9"/>
  <c r="AA167" i="9"/>
  <c r="AB167" i="9"/>
  <c r="AC167" i="9"/>
  <c r="AD167" i="9"/>
  <c r="AE167" i="9"/>
  <c r="C168" i="9"/>
  <c r="D168" i="9"/>
  <c r="E168" i="9"/>
  <c r="F168" i="9"/>
  <c r="G168" i="9"/>
  <c r="H168" i="9"/>
  <c r="I168" i="9"/>
  <c r="J168" i="9"/>
  <c r="K168" i="9"/>
  <c r="L168" i="9"/>
  <c r="M168" i="9"/>
  <c r="N168" i="9"/>
  <c r="O168" i="9"/>
  <c r="Q168" i="9"/>
  <c r="R168" i="9"/>
  <c r="S168" i="9"/>
  <c r="T168" i="9"/>
  <c r="U168" i="9"/>
  <c r="V168" i="9"/>
  <c r="W168" i="9"/>
  <c r="X168" i="9"/>
  <c r="Z168" i="9"/>
  <c r="AA168" i="9"/>
  <c r="AB168" i="9"/>
  <c r="AC168" i="9"/>
  <c r="AD168" i="9"/>
  <c r="AE168" i="9"/>
  <c r="C169" i="9"/>
  <c r="D169" i="9"/>
  <c r="E169" i="9"/>
  <c r="F169" i="9"/>
  <c r="G169" i="9"/>
  <c r="H169" i="9"/>
  <c r="I169" i="9"/>
  <c r="J169" i="9"/>
  <c r="K169" i="9"/>
  <c r="L169" i="9"/>
  <c r="M169" i="9"/>
  <c r="N169" i="9"/>
  <c r="O169" i="9"/>
  <c r="Q169" i="9"/>
  <c r="R169" i="9"/>
  <c r="S169" i="9"/>
  <c r="T169" i="9"/>
  <c r="U169" i="9"/>
  <c r="V169" i="9"/>
  <c r="W169" i="9"/>
  <c r="X169" i="9"/>
  <c r="Z169" i="9"/>
  <c r="AA169" i="9"/>
  <c r="AB169" i="9"/>
  <c r="AC169" i="9"/>
  <c r="AD169" i="9"/>
  <c r="AE169" i="9"/>
  <c r="C170" i="9"/>
  <c r="D170" i="9"/>
  <c r="E170" i="9"/>
  <c r="F170" i="9"/>
  <c r="G170" i="9"/>
  <c r="H170" i="9"/>
  <c r="I170" i="9"/>
  <c r="J170" i="9"/>
  <c r="K170" i="9"/>
  <c r="L170" i="9"/>
  <c r="M170" i="9"/>
  <c r="N170" i="9"/>
  <c r="O170" i="9"/>
  <c r="Q170" i="9"/>
  <c r="R170" i="9"/>
  <c r="S170" i="9"/>
  <c r="T170" i="9"/>
  <c r="U170" i="9"/>
  <c r="V170" i="9"/>
  <c r="W170" i="9"/>
  <c r="X170" i="9"/>
  <c r="Z170" i="9"/>
  <c r="AA170" i="9"/>
  <c r="AB170" i="9"/>
  <c r="AC170" i="9"/>
  <c r="AD170" i="9"/>
  <c r="AE170" i="9"/>
  <c r="C171" i="9"/>
  <c r="D171" i="9"/>
  <c r="E171" i="9"/>
  <c r="F171" i="9"/>
  <c r="G171" i="9"/>
  <c r="H171" i="9"/>
  <c r="I171" i="9"/>
  <c r="J171" i="9"/>
  <c r="K171" i="9"/>
  <c r="L171" i="9"/>
  <c r="M171" i="9"/>
  <c r="N171" i="9"/>
  <c r="O171" i="9"/>
  <c r="Q171" i="9"/>
  <c r="R171" i="9"/>
  <c r="S171" i="9"/>
  <c r="T171" i="9"/>
  <c r="U171" i="9"/>
  <c r="V171" i="9"/>
  <c r="W171" i="9"/>
  <c r="X171" i="9"/>
  <c r="Z171" i="9"/>
  <c r="AA171" i="9"/>
  <c r="AB171" i="9"/>
  <c r="AC171" i="9"/>
  <c r="AD171" i="9"/>
  <c r="AE171" i="9"/>
  <c r="C172" i="9"/>
  <c r="D172" i="9"/>
  <c r="E172" i="9"/>
  <c r="F172" i="9"/>
  <c r="G172" i="9"/>
  <c r="H172" i="9"/>
  <c r="I172" i="9"/>
  <c r="J172" i="9"/>
  <c r="K172" i="9"/>
  <c r="L172" i="9"/>
  <c r="M172" i="9"/>
  <c r="N172" i="9"/>
  <c r="O172" i="9"/>
  <c r="Q172" i="9"/>
  <c r="R172" i="9"/>
  <c r="S172" i="9"/>
  <c r="T172" i="9"/>
  <c r="U172" i="9"/>
  <c r="V172" i="9"/>
  <c r="W172" i="9"/>
  <c r="X172" i="9"/>
  <c r="Z172" i="9"/>
  <c r="AA172" i="9"/>
  <c r="AB172" i="9"/>
  <c r="AC172" i="9"/>
  <c r="AD172" i="9"/>
  <c r="AE172" i="9"/>
  <c r="C173" i="9"/>
  <c r="D173" i="9"/>
  <c r="E173" i="9"/>
  <c r="F173" i="9"/>
  <c r="G173" i="9"/>
  <c r="H173" i="9"/>
  <c r="I173" i="9"/>
  <c r="J173" i="9"/>
  <c r="K173" i="9"/>
  <c r="L173" i="9"/>
  <c r="M173" i="9"/>
  <c r="N173" i="9"/>
  <c r="O173" i="9"/>
  <c r="Q173" i="9"/>
  <c r="R173" i="9"/>
  <c r="S173" i="9"/>
  <c r="T173" i="9"/>
  <c r="U173" i="9"/>
  <c r="V173" i="9"/>
  <c r="W173" i="9"/>
  <c r="X173" i="9"/>
  <c r="Z173" i="9"/>
  <c r="AA173" i="9"/>
  <c r="AB173" i="9"/>
  <c r="AC173" i="9"/>
  <c r="AD173" i="9"/>
  <c r="AE173" i="9"/>
  <c r="C174" i="9"/>
  <c r="D174" i="9"/>
  <c r="E174" i="9"/>
  <c r="F174" i="9"/>
  <c r="G174" i="9"/>
  <c r="H174" i="9"/>
  <c r="I174" i="9"/>
  <c r="J174" i="9"/>
  <c r="K174" i="9"/>
  <c r="L174" i="9"/>
  <c r="M174" i="9"/>
  <c r="N174" i="9"/>
  <c r="O174" i="9"/>
  <c r="Q174" i="9"/>
  <c r="R174" i="9"/>
  <c r="S174" i="9"/>
  <c r="T174" i="9"/>
  <c r="U174" i="9"/>
  <c r="V174" i="9"/>
  <c r="W174" i="9"/>
  <c r="X174" i="9"/>
  <c r="Z174" i="9"/>
  <c r="AA174" i="9"/>
  <c r="AB174" i="9"/>
  <c r="AC174" i="9"/>
  <c r="AD174" i="9"/>
  <c r="AE174" i="9"/>
  <c r="C175" i="9"/>
  <c r="D175" i="9"/>
  <c r="E175" i="9"/>
  <c r="F175" i="9"/>
  <c r="G175" i="9"/>
  <c r="H175" i="9"/>
  <c r="I175" i="9"/>
  <c r="J175" i="9"/>
  <c r="K175" i="9"/>
  <c r="L175" i="9"/>
  <c r="M175" i="9"/>
  <c r="N175" i="9"/>
  <c r="O175" i="9"/>
  <c r="Q175" i="9"/>
  <c r="R175" i="9"/>
  <c r="S175" i="9"/>
  <c r="T175" i="9"/>
  <c r="U175" i="9"/>
  <c r="V175" i="9"/>
  <c r="W175" i="9"/>
  <c r="X175" i="9"/>
  <c r="Z175" i="9"/>
  <c r="AA175" i="9"/>
  <c r="AB175" i="9"/>
  <c r="AC175" i="9"/>
  <c r="AD175" i="9"/>
  <c r="AE175" i="9"/>
  <c r="C176" i="9"/>
  <c r="D176" i="9"/>
  <c r="E176" i="9"/>
  <c r="F176" i="9"/>
  <c r="G176" i="9"/>
  <c r="H176" i="9"/>
  <c r="I176" i="9"/>
  <c r="J176" i="9"/>
  <c r="K176" i="9"/>
  <c r="L176" i="9"/>
  <c r="M176" i="9"/>
  <c r="N176" i="9"/>
  <c r="O176" i="9"/>
  <c r="Q176" i="9"/>
  <c r="R176" i="9"/>
  <c r="S176" i="9"/>
  <c r="T176" i="9"/>
  <c r="U176" i="9"/>
  <c r="V176" i="9"/>
  <c r="W176" i="9"/>
  <c r="X176" i="9"/>
  <c r="Z176" i="9"/>
  <c r="AA176" i="9"/>
  <c r="AB176" i="9"/>
  <c r="AC176" i="9"/>
  <c r="AD176" i="9"/>
  <c r="AE176" i="9"/>
  <c r="C177" i="9"/>
  <c r="D177" i="9"/>
  <c r="E177" i="9"/>
  <c r="F177" i="9"/>
  <c r="G177" i="9"/>
  <c r="H177" i="9"/>
  <c r="I177" i="9"/>
  <c r="J177" i="9"/>
  <c r="K177" i="9"/>
  <c r="L177" i="9"/>
  <c r="M177" i="9"/>
  <c r="N177" i="9"/>
  <c r="O177" i="9"/>
  <c r="Q177" i="9"/>
  <c r="R177" i="9"/>
  <c r="S177" i="9"/>
  <c r="T177" i="9"/>
  <c r="U177" i="9"/>
  <c r="V177" i="9"/>
  <c r="W177" i="9"/>
  <c r="X177" i="9"/>
  <c r="Z177" i="9"/>
  <c r="AA177" i="9"/>
  <c r="AB177" i="9"/>
  <c r="AC177" i="9"/>
  <c r="AD177" i="9"/>
  <c r="AE177" i="9"/>
  <c r="C178" i="9"/>
  <c r="D178" i="9"/>
  <c r="E178" i="9"/>
  <c r="F178" i="9"/>
  <c r="G178" i="9"/>
  <c r="H178" i="9"/>
  <c r="I178" i="9"/>
  <c r="J178" i="9"/>
  <c r="K178" i="9"/>
  <c r="L178" i="9"/>
  <c r="M178" i="9"/>
  <c r="N178" i="9"/>
  <c r="O178" i="9"/>
  <c r="Q178" i="9"/>
  <c r="R178" i="9"/>
  <c r="S178" i="9"/>
  <c r="T178" i="9"/>
  <c r="U178" i="9"/>
  <c r="V178" i="9"/>
  <c r="W178" i="9"/>
  <c r="X178" i="9"/>
  <c r="Z178" i="9"/>
  <c r="AA178" i="9"/>
  <c r="AB178" i="9"/>
  <c r="AC178" i="9"/>
  <c r="AD178" i="9"/>
  <c r="AE178" i="9"/>
  <c r="C179" i="9"/>
  <c r="D179" i="9"/>
  <c r="E179" i="9"/>
  <c r="F179" i="9"/>
  <c r="G179" i="9"/>
  <c r="H179" i="9"/>
  <c r="I179" i="9"/>
  <c r="J179" i="9"/>
  <c r="K179" i="9"/>
  <c r="L179" i="9"/>
  <c r="M179" i="9"/>
  <c r="N179" i="9"/>
  <c r="O179" i="9"/>
  <c r="Q179" i="9"/>
  <c r="R179" i="9"/>
  <c r="S179" i="9"/>
  <c r="T179" i="9"/>
  <c r="U179" i="9"/>
  <c r="V179" i="9"/>
  <c r="W179" i="9"/>
  <c r="X179" i="9"/>
  <c r="Z179" i="9"/>
  <c r="AA179" i="9"/>
  <c r="AB179" i="9"/>
  <c r="AC179" i="9"/>
  <c r="AD179" i="9"/>
  <c r="AE179" i="9"/>
  <c r="C180" i="9"/>
  <c r="D180" i="9"/>
  <c r="E180" i="9"/>
  <c r="F180" i="9"/>
  <c r="G180" i="9"/>
  <c r="H180" i="9"/>
  <c r="I180" i="9"/>
  <c r="J180" i="9"/>
  <c r="K180" i="9"/>
  <c r="L180" i="9"/>
  <c r="M180" i="9"/>
  <c r="N180" i="9"/>
  <c r="O180" i="9"/>
  <c r="Q180" i="9"/>
  <c r="R180" i="9"/>
  <c r="S180" i="9"/>
  <c r="T180" i="9"/>
  <c r="U180" i="9"/>
  <c r="V180" i="9"/>
  <c r="W180" i="9"/>
  <c r="X180" i="9"/>
  <c r="Z180" i="9"/>
  <c r="AA180" i="9"/>
  <c r="AB180" i="9"/>
  <c r="AC180" i="9"/>
  <c r="AD180" i="9"/>
  <c r="AE180" i="9"/>
  <c r="C181" i="9"/>
  <c r="D181" i="9"/>
  <c r="E181" i="9"/>
  <c r="F181" i="9"/>
  <c r="G181" i="9"/>
  <c r="H181" i="9"/>
  <c r="I181" i="9"/>
  <c r="J181" i="9"/>
  <c r="K181" i="9"/>
  <c r="L181" i="9"/>
  <c r="M181" i="9"/>
  <c r="N181" i="9"/>
  <c r="O181" i="9"/>
  <c r="Q181" i="9"/>
  <c r="R181" i="9"/>
  <c r="S181" i="9"/>
  <c r="T181" i="9"/>
  <c r="U181" i="9"/>
  <c r="V181" i="9"/>
  <c r="W181" i="9"/>
  <c r="X181" i="9"/>
  <c r="Z181" i="9"/>
  <c r="AA181" i="9"/>
  <c r="AB181" i="9"/>
  <c r="AC181" i="9"/>
  <c r="AD181" i="9"/>
  <c r="AE181" i="9"/>
  <c r="C182" i="9"/>
  <c r="D182" i="9"/>
  <c r="E182" i="9"/>
  <c r="F182" i="9"/>
  <c r="G182" i="9"/>
  <c r="H182" i="9"/>
  <c r="I182" i="9"/>
  <c r="J182" i="9"/>
  <c r="K182" i="9"/>
  <c r="L182" i="9"/>
  <c r="M182" i="9"/>
  <c r="N182" i="9"/>
  <c r="O182" i="9"/>
  <c r="Q182" i="9"/>
  <c r="R182" i="9"/>
  <c r="S182" i="9"/>
  <c r="T182" i="9"/>
  <c r="U182" i="9"/>
  <c r="V182" i="9"/>
  <c r="W182" i="9"/>
  <c r="X182" i="9"/>
  <c r="Z182" i="9"/>
  <c r="AA182" i="9"/>
  <c r="AB182" i="9"/>
  <c r="AC182" i="9"/>
  <c r="AD182" i="9"/>
  <c r="AE182" i="9"/>
  <c r="C183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Q183" i="9"/>
  <c r="R183" i="9"/>
  <c r="S183" i="9"/>
  <c r="T183" i="9"/>
  <c r="U183" i="9"/>
  <c r="V183" i="9"/>
  <c r="W183" i="9"/>
  <c r="X183" i="9"/>
  <c r="Z183" i="9"/>
  <c r="AA183" i="9"/>
  <c r="AB183" i="9"/>
  <c r="AC183" i="9"/>
  <c r="AD183" i="9"/>
  <c r="AE183" i="9"/>
  <c r="C184" i="9"/>
  <c r="D184" i="9"/>
  <c r="E184" i="9"/>
  <c r="F184" i="9"/>
  <c r="G184" i="9"/>
  <c r="H184" i="9"/>
  <c r="I184" i="9"/>
  <c r="J184" i="9"/>
  <c r="K184" i="9"/>
  <c r="L184" i="9"/>
  <c r="M184" i="9"/>
  <c r="N184" i="9"/>
  <c r="O184" i="9"/>
  <c r="Q184" i="9"/>
  <c r="R184" i="9"/>
  <c r="S184" i="9"/>
  <c r="T184" i="9"/>
  <c r="U184" i="9"/>
  <c r="V184" i="9"/>
  <c r="W184" i="9"/>
  <c r="X184" i="9"/>
  <c r="Z184" i="9"/>
  <c r="AA184" i="9"/>
  <c r="AB184" i="9"/>
  <c r="AC184" i="9"/>
  <c r="AD184" i="9"/>
  <c r="AE184" i="9"/>
  <c r="C185" i="9"/>
  <c r="D185" i="9"/>
  <c r="E185" i="9"/>
  <c r="F185" i="9"/>
  <c r="G185" i="9"/>
  <c r="H185" i="9"/>
  <c r="I185" i="9"/>
  <c r="J185" i="9"/>
  <c r="K185" i="9"/>
  <c r="L185" i="9"/>
  <c r="M185" i="9"/>
  <c r="N185" i="9"/>
  <c r="O185" i="9"/>
  <c r="Q185" i="9"/>
  <c r="R185" i="9"/>
  <c r="S185" i="9"/>
  <c r="T185" i="9"/>
  <c r="U185" i="9"/>
  <c r="V185" i="9"/>
  <c r="W185" i="9"/>
  <c r="X185" i="9"/>
  <c r="Z185" i="9"/>
  <c r="AA185" i="9"/>
  <c r="AB185" i="9"/>
  <c r="AC185" i="9"/>
  <c r="AD185" i="9"/>
  <c r="AE185" i="9"/>
  <c r="C186" i="9"/>
  <c r="D186" i="9"/>
  <c r="E186" i="9"/>
  <c r="F186" i="9"/>
  <c r="G186" i="9"/>
  <c r="H186" i="9"/>
  <c r="I186" i="9"/>
  <c r="J186" i="9"/>
  <c r="K186" i="9"/>
  <c r="L186" i="9"/>
  <c r="M186" i="9"/>
  <c r="N186" i="9"/>
  <c r="O186" i="9"/>
  <c r="Q186" i="9"/>
  <c r="R186" i="9"/>
  <c r="S186" i="9"/>
  <c r="T186" i="9"/>
  <c r="U186" i="9"/>
  <c r="V186" i="9"/>
  <c r="W186" i="9"/>
  <c r="X186" i="9"/>
  <c r="Z186" i="9"/>
  <c r="AA186" i="9"/>
  <c r="AB186" i="9"/>
  <c r="AC186" i="9"/>
  <c r="AD186" i="9"/>
  <c r="AE186" i="9"/>
  <c r="C187" i="9"/>
  <c r="D187" i="9"/>
  <c r="E187" i="9"/>
  <c r="F187" i="9"/>
  <c r="G187" i="9"/>
  <c r="H187" i="9"/>
  <c r="I187" i="9"/>
  <c r="J187" i="9"/>
  <c r="K187" i="9"/>
  <c r="L187" i="9"/>
  <c r="M187" i="9"/>
  <c r="N187" i="9"/>
  <c r="O187" i="9"/>
  <c r="Q187" i="9"/>
  <c r="R187" i="9"/>
  <c r="S187" i="9"/>
  <c r="T187" i="9"/>
  <c r="U187" i="9"/>
  <c r="V187" i="9"/>
  <c r="W187" i="9"/>
  <c r="X187" i="9"/>
  <c r="Z187" i="9"/>
  <c r="AA187" i="9"/>
  <c r="AB187" i="9"/>
  <c r="AC187" i="9"/>
  <c r="AD187" i="9"/>
  <c r="AE187" i="9"/>
  <c r="C188" i="9"/>
  <c r="D188" i="9"/>
  <c r="E188" i="9"/>
  <c r="F188" i="9"/>
  <c r="G188" i="9"/>
  <c r="H188" i="9"/>
  <c r="I188" i="9"/>
  <c r="J188" i="9"/>
  <c r="K188" i="9"/>
  <c r="L188" i="9"/>
  <c r="M188" i="9"/>
  <c r="N188" i="9"/>
  <c r="O188" i="9"/>
  <c r="Q188" i="9"/>
  <c r="R188" i="9"/>
  <c r="S188" i="9"/>
  <c r="T188" i="9"/>
  <c r="U188" i="9"/>
  <c r="V188" i="9"/>
  <c r="W188" i="9"/>
  <c r="X188" i="9"/>
  <c r="Z188" i="9"/>
  <c r="AA188" i="9"/>
  <c r="AB188" i="9"/>
  <c r="AC188" i="9"/>
  <c r="AD188" i="9"/>
  <c r="AE188" i="9"/>
  <c r="C189" i="9"/>
  <c r="D189" i="9"/>
  <c r="E189" i="9"/>
  <c r="F189" i="9"/>
  <c r="G189" i="9"/>
  <c r="H189" i="9"/>
  <c r="I189" i="9"/>
  <c r="J189" i="9"/>
  <c r="K189" i="9"/>
  <c r="L189" i="9"/>
  <c r="M189" i="9"/>
  <c r="N189" i="9"/>
  <c r="O189" i="9"/>
  <c r="Q189" i="9"/>
  <c r="R189" i="9"/>
  <c r="S189" i="9"/>
  <c r="T189" i="9"/>
  <c r="U189" i="9"/>
  <c r="V189" i="9"/>
  <c r="W189" i="9"/>
  <c r="X189" i="9"/>
  <c r="Z189" i="9"/>
  <c r="AA189" i="9"/>
  <c r="AB189" i="9"/>
  <c r="AC189" i="9"/>
  <c r="AD189" i="9"/>
  <c r="AE189" i="9"/>
  <c r="C190" i="9"/>
  <c r="D190" i="9"/>
  <c r="E190" i="9"/>
  <c r="F190" i="9"/>
  <c r="G190" i="9"/>
  <c r="H190" i="9"/>
  <c r="I190" i="9"/>
  <c r="J190" i="9"/>
  <c r="K190" i="9"/>
  <c r="L190" i="9"/>
  <c r="M190" i="9"/>
  <c r="N190" i="9"/>
  <c r="O190" i="9"/>
  <c r="Q190" i="9"/>
  <c r="R190" i="9"/>
  <c r="S190" i="9"/>
  <c r="T190" i="9"/>
  <c r="U190" i="9"/>
  <c r="V190" i="9"/>
  <c r="W190" i="9"/>
  <c r="X190" i="9"/>
  <c r="Z190" i="9"/>
  <c r="AA190" i="9"/>
  <c r="AB190" i="9"/>
  <c r="AC190" i="9"/>
  <c r="AD190" i="9"/>
  <c r="AE190" i="9"/>
  <c r="C191" i="9"/>
  <c r="D191" i="9"/>
  <c r="E191" i="9"/>
  <c r="F191" i="9"/>
  <c r="G191" i="9"/>
  <c r="H191" i="9"/>
  <c r="I191" i="9"/>
  <c r="J191" i="9"/>
  <c r="K191" i="9"/>
  <c r="L191" i="9"/>
  <c r="M191" i="9"/>
  <c r="N191" i="9"/>
  <c r="O191" i="9"/>
  <c r="Q191" i="9"/>
  <c r="R191" i="9"/>
  <c r="S191" i="9"/>
  <c r="T191" i="9"/>
  <c r="U191" i="9"/>
  <c r="V191" i="9"/>
  <c r="W191" i="9"/>
  <c r="X191" i="9"/>
  <c r="Z191" i="9"/>
  <c r="AA191" i="9"/>
  <c r="AB191" i="9"/>
  <c r="AC191" i="9"/>
  <c r="AD191" i="9"/>
  <c r="AE191" i="9"/>
  <c r="C192" i="9"/>
  <c r="D192" i="9"/>
  <c r="E192" i="9"/>
  <c r="F192" i="9"/>
  <c r="G192" i="9"/>
  <c r="H192" i="9"/>
  <c r="I192" i="9"/>
  <c r="J192" i="9"/>
  <c r="K192" i="9"/>
  <c r="L192" i="9"/>
  <c r="M192" i="9"/>
  <c r="N192" i="9"/>
  <c r="O192" i="9"/>
  <c r="Q192" i="9"/>
  <c r="R192" i="9"/>
  <c r="S192" i="9"/>
  <c r="T192" i="9"/>
  <c r="U192" i="9"/>
  <c r="V192" i="9"/>
  <c r="W192" i="9"/>
  <c r="X192" i="9"/>
  <c r="Z192" i="9"/>
  <c r="AA192" i="9"/>
  <c r="AB192" i="9"/>
  <c r="AC192" i="9"/>
  <c r="AD192" i="9"/>
  <c r="AE192" i="9"/>
  <c r="C193" i="9"/>
  <c r="D193" i="9"/>
  <c r="E193" i="9"/>
  <c r="F193" i="9"/>
  <c r="G193" i="9"/>
  <c r="H193" i="9"/>
  <c r="I193" i="9"/>
  <c r="J193" i="9"/>
  <c r="K193" i="9"/>
  <c r="L193" i="9"/>
  <c r="M193" i="9"/>
  <c r="N193" i="9"/>
  <c r="O193" i="9"/>
  <c r="Q193" i="9"/>
  <c r="R193" i="9"/>
  <c r="S193" i="9"/>
  <c r="T193" i="9"/>
  <c r="U193" i="9"/>
  <c r="V193" i="9"/>
  <c r="W193" i="9"/>
  <c r="X193" i="9"/>
  <c r="Z193" i="9"/>
  <c r="AA193" i="9"/>
  <c r="AB193" i="9"/>
  <c r="AC193" i="9"/>
  <c r="AD193" i="9"/>
  <c r="AE193" i="9"/>
  <c r="C194" i="9"/>
  <c r="D194" i="9"/>
  <c r="E194" i="9"/>
  <c r="F194" i="9"/>
  <c r="G194" i="9"/>
  <c r="H194" i="9"/>
  <c r="I194" i="9"/>
  <c r="J194" i="9"/>
  <c r="K194" i="9"/>
  <c r="L194" i="9"/>
  <c r="M194" i="9"/>
  <c r="N194" i="9"/>
  <c r="O194" i="9"/>
  <c r="Q194" i="9"/>
  <c r="R194" i="9"/>
  <c r="S194" i="9"/>
  <c r="T194" i="9"/>
  <c r="U194" i="9"/>
  <c r="V194" i="9"/>
  <c r="W194" i="9"/>
  <c r="X194" i="9"/>
  <c r="Z194" i="9"/>
  <c r="AA194" i="9"/>
  <c r="AB194" i="9"/>
  <c r="AC194" i="9"/>
  <c r="AD194" i="9"/>
  <c r="AE194" i="9"/>
  <c r="C195" i="9"/>
  <c r="D195" i="9"/>
  <c r="E195" i="9"/>
  <c r="F195" i="9"/>
  <c r="G195" i="9"/>
  <c r="H195" i="9"/>
  <c r="I195" i="9"/>
  <c r="J195" i="9"/>
  <c r="K195" i="9"/>
  <c r="L195" i="9"/>
  <c r="M195" i="9"/>
  <c r="N195" i="9"/>
  <c r="O195" i="9"/>
  <c r="Q195" i="9"/>
  <c r="R195" i="9"/>
  <c r="S195" i="9"/>
  <c r="T195" i="9"/>
  <c r="U195" i="9"/>
  <c r="V195" i="9"/>
  <c r="W195" i="9"/>
  <c r="X195" i="9"/>
  <c r="Z195" i="9"/>
  <c r="AA195" i="9"/>
  <c r="AB195" i="9"/>
  <c r="AC195" i="9"/>
  <c r="AD195" i="9"/>
  <c r="AE195" i="9"/>
  <c r="C196" i="9"/>
  <c r="D196" i="9"/>
  <c r="E196" i="9"/>
  <c r="F196" i="9"/>
  <c r="G196" i="9"/>
  <c r="H196" i="9"/>
  <c r="I196" i="9"/>
  <c r="J196" i="9"/>
  <c r="K196" i="9"/>
  <c r="L196" i="9"/>
  <c r="M196" i="9"/>
  <c r="N196" i="9"/>
  <c r="O196" i="9"/>
  <c r="Q196" i="9"/>
  <c r="R196" i="9"/>
  <c r="S196" i="9"/>
  <c r="T196" i="9"/>
  <c r="U196" i="9"/>
  <c r="V196" i="9"/>
  <c r="W196" i="9"/>
  <c r="X196" i="9"/>
  <c r="Z196" i="9"/>
  <c r="AA196" i="9"/>
  <c r="AB196" i="9"/>
  <c r="AC196" i="9"/>
  <c r="AD196" i="9"/>
  <c r="AE196" i="9"/>
  <c r="C197" i="9"/>
  <c r="D197" i="9"/>
  <c r="E197" i="9"/>
  <c r="F197" i="9"/>
  <c r="G197" i="9"/>
  <c r="H197" i="9"/>
  <c r="I197" i="9"/>
  <c r="J197" i="9"/>
  <c r="K197" i="9"/>
  <c r="L197" i="9"/>
  <c r="M197" i="9"/>
  <c r="N197" i="9"/>
  <c r="O197" i="9"/>
  <c r="Q197" i="9"/>
  <c r="R197" i="9"/>
  <c r="S197" i="9"/>
  <c r="T197" i="9"/>
  <c r="U197" i="9"/>
  <c r="V197" i="9"/>
  <c r="W197" i="9"/>
  <c r="X197" i="9"/>
  <c r="Z197" i="9"/>
  <c r="AA197" i="9"/>
  <c r="AB197" i="9"/>
  <c r="AC197" i="9"/>
  <c r="AD197" i="9"/>
  <c r="AE197" i="9"/>
  <c r="C198" i="9"/>
  <c r="D198" i="9"/>
  <c r="E198" i="9"/>
  <c r="F198" i="9"/>
  <c r="G198" i="9"/>
  <c r="H198" i="9"/>
  <c r="I198" i="9"/>
  <c r="J198" i="9"/>
  <c r="K198" i="9"/>
  <c r="L198" i="9"/>
  <c r="M198" i="9"/>
  <c r="N198" i="9"/>
  <c r="O198" i="9"/>
  <c r="Q198" i="9"/>
  <c r="R198" i="9"/>
  <c r="S198" i="9"/>
  <c r="T198" i="9"/>
  <c r="U198" i="9"/>
  <c r="V198" i="9"/>
  <c r="W198" i="9"/>
  <c r="X198" i="9"/>
  <c r="Z198" i="9"/>
  <c r="AA198" i="9"/>
  <c r="AB198" i="9"/>
  <c r="AC198" i="9"/>
  <c r="AD198" i="9"/>
  <c r="AE198" i="9"/>
  <c r="C199" i="9"/>
  <c r="D199" i="9"/>
  <c r="E199" i="9"/>
  <c r="F199" i="9"/>
  <c r="G199" i="9"/>
  <c r="H199" i="9"/>
  <c r="I199" i="9"/>
  <c r="J199" i="9"/>
  <c r="K199" i="9"/>
  <c r="L199" i="9"/>
  <c r="M199" i="9"/>
  <c r="N199" i="9"/>
  <c r="O199" i="9"/>
  <c r="Q199" i="9"/>
  <c r="R199" i="9"/>
  <c r="S199" i="9"/>
  <c r="T199" i="9"/>
  <c r="U199" i="9"/>
  <c r="V199" i="9"/>
  <c r="W199" i="9"/>
  <c r="X199" i="9"/>
  <c r="Z199" i="9"/>
  <c r="AA199" i="9"/>
  <c r="AB199" i="9"/>
  <c r="AC199" i="9"/>
  <c r="AD199" i="9"/>
  <c r="AE199" i="9"/>
  <c r="C200" i="9"/>
  <c r="D200" i="9"/>
  <c r="E200" i="9"/>
  <c r="F200" i="9"/>
  <c r="G200" i="9"/>
  <c r="H200" i="9"/>
  <c r="I200" i="9"/>
  <c r="J200" i="9"/>
  <c r="K200" i="9"/>
  <c r="L200" i="9"/>
  <c r="M200" i="9"/>
  <c r="N200" i="9"/>
  <c r="O200" i="9"/>
  <c r="Q200" i="9"/>
  <c r="R200" i="9"/>
  <c r="S200" i="9"/>
  <c r="T200" i="9"/>
  <c r="U200" i="9"/>
  <c r="V200" i="9"/>
  <c r="W200" i="9"/>
  <c r="X200" i="9"/>
  <c r="Z200" i="9"/>
  <c r="AA200" i="9"/>
  <c r="AB200" i="9"/>
  <c r="AC200" i="9"/>
  <c r="AD200" i="9"/>
  <c r="AE200" i="9"/>
  <c r="C201" i="9"/>
  <c r="D201" i="9"/>
  <c r="E201" i="9"/>
  <c r="F201" i="9"/>
  <c r="G201" i="9"/>
  <c r="H201" i="9"/>
  <c r="I201" i="9"/>
  <c r="J201" i="9"/>
  <c r="K201" i="9"/>
  <c r="L201" i="9"/>
  <c r="M201" i="9"/>
  <c r="N201" i="9"/>
  <c r="O201" i="9"/>
  <c r="Q201" i="9"/>
  <c r="R201" i="9"/>
  <c r="S201" i="9"/>
  <c r="T201" i="9"/>
  <c r="U201" i="9"/>
  <c r="V201" i="9"/>
  <c r="W201" i="9"/>
  <c r="X201" i="9"/>
  <c r="Z201" i="9"/>
  <c r="AA201" i="9"/>
  <c r="AB201" i="9"/>
  <c r="AC201" i="9"/>
  <c r="AD201" i="9"/>
  <c r="AE201" i="9"/>
  <c r="C202" i="9"/>
  <c r="D202" i="9"/>
  <c r="E202" i="9"/>
  <c r="F202" i="9"/>
  <c r="G202" i="9"/>
  <c r="H202" i="9"/>
  <c r="I202" i="9"/>
  <c r="J202" i="9"/>
  <c r="K202" i="9"/>
  <c r="L202" i="9"/>
  <c r="M202" i="9"/>
  <c r="N202" i="9"/>
  <c r="O202" i="9"/>
  <c r="Q202" i="9"/>
  <c r="R202" i="9"/>
  <c r="S202" i="9"/>
  <c r="T202" i="9"/>
  <c r="U202" i="9"/>
  <c r="V202" i="9"/>
  <c r="W202" i="9"/>
  <c r="X202" i="9"/>
  <c r="Z202" i="9"/>
  <c r="AA202" i="9"/>
  <c r="AB202" i="9"/>
  <c r="AC202" i="9"/>
  <c r="AD202" i="9"/>
  <c r="AE202" i="9"/>
  <c r="C203" i="9"/>
  <c r="D203" i="9"/>
  <c r="E203" i="9"/>
  <c r="F203" i="9"/>
  <c r="G203" i="9"/>
  <c r="H203" i="9"/>
  <c r="I203" i="9"/>
  <c r="J203" i="9"/>
  <c r="K203" i="9"/>
  <c r="L203" i="9"/>
  <c r="M203" i="9"/>
  <c r="N203" i="9"/>
  <c r="O203" i="9"/>
  <c r="Q203" i="9"/>
  <c r="R203" i="9"/>
  <c r="S203" i="9"/>
  <c r="T203" i="9"/>
  <c r="U203" i="9"/>
  <c r="V203" i="9"/>
  <c r="W203" i="9"/>
  <c r="X203" i="9"/>
  <c r="Z203" i="9"/>
  <c r="AA203" i="9"/>
  <c r="AB203" i="9"/>
  <c r="AC203" i="9"/>
  <c r="AD203" i="9"/>
  <c r="AE203" i="9"/>
  <c r="C204" i="9"/>
  <c r="D204" i="9"/>
  <c r="E204" i="9"/>
  <c r="F204" i="9"/>
  <c r="G204" i="9"/>
  <c r="H204" i="9"/>
  <c r="I204" i="9"/>
  <c r="J204" i="9"/>
  <c r="K204" i="9"/>
  <c r="L204" i="9"/>
  <c r="M204" i="9"/>
  <c r="N204" i="9"/>
  <c r="O204" i="9"/>
  <c r="Q204" i="9"/>
  <c r="R204" i="9"/>
  <c r="S204" i="9"/>
  <c r="T204" i="9"/>
  <c r="U204" i="9"/>
  <c r="V204" i="9"/>
  <c r="W204" i="9"/>
  <c r="X204" i="9"/>
  <c r="Z204" i="9"/>
  <c r="AA204" i="9"/>
  <c r="AB204" i="9"/>
  <c r="AC204" i="9"/>
  <c r="AD204" i="9"/>
  <c r="AE204" i="9"/>
  <c r="C205" i="9"/>
  <c r="D205" i="9"/>
  <c r="E205" i="9"/>
  <c r="F205" i="9"/>
  <c r="G205" i="9"/>
  <c r="H205" i="9"/>
  <c r="I205" i="9"/>
  <c r="J205" i="9"/>
  <c r="K205" i="9"/>
  <c r="L205" i="9"/>
  <c r="M205" i="9"/>
  <c r="N205" i="9"/>
  <c r="O205" i="9"/>
  <c r="Q205" i="9"/>
  <c r="R205" i="9"/>
  <c r="S205" i="9"/>
  <c r="T205" i="9"/>
  <c r="U205" i="9"/>
  <c r="V205" i="9"/>
  <c r="W205" i="9"/>
  <c r="X205" i="9"/>
  <c r="Z205" i="9"/>
  <c r="AA205" i="9"/>
  <c r="AB205" i="9"/>
  <c r="AC205" i="9"/>
  <c r="AD205" i="9"/>
  <c r="AE205" i="9"/>
  <c r="C206" i="9"/>
  <c r="D206" i="9"/>
  <c r="E206" i="9"/>
  <c r="F206" i="9"/>
  <c r="G206" i="9"/>
  <c r="H206" i="9"/>
  <c r="I206" i="9"/>
  <c r="J206" i="9"/>
  <c r="K206" i="9"/>
  <c r="L206" i="9"/>
  <c r="M206" i="9"/>
  <c r="N206" i="9"/>
  <c r="O206" i="9"/>
  <c r="Q206" i="9"/>
  <c r="R206" i="9"/>
  <c r="S206" i="9"/>
  <c r="T206" i="9"/>
  <c r="U206" i="9"/>
  <c r="V206" i="9"/>
  <c r="W206" i="9"/>
  <c r="X206" i="9"/>
  <c r="Z206" i="9"/>
  <c r="AA206" i="9"/>
  <c r="AB206" i="9"/>
  <c r="AC206" i="9"/>
  <c r="AD206" i="9"/>
  <c r="AE206" i="9"/>
  <c r="C207" i="9"/>
  <c r="D207" i="9"/>
  <c r="E207" i="9"/>
  <c r="F207" i="9"/>
  <c r="G207" i="9"/>
  <c r="H207" i="9"/>
  <c r="I207" i="9"/>
  <c r="J207" i="9"/>
  <c r="K207" i="9"/>
  <c r="L207" i="9"/>
  <c r="M207" i="9"/>
  <c r="N207" i="9"/>
  <c r="O207" i="9"/>
  <c r="Q207" i="9"/>
  <c r="R207" i="9"/>
  <c r="S207" i="9"/>
  <c r="T207" i="9"/>
  <c r="U207" i="9"/>
  <c r="V207" i="9"/>
  <c r="W207" i="9"/>
  <c r="X207" i="9"/>
  <c r="Z207" i="9"/>
  <c r="AA207" i="9"/>
  <c r="AB207" i="9"/>
  <c r="AC207" i="9"/>
  <c r="AD207" i="9"/>
  <c r="AE207" i="9"/>
  <c r="C208" i="9"/>
  <c r="D208" i="9"/>
  <c r="E208" i="9"/>
  <c r="F208" i="9"/>
  <c r="G208" i="9"/>
  <c r="H208" i="9"/>
  <c r="I208" i="9"/>
  <c r="J208" i="9"/>
  <c r="K208" i="9"/>
  <c r="L208" i="9"/>
  <c r="M208" i="9"/>
  <c r="N208" i="9"/>
  <c r="O208" i="9"/>
  <c r="Q208" i="9"/>
  <c r="R208" i="9"/>
  <c r="S208" i="9"/>
  <c r="T208" i="9"/>
  <c r="U208" i="9"/>
  <c r="V208" i="9"/>
  <c r="W208" i="9"/>
  <c r="X208" i="9"/>
  <c r="Z208" i="9"/>
  <c r="AA208" i="9"/>
  <c r="AB208" i="9"/>
  <c r="AC208" i="9"/>
  <c r="AD208" i="9"/>
  <c r="AE208" i="9"/>
  <c r="C209" i="9"/>
  <c r="D209" i="9"/>
  <c r="E209" i="9"/>
  <c r="F209" i="9"/>
  <c r="G209" i="9"/>
  <c r="H209" i="9"/>
  <c r="I209" i="9"/>
  <c r="J209" i="9"/>
  <c r="K209" i="9"/>
  <c r="L209" i="9"/>
  <c r="M209" i="9"/>
  <c r="N209" i="9"/>
  <c r="O209" i="9"/>
  <c r="Q209" i="9"/>
  <c r="R209" i="9"/>
  <c r="S209" i="9"/>
  <c r="T209" i="9"/>
  <c r="U209" i="9"/>
  <c r="V209" i="9"/>
  <c r="W209" i="9"/>
  <c r="X209" i="9"/>
  <c r="Z209" i="9"/>
  <c r="AA209" i="9"/>
  <c r="AB209" i="9"/>
  <c r="AC209" i="9"/>
  <c r="AD209" i="9"/>
  <c r="AE209" i="9"/>
  <c r="C210" i="9"/>
  <c r="D210" i="9"/>
  <c r="E210" i="9"/>
  <c r="F210" i="9"/>
  <c r="G210" i="9"/>
  <c r="H210" i="9"/>
  <c r="I210" i="9"/>
  <c r="J210" i="9"/>
  <c r="K210" i="9"/>
  <c r="L210" i="9"/>
  <c r="M210" i="9"/>
  <c r="N210" i="9"/>
  <c r="O210" i="9"/>
  <c r="Q210" i="9"/>
  <c r="R210" i="9"/>
  <c r="S210" i="9"/>
  <c r="T210" i="9"/>
  <c r="U210" i="9"/>
  <c r="V210" i="9"/>
  <c r="W210" i="9"/>
  <c r="X210" i="9"/>
  <c r="Z210" i="9"/>
  <c r="AA210" i="9"/>
  <c r="AB210" i="9"/>
  <c r="AC210" i="9"/>
  <c r="AD210" i="9"/>
  <c r="AE210" i="9"/>
  <c r="C211" i="9"/>
  <c r="D211" i="9"/>
  <c r="E211" i="9"/>
  <c r="F211" i="9"/>
  <c r="G211" i="9"/>
  <c r="H211" i="9"/>
  <c r="I211" i="9"/>
  <c r="J211" i="9"/>
  <c r="K211" i="9"/>
  <c r="L211" i="9"/>
  <c r="M211" i="9"/>
  <c r="N211" i="9"/>
  <c r="O211" i="9"/>
  <c r="Q211" i="9"/>
  <c r="R211" i="9"/>
  <c r="S211" i="9"/>
  <c r="T211" i="9"/>
  <c r="U211" i="9"/>
  <c r="V211" i="9"/>
  <c r="W211" i="9"/>
  <c r="X211" i="9"/>
  <c r="Z211" i="9"/>
  <c r="AA211" i="9"/>
  <c r="AB211" i="9"/>
  <c r="AC211" i="9"/>
  <c r="AD211" i="9"/>
  <c r="AE211" i="9"/>
  <c r="C212" i="9"/>
  <c r="D212" i="9"/>
  <c r="E212" i="9"/>
  <c r="F212" i="9"/>
  <c r="G212" i="9"/>
  <c r="H212" i="9"/>
  <c r="I212" i="9"/>
  <c r="J212" i="9"/>
  <c r="K212" i="9"/>
  <c r="L212" i="9"/>
  <c r="M212" i="9"/>
  <c r="N212" i="9"/>
  <c r="O212" i="9"/>
  <c r="Q212" i="9"/>
  <c r="R212" i="9"/>
  <c r="S212" i="9"/>
  <c r="T212" i="9"/>
  <c r="U212" i="9"/>
  <c r="V212" i="9"/>
  <c r="W212" i="9"/>
  <c r="X212" i="9"/>
  <c r="Z212" i="9"/>
  <c r="AA212" i="9"/>
  <c r="AB212" i="9"/>
  <c r="AC212" i="9"/>
  <c r="AD212" i="9"/>
  <c r="AE212" i="9"/>
  <c r="C213" i="9"/>
  <c r="D213" i="9"/>
  <c r="E213" i="9"/>
  <c r="F213" i="9"/>
  <c r="G213" i="9"/>
  <c r="H213" i="9"/>
  <c r="I213" i="9"/>
  <c r="J213" i="9"/>
  <c r="K213" i="9"/>
  <c r="L213" i="9"/>
  <c r="M213" i="9"/>
  <c r="N213" i="9"/>
  <c r="O213" i="9"/>
  <c r="Q213" i="9"/>
  <c r="R213" i="9"/>
  <c r="S213" i="9"/>
  <c r="T213" i="9"/>
  <c r="U213" i="9"/>
  <c r="V213" i="9"/>
  <c r="W213" i="9"/>
  <c r="X213" i="9"/>
  <c r="Z213" i="9"/>
  <c r="AA213" i="9"/>
  <c r="AB213" i="9"/>
  <c r="AC213" i="9"/>
  <c r="AD213" i="9"/>
  <c r="AE213" i="9"/>
  <c r="C214" i="9"/>
  <c r="D214" i="9"/>
  <c r="E214" i="9"/>
  <c r="F214" i="9"/>
  <c r="G214" i="9"/>
  <c r="H214" i="9"/>
  <c r="I214" i="9"/>
  <c r="J214" i="9"/>
  <c r="K214" i="9"/>
  <c r="L214" i="9"/>
  <c r="M214" i="9"/>
  <c r="N214" i="9"/>
  <c r="O214" i="9"/>
  <c r="Q214" i="9"/>
  <c r="R214" i="9"/>
  <c r="S214" i="9"/>
  <c r="T214" i="9"/>
  <c r="U214" i="9"/>
  <c r="V214" i="9"/>
  <c r="W214" i="9"/>
  <c r="X214" i="9"/>
  <c r="Z214" i="9"/>
  <c r="AA214" i="9"/>
  <c r="AB214" i="9"/>
  <c r="AC214" i="9"/>
  <c r="AD214" i="9"/>
  <c r="AE214" i="9"/>
  <c r="C215" i="9"/>
  <c r="D215" i="9"/>
  <c r="E215" i="9"/>
  <c r="F215" i="9"/>
  <c r="G215" i="9"/>
  <c r="H215" i="9"/>
  <c r="I215" i="9"/>
  <c r="J215" i="9"/>
  <c r="K215" i="9"/>
  <c r="L215" i="9"/>
  <c r="M215" i="9"/>
  <c r="N215" i="9"/>
  <c r="O215" i="9"/>
  <c r="Q215" i="9"/>
  <c r="R215" i="9"/>
  <c r="S215" i="9"/>
  <c r="T215" i="9"/>
  <c r="U215" i="9"/>
  <c r="V215" i="9"/>
  <c r="W215" i="9"/>
  <c r="X215" i="9"/>
  <c r="Z215" i="9"/>
  <c r="AA215" i="9"/>
  <c r="AB215" i="9"/>
  <c r="AC215" i="9"/>
  <c r="AD215" i="9"/>
  <c r="AE215" i="9"/>
  <c r="C216" i="9"/>
  <c r="D216" i="9"/>
  <c r="E216" i="9"/>
  <c r="F216" i="9"/>
  <c r="G216" i="9"/>
  <c r="H216" i="9"/>
  <c r="I216" i="9"/>
  <c r="J216" i="9"/>
  <c r="K216" i="9"/>
  <c r="L216" i="9"/>
  <c r="M216" i="9"/>
  <c r="N216" i="9"/>
  <c r="O216" i="9"/>
  <c r="Q216" i="9"/>
  <c r="R216" i="9"/>
  <c r="S216" i="9"/>
  <c r="T216" i="9"/>
  <c r="U216" i="9"/>
  <c r="V216" i="9"/>
  <c r="W216" i="9"/>
  <c r="X216" i="9"/>
  <c r="Z216" i="9"/>
  <c r="AA216" i="9"/>
  <c r="AB216" i="9"/>
  <c r="AC216" i="9"/>
  <c r="AD216" i="9"/>
  <c r="AE216" i="9"/>
  <c r="C217" i="9"/>
  <c r="D217" i="9"/>
  <c r="E217" i="9"/>
  <c r="F217" i="9"/>
  <c r="G217" i="9"/>
  <c r="H217" i="9"/>
  <c r="I217" i="9"/>
  <c r="J217" i="9"/>
  <c r="K217" i="9"/>
  <c r="L217" i="9"/>
  <c r="M217" i="9"/>
  <c r="N217" i="9"/>
  <c r="O217" i="9"/>
  <c r="Q217" i="9"/>
  <c r="R217" i="9"/>
  <c r="S217" i="9"/>
  <c r="T217" i="9"/>
  <c r="U217" i="9"/>
  <c r="V217" i="9"/>
  <c r="W217" i="9"/>
  <c r="X217" i="9"/>
  <c r="Z217" i="9"/>
  <c r="AA217" i="9"/>
  <c r="AB217" i="9"/>
  <c r="AC217" i="9"/>
  <c r="AD217" i="9"/>
  <c r="AE217" i="9"/>
  <c r="C218" i="9"/>
  <c r="D218" i="9"/>
  <c r="E218" i="9"/>
  <c r="F218" i="9"/>
  <c r="G218" i="9"/>
  <c r="H218" i="9"/>
  <c r="I218" i="9"/>
  <c r="J218" i="9"/>
  <c r="K218" i="9"/>
  <c r="L218" i="9"/>
  <c r="M218" i="9"/>
  <c r="N218" i="9"/>
  <c r="O218" i="9"/>
  <c r="Q218" i="9"/>
  <c r="R218" i="9"/>
  <c r="S218" i="9"/>
  <c r="T218" i="9"/>
  <c r="U218" i="9"/>
  <c r="V218" i="9"/>
  <c r="W218" i="9"/>
  <c r="X218" i="9"/>
  <c r="Z218" i="9"/>
  <c r="AA218" i="9"/>
  <c r="AB218" i="9"/>
  <c r="AC218" i="9"/>
  <c r="AD218" i="9"/>
  <c r="AE218" i="9"/>
  <c r="C219" i="9"/>
  <c r="D219" i="9"/>
  <c r="E219" i="9"/>
  <c r="F219" i="9"/>
  <c r="G219" i="9"/>
  <c r="H219" i="9"/>
  <c r="I219" i="9"/>
  <c r="J219" i="9"/>
  <c r="K219" i="9"/>
  <c r="L219" i="9"/>
  <c r="M219" i="9"/>
  <c r="N219" i="9"/>
  <c r="O219" i="9"/>
  <c r="Q219" i="9"/>
  <c r="R219" i="9"/>
  <c r="S219" i="9"/>
  <c r="T219" i="9"/>
  <c r="U219" i="9"/>
  <c r="V219" i="9"/>
  <c r="W219" i="9"/>
  <c r="X219" i="9"/>
  <c r="Z219" i="9"/>
  <c r="AA219" i="9"/>
  <c r="AB219" i="9"/>
  <c r="AC219" i="9"/>
  <c r="AD219" i="9"/>
  <c r="AE219" i="9"/>
  <c r="C220" i="9"/>
  <c r="D220" i="9"/>
  <c r="E220" i="9"/>
  <c r="F220" i="9"/>
  <c r="G220" i="9"/>
  <c r="H220" i="9"/>
  <c r="I220" i="9"/>
  <c r="J220" i="9"/>
  <c r="K220" i="9"/>
  <c r="L220" i="9"/>
  <c r="M220" i="9"/>
  <c r="N220" i="9"/>
  <c r="O220" i="9"/>
  <c r="Q220" i="9"/>
  <c r="R220" i="9"/>
  <c r="S220" i="9"/>
  <c r="T220" i="9"/>
  <c r="U220" i="9"/>
  <c r="V220" i="9"/>
  <c r="W220" i="9"/>
  <c r="X220" i="9"/>
  <c r="Z220" i="9"/>
  <c r="AA220" i="9"/>
  <c r="AB220" i="9"/>
  <c r="AC220" i="9"/>
  <c r="AD220" i="9"/>
  <c r="AE220" i="9"/>
  <c r="C221" i="9"/>
  <c r="D221" i="9"/>
  <c r="E221" i="9"/>
  <c r="F221" i="9"/>
  <c r="G221" i="9"/>
  <c r="H221" i="9"/>
  <c r="I221" i="9"/>
  <c r="J221" i="9"/>
  <c r="K221" i="9"/>
  <c r="L221" i="9"/>
  <c r="M221" i="9"/>
  <c r="N221" i="9"/>
  <c r="O221" i="9"/>
  <c r="Q221" i="9"/>
  <c r="R221" i="9"/>
  <c r="S221" i="9"/>
  <c r="T221" i="9"/>
  <c r="U221" i="9"/>
  <c r="V221" i="9"/>
  <c r="W221" i="9"/>
  <c r="X221" i="9"/>
  <c r="Z221" i="9"/>
  <c r="AA221" i="9"/>
  <c r="AB221" i="9"/>
  <c r="AC221" i="9"/>
  <c r="AD221" i="9"/>
  <c r="AE221" i="9"/>
  <c r="C222" i="9"/>
  <c r="D222" i="9"/>
  <c r="E222" i="9"/>
  <c r="F222" i="9"/>
  <c r="G222" i="9"/>
  <c r="H222" i="9"/>
  <c r="I222" i="9"/>
  <c r="J222" i="9"/>
  <c r="K222" i="9"/>
  <c r="L222" i="9"/>
  <c r="M222" i="9"/>
  <c r="N222" i="9"/>
  <c r="O222" i="9"/>
  <c r="Q222" i="9"/>
  <c r="R222" i="9"/>
  <c r="S222" i="9"/>
  <c r="T222" i="9"/>
  <c r="U222" i="9"/>
  <c r="V222" i="9"/>
  <c r="W222" i="9"/>
  <c r="X222" i="9"/>
  <c r="Z222" i="9"/>
  <c r="AA222" i="9"/>
  <c r="AB222" i="9"/>
  <c r="AC222" i="9"/>
  <c r="AD222" i="9"/>
  <c r="AE222" i="9"/>
  <c r="C223" i="9"/>
  <c r="D223" i="9"/>
  <c r="E223" i="9"/>
  <c r="F223" i="9"/>
  <c r="G223" i="9"/>
  <c r="H223" i="9"/>
  <c r="I223" i="9"/>
  <c r="J223" i="9"/>
  <c r="K223" i="9"/>
  <c r="L223" i="9"/>
  <c r="M223" i="9"/>
  <c r="N223" i="9"/>
  <c r="O223" i="9"/>
  <c r="Q223" i="9"/>
  <c r="R223" i="9"/>
  <c r="S223" i="9"/>
  <c r="T223" i="9"/>
  <c r="U223" i="9"/>
  <c r="V223" i="9"/>
  <c r="W223" i="9"/>
  <c r="X223" i="9"/>
  <c r="Z223" i="9"/>
  <c r="AA223" i="9"/>
  <c r="AB223" i="9"/>
  <c r="AC223" i="9"/>
  <c r="AD223" i="9"/>
  <c r="AE223" i="9"/>
  <c r="C224" i="9"/>
  <c r="D224" i="9"/>
  <c r="E224" i="9"/>
  <c r="F224" i="9"/>
  <c r="G224" i="9"/>
  <c r="H224" i="9"/>
  <c r="I224" i="9"/>
  <c r="J224" i="9"/>
  <c r="K224" i="9"/>
  <c r="L224" i="9"/>
  <c r="M224" i="9"/>
  <c r="N224" i="9"/>
  <c r="O224" i="9"/>
  <c r="Q224" i="9"/>
  <c r="R224" i="9"/>
  <c r="S224" i="9"/>
  <c r="T224" i="9"/>
  <c r="U224" i="9"/>
  <c r="V224" i="9"/>
  <c r="W224" i="9"/>
  <c r="X224" i="9"/>
  <c r="Z224" i="9"/>
  <c r="AA224" i="9"/>
  <c r="AB224" i="9"/>
  <c r="AC224" i="9"/>
  <c r="AD224" i="9"/>
  <c r="AE224" i="9"/>
  <c r="C225" i="9"/>
  <c r="D225" i="9"/>
  <c r="E225" i="9"/>
  <c r="F225" i="9"/>
  <c r="G225" i="9"/>
  <c r="H225" i="9"/>
  <c r="I225" i="9"/>
  <c r="J225" i="9"/>
  <c r="K225" i="9"/>
  <c r="L225" i="9"/>
  <c r="M225" i="9"/>
  <c r="N225" i="9"/>
  <c r="O225" i="9"/>
  <c r="Q225" i="9"/>
  <c r="R225" i="9"/>
  <c r="S225" i="9"/>
  <c r="T225" i="9"/>
  <c r="U225" i="9"/>
  <c r="V225" i="9"/>
  <c r="W225" i="9"/>
  <c r="X225" i="9"/>
  <c r="Z225" i="9"/>
  <c r="AA225" i="9"/>
  <c r="AB225" i="9"/>
  <c r="AC225" i="9"/>
  <c r="AD225" i="9"/>
  <c r="AE225" i="9"/>
  <c r="C226" i="9"/>
  <c r="D226" i="9"/>
  <c r="E226" i="9"/>
  <c r="F226" i="9"/>
  <c r="G226" i="9"/>
  <c r="H226" i="9"/>
  <c r="I226" i="9"/>
  <c r="J226" i="9"/>
  <c r="K226" i="9"/>
  <c r="L226" i="9"/>
  <c r="M226" i="9"/>
  <c r="N226" i="9"/>
  <c r="O226" i="9"/>
  <c r="Q226" i="9"/>
  <c r="R226" i="9"/>
  <c r="S226" i="9"/>
  <c r="T226" i="9"/>
  <c r="U226" i="9"/>
  <c r="V226" i="9"/>
  <c r="W226" i="9"/>
  <c r="X226" i="9"/>
  <c r="Z226" i="9"/>
  <c r="AA226" i="9"/>
  <c r="AB226" i="9"/>
  <c r="AC226" i="9"/>
  <c r="AD226" i="9"/>
  <c r="AE226" i="9"/>
  <c r="C227" i="9"/>
  <c r="D227" i="9"/>
  <c r="E227" i="9"/>
  <c r="F227" i="9"/>
  <c r="G227" i="9"/>
  <c r="H227" i="9"/>
  <c r="I227" i="9"/>
  <c r="J227" i="9"/>
  <c r="K227" i="9"/>
  <c r="L227" i="9"/>
  <c r="M227" i="9"/>
  <c r="N227" i="9"/>
  <c r="O227" i="9"/>
  <c r="Q227" i="9"/>
  <c r="R227" i="9"/>
  <c r="S227" i="9"/>
  <c r="T227" i="9"/>
  <c r="U227" i="9"/>
  <c r="V227" i="9"/>
  <c r="W227" i="9"/>
  <c r="X227" i="9"/>
  <c r="Z227" i="9"/>
  <c r="AA227" i="9"/>
  <c r="AB227" i="9"/>
  <c r="AC227" i="9"/>
  <c r="AD227" i="9"/>
  <c r="AE227" i="9"/>
  <c r="C228" i="9"/>
  <c r="D228" i="9"/>
  <c r="E228" i="9"/>
  <c r="F228" i="9"/>
  <c r="G228" i="9"/>
  <c r="H228" i="9"/>
  <c r="I228" i="9"/>
  <c r="J228" i="9"/>
  <c r="K228" i="9"/>
  <c r="L228" i="9"/>
  <c r="M228" i="9"/>
  <c r="N228" i="9"/>
  <c r="O228" i="9"/>
  <c r="Q228" i="9"/>
  <c r="R228" i="9"/>
  <c r="S228" i="9"/>
  <c r="T228" i="9"/>
  <c r="U228" i="9"/>
  <c r="V228" i="9"/>
  <c r="W228" i="9"/>
  <c r="X228" i="9"/>
  <c r="Z228" i="9"/>
  <c r="AA228" i="9"/>
  <c r="AB228" i="9"/>
  <c r="AC228" i="9"/>
  <c r="AD228" i="9"/>
  <c r="AE228" i="9"/>
  <c r="C229" i="9"/>
  <c r="D229" i="9"/>
  <c r="E229" i="9"/>
  <c r="F229" i="9"/>
  <c r="G229" i="9"/>
  <c r="H229" i="9"/>
  <c r="I229" i="9"/>
  <c r="J229" i="9"/>
  <c r="K229" i="9"/>
  <c r="L229" i="9"/>
  <c r="M229" i="9"/>
  <c r="N229" i="9"/>
  <c r="O229" i="9"/>
  <c r="Q229" i="9"/>
  <c r="R229" i="9"/>
  <c r="S229" i="9"/>
  <c r="T229" i="9"/>
  <c r="U229" i="9"/>
  <c r="V229" i="9"/>
  <c r="W229" i="9"/>
  <c r="X229" i="9"/>
  <c r="Z229" i="9"/>
  <c r="AA229" i="9"/>
  <c r="AB229" i="9"/>
  <c r="AC229" i="9"/>
  <c r="AD229" i="9"/>
  <c r="AE229" i="9"/>
  <c r="C230" i="9"/>
  <c r="D230" i="9"/>
  <c r="E230" i="9"/>
  <c r="F230" i="9"/>
  <c r="G230" i="9"/>
  <c r="H230" i="9"/>
  <c r="I230" i="9"/>
  <c r="J230" i="9"/>
  <c r="K230" i="9"/>
  <c r="L230" i="9"/>
  <c r="M230" i="9"/>
  <c r="N230" i="9"/>
  <c r="O230" i="9"/>
  <c r="Q230" i="9"/>
  <c r="R230" i="9"/>
  <c r="S230" i="9"/>
  <c r="T230" i="9"/>
  <c r="U230" i="9"/>
  <c r="V230" i="9"/>
  <c r="W230" i="9"/>
  <c r="X230" i="9"/>
  <c r="Z230" i="9"/>
  <c r="AA230" i="9"/>
  <c r="AB230" i="9"/>
  <c r="AC230" i="9"/>
  <c r="AD230" i="9"/>
  <c r="AE230" i="9"/>
  <c r="C231" i="9"/>
  <c r="D231" i="9"/>
  <c r="E231" i="9"/>
  <c r="F231" i="9"/>
  <c r="G231" i="9"/>
  <c r="H231" i="9"/>
  <c r="I231" i="9"/>
  <c r="J231" i="9"/>
  <c r="K231" i="9"/>
  <c r="L231" i="9"/>
  <c r="M231" i="9"/>
  <c r="N231" i="9"/>
  <c r="O231" i="9"/>
  <c r="Q231" i="9"/>
  <c r="R231" i="9"/>
  <c r="S231" i="9"/>
  <c r="T231" i="9"/>
  <c r="U231" i="9"/>
  <c r="V231" i="9"/>
  <c r="W231" i="9"/>
  <c r="X231" i="9"/>
  <c r="Z231" i="9"/>
  <c r="AA231" i="9"/>
  <c r="AB231" i="9"/>
  <c r="AC231" i="9"/>
  <c r="AD231" i="9"/>
  <c r="AE231" i="9"/>
  <c r="C232" i="9"/>
  <c r="D232" i="9"/>
  <c r="E232" i="9"/>
  <c r="F232" i="9"/>
  <c r="G232" i="9"/>
  <c r="H232" i="9"/>
  <c r="I232" i="9"/>
  <c r="J232" i="9"/>
  <c r="K232" i="9"/>
  <c r="L232" i="9"/>
  <c r="M232" i="9"/>
  <c r="N232" i="9"/>
  <c r="O232" i="9"/>
  <c r="Q232" i="9"/>
  <c r="R232" i="9"/>
  <c r="S232" i="9"/>
  <c r="T232" i="9"/>
  <c r="U232" i="9"/>
  <c r="V232" i="9"/>
  <c r="W232" i="9"/>
  <c r="X232" i="9"/>
  <c r="Z232" i="9"/>
  <c r="AA232" i="9"/>
  <c r="AB232" i="9"/>
  <c r="AC232" i="9"/>
  <c r="AD232" i="9"/>
  <c r="AE232" i="9"/>
  <c r="C233" i="9"/>
  <c r="D233" i="9"/>
  <c r="E233" i="9"/>
  <c r="F233" i="9"/>
  <c r="G233" i="9"/>
  <c r="H233" i="9"/>
  <c r="I233" i="9"/>
  <c r="J233" i="9"/>
  <c r="K233" i="9"/>
  <c r="L233" i="9"/>
  <c r="M233" i="9"/>
  <c r="N233" i="9"/>
  <c r="O233" i="9"/>
  <c r="Q233" i="9"/>
  <c r="R233" i="9"/>
  <c r="S233" i="9"/>
  <c r="T233" i="9"/>
  <c r="U233" i="9"/>
  <c r="V233" i="9"/>
  <c r="W233" i="9"/>
  <c r="X233" i="9"/>
  <c r="Z233" i="9"/>
  <c r="AA233" i="9"/>
  <c r="AB233" i="9"/>
  <c r="AC233" i="9"/>
  <c r="AD233" i="9"/>
  <c r="AE233" i="9"/>
  <c r="C234" i="9"/>
  <c r="D234" i="9"/>
  <c r="E234" i="9"/>
  <c r="F234" i="9"/>
  <c r="G234" i="9"/>
  <c r="H234" i="9"/>
  <c r="I234" i="9"/>
  <c r="J234" i="9"/>
  <c r="K234" i="9"/>
  <c r="L234" i="9"/>
  <c r="M234" i="9"/>
  <c r="N234" i="9"/>
  <c r="O234" i="9"/>
  <c r="Q234" i="9"/>
  <c r="R234" i="9"/>
  <c r="S234" i="9"/>
  <c r="T234" i="9"/>
  <c r="U234" i="9"/>
  <c r="V234" i="9"/>
  <c r="W234" i="9"/>
  <c r="X234" i="9"/>
  <c r="Z234" i="9"/>
  <c r="AA234" i="9"/>
  <c r="AB234" i="9"/>
  <c r="AC234" i="9"/>
  <c r="AD234" i="9"/>
  <c r="AE234" i="9"/>
  <c r="C235" i="9"/>
  <c r="D235" i="9"/>
  <c r="E235" i="9"/>
  <c r="F235" i="9"/>
  <c r="G235" i="9"/>
  <c r="H235" i="9"/>
  <c r="I235" i="9"/>
  <c r="J235" i="9"/>
  <c r="K235" i="9"/>
  <c r="L235" i="9"/>
  <c r="M235" i="9"/>
  <c r="N235" i="9"/>
  <c r="O235" i="9"/>
  <c r="Q235" i="9"/>
  <c r="R235" i="9"/>
  <c r="S235" i="9"/>
  <c r="T235" i="9"/>
  <c r="U235" i="9"/>
  <c r="V235" i="9"/>
  <c r="W235" i="9"/>
  <c r="X235" i="9"/>
  <c r="Z235" i="9"/>
  <c r="AA235" i="9"/>
  <c r="AB235" i="9"/>
  <c r="AC235" i="9"/>
  <c r="AD235" i="9"/>
  <c r="AE235" i="9"/>
  <c r="C236" i="9"/>
  <c r="D236" i="9"/>
  <c r="E236" i="9"/>
  <c r="F236" i="9"/>
  <c r="G236" i="9"/>
  <c r="H236" i="9"/>
  <c r="I236" i="9"/>
  <c r="J236" i="9"/>
  <c r="K236" i="9"/>
  <c r="L236" i="9"/>
  <c r="M236" i="9"/>
  <c r="N236" i="9"/>
  <c r="O236" i="9"/>
  <c r="Q236" i="9"/>
  <c r="R236" i="9"/>
  <c r="S236" i="9"/>
  <c r="T236" i="9"/>
  <c r="U236" i="9"/>
  <c r="V236" i="9"/>
  <c r="W236" i="9"/>
  <c r="X236" i="9"/>
  <c r="Z236" i="9"/>
  <c r="AA236" i="9"/>
  <c r="AB236" i="9"/>
  <c r="AC236" i="9"/>
  <c r="AD236" i="9"/>
  <c r="AE236" i="9"/>
  <c r="C237" i="9"/>
  <c r="D237" i="9"/>
  <c r="E237" i="9"/>
  <c r="F237" i="9"/>
  <c r="G237" i="9"/>
  <c r="H237" i="9"/>
  <c r="I237" i="9"/>
  <c r="J237" i="9"/>
  <c r="K237" i="9"/>
  <c r="L237" i="9"/>
  <c r="M237" i="9"/>
  <c r="N237" i="9"/>
  <c r="O237" i="9"/>
  <c r="Q237" i="9"/>
  <c r="R237" i="9"/>
  <c r="S237" i="9"/>
  <c r="T237" i="9"/>
  <c r="U237" i="9"/>
  <c r="V237" i="9"/>
  <c r="W237" i="9"/>
  <c r="X237" i="9"/>
  <c r="Z237" i="9"/>
  <c r="AA237" i="9"/>
  <c r="AB237" i="9"/>
  <c r="AC237" i="9"/>
  <c r="AD237" i="9"/>
  <c r="AE237" i="9"/>
  <c r="C238" i="9"/>
  <c r="D238" i="9"/>
  <c r="E238" i="9"/>
  <c r="F238" i="9"/>
  <c r="G238" i="9"/>
  <c r="H238" i="9"/>
  <c r="I238" i="9"/>
  <c r="J238" i="9"/>
  <c r="K238" i="9"/>
  <c r="L238" i="9"/>
  <c r="M238" i="9"/>
  <c r="N238" i="9"/>
  <c r="O238" i="9"/>
  <c r="Q238" i="9"/>
  <c r="R238" i="9"/>
  <c r="S238" i="9"/>
  <c r="T238" i="9"/>
  <c r="U238" i="9"/>
  <c r="V238" i="9"/>
  <c r="W238" i="9"/>
  <c r="X238" i="9"/>
  <c r="Z238" i="9"/>
  <c r="AA238" i="9"/>
  <c r="AB238" i="9"/>
  <c r="AC238" i="9"/>
  <c r="AD238" i="9"/>
  <c r="AE238" i="9"/>
  <c r="C239" i="9"/>
  <c r="D239" i="9"/>
  <c r="E239" i="9"/>
  <c r="F239" i="9"/>
  <c r="G239" i="9"/>
  <c r="H239" i="9"/>
  <c r="I239" i="9"/>
  <c r="J239" i="9"/>
  <c r="K239" i="9"/>
  <c r="L239" i="9"/>
  <c r="M239" i="9"/>
  <c r="N239" i="9"/>
  <c r="O239" i="9"/>
  <c r="Q239" i="9"/>
  <c r="R239" i="9"/>
  <c r="S239" i="9"/>
  <c r="T239" i="9"/>
  <c r="U239" i="9"/>
  <c r="V239" i="9"/>
  <c r="W239" i="9"/>
  <c r="X239" i="9"/>
  <c r="Z239" i="9"/>
  <c r="AA239" i="9"/>
  <c r="AB239" i="9"/>
  <c r="AC239" i="9"/>
  <c r="AD239" i="9"/>
  <c r="AE239" i="9"/>
  <c r="C240" i="9"/>
  <c r="D240" i="9"/>
  <c r="E240" i="9"/>
  <c r="F240" i="9"/>
  <c r="G240" i="9"/>
  <c r="H240" i="9"/>
  <c r="I240" i="9"/>
  <c r="J240" i="9"/>
  <c r="K240" i="9"/>
  <c r="L240" i="9"/>
  <c r="M240" i="9"/>
  <c r="N240" i="9"/>
  <c r="O240" i="9"/>
  <c r="Q240" i="9"/>
  <c r="R240" i="9"/>
  <c r="S240" i="9"/>
  <c r="T240" i="9"/>
  <c r="U240" i="9"/>
  <c r="V240" i="9"/>
  <c r="W240" i="9"/>
  <c r="X240" i="9"/>
  <c r="Z240" i="9"/>
  <c r="AA240" i="9"/>
  <c r="AB240" i="9"/>
  <c r="AC240" i="9"/>
  <c r="AD240" i="9"/>
  <c r="AE240" i="9"/>
  <c r="C241" i="9"/>
  <c r="D241" i="9"/>
  <c r="E241" i="9"/>
  <c r="F241" i="9"/>
  <c r="G241" i="9"/>
  <c r="H241" i="9"/>
  <c r="I241" i="9"/>
  <c r="J241" i="9"/>
  <c r="K241" i="9"/>
  <c r="L241" i="9"/>
  <c r="M241" i="9"/>
  <c r="N241" i="9"/>
  <c r="O241" i="9"/>
  <c r="Q241" i="9"/>
  <c r="R241" i="9"/>
  <c r="S241" i="9"/>
  <c r="T241" i="9"/>
  <c r="U241" i="9"/>
  <c r="V241" i="9"/>
  <c r="W241" i="9"/>
  <c r="X241" i="9"/>
  <c r="Z241" i="9"/>
  <c r="AA241" i="9"/>
  <c r="AB241" i="9"/>
  <c r="AC241" i="9"/>
  <c r="AD241" i="9"/>
  <c r="AE241" i="9"/>
  <c r="C242" i="9"/>
  <c r="D242" i="9"/>
  <c r="E242" i="9"/>
  <c r="F242" i="9"/>
  <c r="G242" i="9"/>
  <c r="H242" i="9"/>
  <c r="I242" i="9"/>
  <c r="J242" i="9"/>
  <c r="K242" i="9"/>
  <c r="L242" i="9"/>
  <c r="M242" i="9"/>
  <c r="N242" i="9"/>
  <c r="O242" i="9"/>
  <c r="Q242" i="9"/>
  <c r="R242" i="9"/>
  <c r="S242" i="9"/>
  <c r="T242" i="9"/>
  <c r="U242" i="9"/>
  <c r="V242" i="9"/>
  <c r="W242" i="9"/>
  <c r="X242" i="9"/>
  <c r="Z242" i="9"/>
  <c r="AA242" i="9"/>
  <c r="AB242" i="9"/>
  <c r="AC242" i="9"/>
  <c r="AD242" i="9"/>
  <c r="AE242" i="9"/>
  <c r="C243" i="9"/>
  <c r="D243" i="9"/>
  <c r="E243" i="9"/>
  <c r="F243" i="9"/>
  <c r="G243" i="9"/>
  <c r="H243" i="9"/>
  <c r="I243" i="9"/>
  <c r="J243" i="9"/>
  <c r="K243" i="9"/>
  <c r="L243" i="9"/>
  <c r="M243" i="9"/>
  <c r="N243" i="9"/>
  <c r="O243" i="9"/>
  <c r="Q243" i="9"/>
  <c r="R243" i="9"/>
  <c r="S243" i="9"/>
  <c r="T243" i="9"/>
  <c r="U243" i="9"/>
  <c r="V243" i="9"/>
  <c r="W243" i="9"/>
  <c r="X243" i="9"/>
  <c r="Z243" i="9"/>
  <c r="AA243" i="9"/>
  <c r="AB243" i="9"/>
  <c r="AC243" i="9"/>
  <c r="AD243" i="9"/>
  <c r="AE243" i="9"/>
  <c r="C244" i="9"/>
  <c r="D244" i="9"/>
  <c r="E244" i="9"/>
  <c r="F244" i="9"/>
  <c r="G244" i="9"/>
  <c r="H244" i="9"/>
  <c r="I244" i="9"/>
  <c r="J244" i="9"/>
  <c r="K244" i="9"/>
  <c r="L244" i="9"/>
  <c r="M244" i="9"/>
  <c r="N244" i="9"/>
  <c r="O244" i="9"/>
  <c r="Q244" i="9"/>
  <c r="R244" i="9"/>
  <c r="S244" i="9"/>
  <c r="T244" i="9"/>
  <c r="U244" i="9"/>
  <c r="V244" i="9"/>
  <c r="W244" i="9"/>
  <c r="X244" i="9"/>
  <c r="Z244" i="9"/>
  <c r="AA244" i="9"/>
  <c r="AB244" i="9"/>
  <c r="AC244" i="9"/>
  <c r="AD244" i="9"/>
  <c r="AE244" i="9"/>
  <c r="C245" i="9"/>
  <c r="D245" i="9"/>
  <c r="E245" i="9"/>
  <c r="F245" i="9"/>
  <c r="G245" i="9"/>
  <c r="H245" i="9"/>
  <c r="I245" i="9"/>
  <c r="J245" i="9"/>
  <c r="K245" i="9"/>
  <c r="L245" i="9"/>
  <c r="M245" i="9"/>
  <c r="N245" i="9"/>
  <c r="O245" i="9"/>
  <c r="Q245" i="9"/>
  <c r="R245" i="9"/>
  <c r="S245" i="9"/>
  <c r="T245" i="9"/>
  <c r="U245" i="9"/>
  <c r="V245" i="9"/>
  <c r="W245" i="9"/>
  <c r="X245" i="9"/>
  <c r="Z245" i="9"/>
  <c r="AA245" i="9"/>
  <c r="AB245" i="9"/>
  <c r="AC245" i="9"/>
  <c r="AD245" i="9"/>
  <c r="AE245" i="9"/>
  <c r="C246" i="9"/>
  <c r="D246" i="9"/>
  <c r="E246" i="9"/>
  <c r="F246" i="9"/>
  <c r="G246" i="9"/>
  <c r="H246" i="9"/>
  <c r="I246" i="9"/>
  <c r="J246" i="9"/>
  <c r="K246" i="9"/>
  <c r="L246" i="9"/>
  <c r="M246" i="9"/>
  <c r="N246" i="9"/>
  <c r="O246" i="9"/>
  <c r="Q246" i="9"/>
  <c r="R246" i="9"/>
  <c r="S246" i="9"/>
  <c r="T246" i="9"/>
  <c r="U246" i="9"/>
  <c r="V246" i="9"/>
  <c r="W246" i="9"/>
  <c r="X246" i="9"/>
  <c r="Z246" i="9"/>
  <c r="AA246" i="9"/>
  <c r="AB246" i="9"/>
  <c r="AC246" i="9"/>
  <c r="AD246" i="9"/>
  <c r="AE246" i="9"/>
  <c r="C247" i="9"/>
  <c r="D247" i="9"/>
  <c r="E247" i="9"/>
  <c r="F247" i="9"/>
  <c r="G247" i="9"/>
  <c r="H247" i="9"/>
  <c r="I247" i="9"/>
  <c r="J247" i="9"/>
  <c r="K247" i="9"/>
  <c r="L247" i="9"/>
  <c r="M247" i="9"/>
  <c r="N247" i="9"/>
  <c r="O247" i="9"/>
  <c r="Q247" i="9"/>
  <c r="R247" i="9"/>
  <c r="S247" i="9"/>
  <c r="T247" i="9"/>
  <c r="U247" i="9"/>
  <c r="V247" i="9"/>
  <c r="W247" i="9"/>
  <c r="X247" i="9"/>
  <c r="Z247" i="9"/>
  <c r="AA247" i="9"/>
  <c r="AB247" i="9"/>
  <c r="AC247" i="9"/>
  <c r="AD247" i="9"/>
  <c r="AE247" i="9"/>
  <c r="C248" i="9"/>
  <c r="D248" i="9"/>
  <c r="E248" i="9"/>
  <c r="F248" i="9"/>
  <c r="G248" i="9"/>
  <c r="H248" i="9"/>
  <c r="I248" i="9"/>
  <c r="J248" i="9"/>
  <c r="K248" i="9"/>
  <c r="L248" i="9"/>
  <c r="M248" i="9"/>
  <c r="N248" i="9"/>
  <c r="O248" i="9"/>
  <c r="Q248" i="9"/>
  <c r="R248" i="9"/>
  <c r="S248" i="9"/>
  <c r="T248" i="9"/>
  <c r="U248" i="9"/>
  <c r="V248" i="9"/>
  <c r="W248" i="9"/>
  <c r="X248" i="9"/>
  <c r="Z248" i="9"/>
  <c r="AA248" i="9"/>
  <c r="AB248" i="9"/>
  <c r="AC248" i="9"/>
  <c r="AD248" i="9"/>
  <c r="AE248" i="9"/>
  <c r="C249" i="9"/>
  <c r="D249" i="9"/>
  <c r="E249" i="9"/>
  <c r="F249" i="9"/>
  <c r="G249" i="9"/>
  <c r="H249" i="9"/>
  <c r="I249" i="9"/>
  <c r="J249" i="9"/>
  <c r="K249" i="9"/>
  <c r="L249" i="9"/>
  <c r="M249" i="9"/>
  <c r="N249" i="9"/>
  <c r="O249" i="9"/>
  <c r="Q249" i="9"/>
  <c r="R249" i="9"/>
  <c r="S249" i="9"/>
  <c r="T249" i="9"/>
  <c r="U249" i="9"/>
  <c r="V249" i="9"/>
  <c r="W249" i="9"/>
  <c r="X249" i="9"/>
  <c r="Z249" i="9"/>
  <c r="AA249" i="9"/>
  <c r="AB249" i="9"/>
  <c r="AC249" i="9"/>
  <c r="AD249" i="9"/>
  <c r="AE249" i="9"/>
  <c r="C250" i="9"/>
  <c r="D250" i="9"/>
  <c r="E250" i="9"/>
  <c r="F250" i="9"/>
  <c r="G250" i="9"/>
  <c r="H250" i="9"/>
  <c r="I250" i="9"/>
  <c r="J250" i="9"/>
  <c r="K250" i="9"/>
  <c r="L250" i="9"/>
  <c r="M250" i="9"/>
  <c r="N250" i="9"/>
  <c r="O250" i="9"/>
  <c r="Q250" i="9"/>
  <c r="R250" i="9"/>
  <c r="S250" i="9"/>
  <c r="T250" i="9"/>
  <c r="U250" i="9"/>
  <c r="V250" i="9"/>
  <c r="W250" i="9"/>
  <c r="X250" i="9"/>
  <c r="Z250" i="9"/>
  <c r="AA250" i="9"/>
  <c r="AB250" i="9"/>
  <c r="AC250" i="9"/>
  <c r="AD250" i="9"/>
  <c r="AE250" i="9"/>
  <c r="C251" i="9"/>
  <c r="D251" i="9"/>
  <c r="E251" i="9"/>
  <c r="F251" i="9"/>
  <c r="G251" i="9"/>
  <c r="H251" i="9"/>
  <c r="I251" i="9"/>
  <c r="J251" i="9"/>
  <c r="K251" i="9"/>
  <c r="L251" i="9"/>
  <c r="M251" i="9"/>
  <c r="N251" i="9"/>
  <c r="O251" i="9"/>
  <c r="Q251" i="9"/>
  <c r="R251" i="9"/>
  <c r="S251" i="9"/>
  <c r="T251" i="9"/>
  <c r="U251" i="9"/>
  <c r="V251" i="9"/>
  <c r="W251" i="9"/>
  <c r="X251" i="9"/>
  <c r="Z251" i="9"/>
  <c r="AA251" i="9"/>
  <c r="AB251" i="9"/>
  <c r="AC251" i="9"/>
  <c r="AD251" i="9"/>
  <c r="AE251" i="9"/>
  <c r="C252" i="9"/>
  <c r="D252" i="9"/>
  <c r="E252" i="9"/>
  <c r="F252" i="9"/>
  <c r="G252" i="9"/>
  <c r="H252" i="9"/>
  <c r="I252" i="9"/>
  <c r="J252" i="9"/>
  <c r="K252" i="9"/>
  <c r="L252" i="9"/>
  <c r="M252" i="9"/>
  <c r="N252" i="9"/>
  <c r="O252" i="9"/>
  <c r="Q252" i="9"/>
  <c r="R252" i="9"/>
  <c r="S252" i="9"/>
  <c r="T252" i="9"/>
  <c r="U252" i="9"/>
  <c r="V252" i="9"/>
  <c r="W252" i="9"/>
  <c r="X252" i="9"/>
  <c r="Z252" i="9"/>
  <c r="AA252" i="9"/>
  <c r="AB252" i="9"/>
  <c r="AC252" i="9"/>
  <c r="AD252" i="9"/>
  <c r="AE252" i="9"/>
  <c r="C253" i="9"/>
  <c r="D253" i="9"/>
  <c r="E253" i="9"/>
  <c r="F253" i="9"/>
  <c r="G253" i="9"/>
  <c r="H253" i="9"/>
  <c r="I253" i="9"/>
  <c r="J253" i="9"/>
  <c r="K253" i="9"/>
  <c r="L253" i="9"/>
  <c r="M253" i="9"/>
  <c r="N253" i="9"/>
  <c r="O253" i="9"/>
  <c r="Q253" i="9"/>
  <c r="R253" i="9"/>
  <c r="S253" i="9"/>
  <c r="T253" i="9"/>
  <c r="U253" i="9"/>
  <c r="V253" i="9"/>
  <c r="W253" i="9"/>
  <c r="X253" i="9"/>
  <c r="Z253" i="9"/>
  <c r="AA253" i="9"/>
  <c r="AB253" i="9"/>
  <c r="AC253" i="9"/>
  <c r="AD253" i="9"/>
  <c r="AE253" i="9"/>
  <c r="C254" i="9"/>
  <c r="D254" i="9"/>
  <c r="E254" i="9"/>
  <c r="F254" i="9"/>
  <c r="G254" i="9"/>
  <c r="H254" i="9"/>
  <c r="I254" i="9"/>
  <c r="J254" i="9"/>
  <c r="K254" i="9"/>
  <c r="L254" i="9"/>
  <c r="M254" i="9"/>
  <c r="N254" i="9"/>
  <c r="O254" i="9"/>
  <c r="Q254" i="9"/>
  <c r="R254" i="9"/>
  <c r="S254" i="9"/>
  <c r="T254" i="9"/>
  <c r="U254" i="9"/>
  <c r="V254" i="9"/>
  <c r="W254" i="9"/>
  <c r="X254" i="9"/>
  <c r="Z254" i="9"/>
  <c r="AA254" i="9"/>
  <c r="AB254" i="9"/>
  <c r="AC254" i="9"/>
  <c r="AD254" i="9"/>
  <c r="AE254" i="9"/>
  <c r="C255" i="9"/>
  <c r="D255" i="9"/>
  <c r="E255" i="9"/>
  <c r="F255" i="9"/>
  <c r="G255" i="9"/>
  <c r="H255" i="9"/>
  <c r="I255" i="9"/>
  <c r="J255" i="9"/>
  <c r="K255" i="9"/>
  <c r="L255" i="9"/>
  <c r="M255" i="9"/>
  <c r="N255" i="9"/>
  <c r="O255" i="9"/>
  <c r="Q255" i="9"/>
  <c r="R255" i="9"/>
  <c r="S255" i="9"/>
  <c r="T255" i="9"/>
  <c r="U255" i="9"/>
  <c r="V255" i="9"/>
  <c r="W255" i="9"/>
  <c r="X255" i="9"/>
  <c r="Z255" i="9"/>
  <c r="AA255" i="9"/>
  <c r="AB255" i="9"/>
  <c r="AC255" i="9"/>
  <c r="AD255" i="9"/>
  <c r="AE255" i="9"/>
  <c r="C256" i="9"/>
  <c r="D256" i="9"/>
  <c r="E256" i="9"/>
  <c r="F256" i="9"/>
  <c r="G256" i="9"/>
  <c r="H256" i="9"/>
  <c r="I256" i="9"/>
  <c r="J256" i="9"/>
  <c r="K256" i="9"/>
  <c r="L256" i="9"/>
  <c r="M256" i="9"/>
  <c r="N256" i="9"/>
  <c r="O256" i="9"/>
  <c r="Q256" i="9"/>
  <c r="R256" i="9"/>
  <c r="S256" i="9"/>
  <c r="T256" i="9"/>
  <c r="U256" i="9"/>
  <c r="V256" i="9"/>
  <c r="W256" i="9"/>
  <c r="X256" i="9"/>
  <c r="Z256" i="9"/>
  <c r="AA256" i="9"/>
  <c r="AB256" i="9"/>
  <c r="AC256" i="9"/>
  <c r="AD256" i="9"/>
  <c r="AE256" i="9"/>
  <c r="C257" i="9"/>
  <c r="D257" i="9"/>
  <c r="E257" i="9"/>
  <c r="F257" i="9"/>
  <c r="G257" i="9"/>
  <c r="H257" i="9"/>
  <c r="I257" i="9"/>
  <c r="J257" i="9"/>
  <c r="K257" i="9"/>
  <c r="L257" i="9"/>
  <c r="M257" i="9"/>
  <c r="N257" i="9"/>
  <c r="O257" i="9"/>
  <c r="Q257" i="9"/>
  <c r="R257" i="9"/>
  <c r="S257" i="9"/>
  <c r="T257" i="9"/>
  <c r="U257" i="9"/>
  <c r="V257" i="9"/>
  <c r="W257" i="9"/>
  <c r="X257" i="9"/>
  <c r="Z257" i="9"/>
  <c r="AA257" i="9"/>
  <c r="AB257" i="9"/>
  <c r="AC257" i="9"/>
  <c r="AD257" i="9"/>
  <c r="AE257" i="9"/>
  <c r="C258" i="9"/>
  <c r="D258" i="9"/>
  <c r="E258" i="9"/>
  <c r="F258" i="9"/>
  <c r="G258" i="9"/>
  <c r="H258" i="9"/>
  <c r="I258" i="9"/>
  <c r="J258" i="9"/>
  <c r="K258" i="9"/>
  <c r="L258" i="9"/>
  <c r="M258" i="9"/>
  <c r="N258" i="9"/>
  <c r="O258" i="9"/>
  <c r="Q258" i="9"/>
  <c r="R258" i="9"/>
  <c r="S258" i="9"/>
  <c r="T258" i="9"/>
  <c r="U258" i="9"/>
  <c r="V258" i="9"/>
  <c r="W258" i="9"/>
  <c r="X258" i="9"/>
  <c r="Z258" i="9"/>
  <c r="AA258" i="9"/>
  <c r="AB258" i="9"/>
  <c r="AC258" i="9"/>
  <c r="AD258" i="9"/>
  <c r="AE258" i="9"/>
  <c r="C259" i="9"/>
  <c r="D259" i="9"/>
  <c r="E259" i="9"/>
  <c r="F259" i="9"/>
  <c r="G259" i="9"/>
  <c r="H259" i="9"/>
  <c r="I259" i="9"/>
  <c r="J259" i="9"/>
  <c r="K259" i="9"/>
  <c r="L259" i="9"/>
  <c r="M259" i="9"/>
  <c r="N259" i="9"/>
  <c r="O259" i="9"/>
  <c r="Q259" i="9"/>
  <c r="R259" i="9"/>
  <c r="S259" i="9"/>
  <c r="T259" i="9"/>
  <c r="U259" i="9"/>
  <c r="V259" i="9"/>
  <c r="W259" i="9"/>
  <c r="X259" i="9"/>
  <c r="Z259" i="9"/>
  <c r="AA259" i="9"/>
  <c r="AB259" i="9"/>
  <c r="AC259" i="9"/>
  <c r="AD259" i="9"/>
  <c r="AE259" i="9"/>
  <c r="C260" i="9"/>
  <c r="D260" i="9"/>
  <c r="E260" i="9"/>
  <c r="F260" i="9"/>
  <c r="G260" i="9"/>
  <c r="H260" i="9"/>
  <c r="I260" i="9"/>
  <c r="J260" i="9"/>
  <c r="K260" i="9"/>
  <c r="L260" i="9"/>
  <c r="M260" i="9"/>
  <c r="N260" i="9"/>
  <c r="O260" i="9"/>
  <c r="Q260" i="9"/>
  <c r="R260" i="9"/>
  <c r="S260" i="9"/>
  <c r="T260" i="9"/>
  <c r="U260" i="9"/>
  <c r="V260" i="9"/>
  <c r="W260" i="9"/>
  <c r="X260" i="9"/>
  <c r="Z260" i="9"/>
  <c r="AA260" i="9"/>
  <c r="AB260" i="9"/>
  <c r="AC260" i="9"/>
  <c r="AD260" i="9"/>
  <c r="AE260" i="9"/>
  <c r="C261" i="9"/>
  <c r="D261" i="9"/>
  <c r="E261" i="9"/>
  <c r="F261" i="9"/>
  <c r="G261" i="9"/>
  <c r="H261" i="9"/>
  <c r="I261" i="9"/>
  <c r="J261" i="9"/>
  <c r="K261" i="9"/>
  <c r="L261" i="9"/>
  <c r="M261" i="9"/>
  <c r="N261" i="9"/>
  <c r="O261" i="9"/>
  <c r="Q261" i="9"/>
  <c r="R261" i="9"/>
  <c r="S261" i="9"/>
  <c r="T261" i="9"/>
  <c r="U261" i="9"/>
  <c r="V261" i="9"/>
  <c r="W261" i="9"/>
  <c r="X261" i="9"/>
  <c r="Z261" i="9"/>
  <c r="AA261" i="9"/>
  <c r="AB261" i="9"/>
  <c r="AC261" i="9"/>
  <c r="AD261" i="9"/>
  <c r="AE261" i="9"/>
  <c r="C262" i="9"/>
  <c r="D262" i="9"/>
  <c r="E262" i="9"/>
  <c r="F262" i="9"/>
  <c r="G262" i="9"/>
  <c r="H262" i="9"/>
  <c r="I262" i="9"/>
  <c r="J262" i="9"/>
  <c r="K262" i="9"/>
  <c r="L262" i="9"/>
  <c r="M262" i="9"/>
  <c r="N262" i="9"/>
  <c r="O262" i="9"/>
  <c r="Q262" i="9"/>
  <c r="R262" i="9"/>
  <c r="S262" i="9"/>
  <c r="T262" i="9"/>
  <c r="U262" i="9"/>
  <c r="V262" i="9"/>
  <c r="W262" i="9"/>
  <c r="X262" i="9"/>
  <c r="Z262" i="9"/>
  <c r="AA262" i="9"/>
  <c r="AB262" i="9"/>
  <c r="AC262" i="9"/>
  <c r="AD262" i="9"/>
  <c r="AE262" i="9"/>
  <c r="C263" i="9"/>
  <c r="D263" i="9"/>
  <c r="E263" i="9"/>
  <c r="F263" i="9"/>
  <c r="G263" i="9"/>
  <c r="H263" i="9"/>
  <c r="I263" i="9"/>
  <c r="J263" i="9"/>
  <c r="K263" i="9"/>
  <c r="L263" i="9"/>
  <c r="M263" i="9"/>
  <c r="N263" i="9"/>
  <c r="O263" i="9"/>
  <c r="Q263" i="9"/>
  <c r="R263" i="9"/>
  <c r="S263" i="9"/>
  <c r="T263" i="9"/>
  <c r="U263" i="9"/>
  <c r="V263" i="9"/>
  <c r="W263" i="9"/>
  <c r="X263" i="9"/>
  <c r="Z263" i="9"/>
  <c r="AA263" i="9"/>
  <c r="AB263" i="9"/>
  <c r="AC263" i="9"/>
  <c r="AD263" i="9"/>
  <c r="AE263" i="9"/>
  <c r="C264" i="9"/>
  <c r="D264" i="9"/>
  <c r="E264" i="9"/>
  <c r="F264" i="9"/>
  <c r="G264" i="9"/>
  <c r="H264" i="9"/>
  <c r="I264" i="9"/>
  <c r="J264" i="9"/>
  <c r="K264" i="9"/>
  <c r="L264" i="9"/>
  <c r="M264" i="9"/>
  <c r="N264" i="9"/>
  <c r="O264" i="9"/>
  <c r="Q264" i="9"/>
  <c r="R264" i="9"/>
  <c r="S264" i="9"/>
  <c r="T264" i="9"/>
  <c r="U264" i="9"/>
  <c r="V264" i="9"/>
  <c r="W264" i="9"/>
  <c r="X264" i="9"/>
  <c r="Z264" i="9"/>
  <c r="AA264" i="9"/>
  <c r="AB264" i="9"/>
  <c r="AC264" i="9"/>
  <c r="AD264" i="9"/>
  <c r="AE264" i="9"/>
  <c r="C265" i="9"/>
  <c r="D265" i="9"/>
  <c r="E265" i="9"/>
  <c r="F265" i="9"/>
  <c r="G265" i="9"/>
  <c r="H265" i="9"/>
  <c r="I265" i="9"/>
  <c r="J265" i="9"/>
  <c r="K265" i="9"/>
  <c r="L265" i="9"/>
  <c r="M265" i="9"/>
  <c r="N265" i="9"/>
  <c r="O265" i="9"/>
  <c r="Q265" i="9"/>
  <c r="R265" i="9"/>
  <c r="S265" i="9"/>
  <c r="T265" i="9"/>
  <c r="U265" i="9"/>
  <c r="V265" i="9"/>
  <c r="W265" i="9"/>
  <c r="X265" i="9"/>
  <c r="Z265" i="9"/>
  <c r="AA265" i="9"/>
  <c r="AB265" i="9"/>
  <c r="AC265" i="9"/>
  <c r="AD265" i="9"/>
  <c r="AE265" i="9"/>
  <c r="C266" i="9"/>
  <c r="D266" i="9"/>
  <c r="E266" i="9"/>
  <c r="F266" i="9"/>
  <c r="G266" i="9"/>
  <c r="H266" i="9"/>
  <c r="I266" i="9"/>
  <c r="J266" i="9"/>
  <c r="K266" i="9"/>
  <c r="L266" i="9"/>
  <c r="M266" i="9"/>
  <c r="N266" i="9"/>
  <c r="O266" i="9"/>
  <c r="Q266" i="9"/>
  <c r="R266" i="9"/>
  <c r="S266" i="9"/>
  <c r="T266" i="9"/>
  <c r="U266" i="9"/>
  <c r="V266" i="9"/>
  <c r="W266" i="9"/>
  <c r="X266" i="9"/>
  <c r="Z266" i="9"/>
  <c r="AA266" i="9"/>
  <c r="AB266" i="9"/>
  <c r="AC266" i="9"/>
  <c r="AD266" i="9"/>
  <c r="AE266" i="9"/>
  <c r="C267" i="9"/>
  <c r="D267" i="9"/>
  <c r="E267" i="9"/>
  <c r="F267" i="9"/>
  <c r="G267" i="9"/>
  <c r="H267" i="9"/>
  <c r="I267" i="9"/>
  <c r="J267" i="9"/>
  <c r="K267" i="9"/>
  <c r="L267" i="9"/>
  <c r="M267" i="9"/>
  <c r="N267" i="9"/>
  <c r="O267" i="9"/>
  <c r="Q267" i="9"/>
  <c r="R267" i="9"/>
  <c r="S267" i="9"/>
  <c r="T267" i="9"/>
  <c r="U267" i="9"/>
  <c r="V267" i="9"/>
  <c r="W267" i="9"/>
  <c r="X267" i="9"/>
  <c r="Z267" i="9"/>
  <c r="AA267" i="9"/>
  <c r="AB267" i="9"/>
  <c r="AC267" i="9"/>
  <c r="AD267" i="9"/>
  <c r="AE267" i="9"/>
  <c r="C268" i="9"/>
  <c r="D268" i="9"/>
  <c r="E268" i="9"/>
  <c r="F268" i="9"/>
  <c r="G268" i="9"/>
  <c r="H268" i="9"/>
  <c r="I268" i="9"/>
  <c r="J268" i="9"/>
  <c r="K268" i="9"/>
  <c r="L268" i="9"/>
  <c r="M268" i="9"/>
  <c r="N268" i="9"/>
  <c r="O268" i="9"/>
  <c r="Q268" i="9"/>
  <c r="R268" i="9"/>
  <c r="S268" i="9"/>
  <c r="T268" i="9"/>
  <c r="U268" i="9"/>
  <c r="V268" i="9"/>
  <c r="W268" i="9"/>
  <c r="X268" i="9"/>
  <c r="Z268" i="9"/>
  <c r="AA268" i="9"/>
  <c r="AB268" i="9"/>
  <c r="AC268" i="9"/>
  <c r="AD268" i="9"/>
  <c r="AE268" i="9"/>
  <c r="C269" i="9"/>
  <c r="D269" i="9"/>
  <c r="E269" i="9"/>
  <c r="F269" i="9"/>
  <c r="G269" i="9"/>
  <c r="H269" i="9"/>
  <c r="I269" i="9"/>
  <c r="J269" i="9"/>
  <c r="K269" i="9"/>
  <c r="L269" i="9"/>
  <c r="M269" i="9"/>
  <c r="N269" i="9"/>
  <c r="O269" i="9"/>
  <c r="Q269" i="9"/>
  <c r="R269" i="9"/>
  <c r="S269" i="9"/>
  <c r="T269" i="9"/>
  <c r="U269" i="9"/>
  <c r="V269" i="9"/>
  <c r="W269" i="9"/>
  <c r="X269" i="9"/>
  <c r="Z269" i="9"/>
  <c r="AA269" i="9"/>
  <c r="AB269" i="9"/>
  <c r="AC269" i="9"/>
  <c r="AD269" i="9"/>
  <c r="AE269" i="9"/>
  <c r="C270" i="9"/>
  <c r="D270" i="9"/>
  <c r="E270" i="9"/>
  <c r="F270" i="9"/>
  <c r="G270" i="9"/>
  <c r="H270" i="9"/>
  <c r="I270" i="9"/>
  <c r="J270" i="9"/>
  <c r="K270" i="9"/>
  <c r="L270" i="9"/>
  <c r="M270" i="9"/>
  <c r="N270" i="9"/>
  <c r="O270" i="9"/>
  <c r="Q270" i="9"/>
  <c r="R270" i="9"/>
  <c r="S270" i="9"/>
  <c r="T270" i="9"/>
  <c r="U270" i="9"/>
  <c r="V270" i="9"/>
  <c r="W270" i="9"/>
  <c r="X270" i="9"/>
  <c r="Z270" i="9"/>
  <c r="AA270" i="9"/>
  <c r="AB270" i="9"/>
  <c r="AC270" i="9"/>
  <c r="AD270" i="9"/>
  <c r="AE270" i="9"/>
  <c r="C271" i="9"/>
  <c r="D271" i="9"/>
  <c r="E271" i="9"/>
  <c r="F271" i="9"/>
  <c r="G271" i="9"/>
  <c r="H271" i="9"/>
  <c r="I271" i="9"/>
  <c r="J271" i="9"/>
  <c r="K271" i="9"/>
  <c r="L271" i="9"/>
  <c r="M271" i="9"/>
  <c r="N271" i="9"/>
  <c r="O271" i="9"/>
  <c r="Q271" i="9"/>
  <c r="R271" i="9"/>
  <c r="S271" i="9"/>
  <c r="T271" i="9"/>
  <c r="U271" i="9"/>
  <c r="V271" i="9"/>
  <c r="W271" i="9"/>
  <c r="X271" i="9"/>
  <c r="Z271" i="9"/>
  <c r="AA271" i="9"/>
  <c r="AB271" i="9"/>
  <c r="AC271" i="9"/>
  <c r="AD271" i="9"/>
  <c r="AE271" i="9"/>
  <c r="C272" i="9"/>
  <c r="D272" i="9"/>
  <c r="E272" i="9"/>
  <c r="F272" i="9"/>
  <c r="G272" i="9"/>
  <c r="H272" i="9"/>
  <c r="I272" i="9"/>
  <c r="J272" i="9"/>
  <c r="K272" i="9"/>
  <c r="L272" i="9"/>
  <c r="M272" i="9"/>
  <c r="N272" i="9"/>
  <c r="O272" i="9"/>
  <c r="Q272" i="9"/>
  <c r="R272" i="9"/>
  <c r="S272" i="9"/>
  <c r="T272" i="9"/>
  <c r="U272" i="9"/>
  <c r="V272" i="9"/>
  <c r="W272" i="9"/>
  <c r="X272" i="9"/>
  <c r="Z272" i="9"/>
  <c r="AA272" i="9"/>
  <c r="AB272" i="9"/>
  <c r="AC272" i="9"/>
  <c r="AD272" i="9"/>
  <c r="AE272" i="9"/>
  <c r="C273" i="9"/>
  <c r="D273" i="9"/>
  <c r="E273" i="9"/>
  <c r="F273" i="9"/>
  <c r="G273" i="9"/>
  <c r="H273" i="9"/>
  <c r="I273" i="9"/>
  <c r="J273" i="9"/>
  <c r="K273" i="9"/>
  <c r="L273" i="9"/>
  <c r="M273" i="9"/>
  <c r="N273" i="9"/>
  <c r="O273" i="9"/>
  <c r="Q273" i="9"/>
  <c r="R273" i="9"/>
  <c r="S273" i="9"/>
  <c r="T273" i="9"/>
  <c r="U273" i="9"/>
  <c r="V273" i="9"/>
  <c r="W273" i="9"/>
  <c r="X273" i="9"/>
  <c r="Z273" i="9"/>
  <c r="AA273" i="9"/>
  <c r="AB273" i="9"/>
  <c r="AC273" i="9"/>
  <c r="AD273" i="9"/>
  <c r="AE273" i="9"/>
  <c r="C274" i="9"/>
  <c r="D274" i="9"/>
  <c r="E274" i="9"/>
  <c r="F274" i="9"/>
  <c r="G274" i="9"/>
  <c r="H274" i="9"/>
  <c r="I274" i="9"/>
  <c r="J274" i="9"/>
  <c r="K274" i="9"/>
  <c r="L274" i="9"/>
  <c r="M274" i="9"/>
  <c r="N274" i="9"/>
  <c r="O274" i="9"/>
  <c r="Q274" i="9"/>
  <c r="R274" i="9"/>
  <c r="S274" i="9"/>
  <c r="T274" i="9"/>
  <c r="U274" i="9"/>
  <c r="V274" i="9"/>
  <c r="W274" i="9"/>
  <c r="X274" i="9"/>
  <c r="Z274" i="9"/>
  <c r="AA274" i="9"/>
  <c r="AB274" i="9"/>
  <c r="AC274" i="9"/>
  <c r="AD274" i="9"/>
  <c r="AE274" i="9"/>
  <c r="C275" i="9"/>
  <c r="D275" i="9"/>
  <c r="E275" i="9"/>
  <c r="F275" i="9"/>
  <c r="G275" i="9"/>
  <c r="H275" i="9"/>
  <c r="I275" i="9"/>
  <c r="J275" i="9"/>
  <c r="K275" i="9"/>
  <c r="L275" i="9"/>
  <c r="M275" i="9"/>
  <c r="N275" i="9"/>
  <c r="O275" i="9"/>
  <c r="Q275" i="9"/>
  <c r="R275" i="9"/>
  <c r="S275" i="9"/>
  <c r="T275" i="9"/>
  <c r="U275" i="9"/>
  <c r="V275" i="9"/>
  <c r="W275" i="9"/>
  <c r="X275" i="9"/>
  <c r="Z275" i="9"/>
  <c r="AA275" i="9"/>
  <c r="AB275" i="9"/>
  <c r="AC275" i="9"/>
  <c r="AD275" i="9"/>
  <c r="AE275" i="9"/>
  <c r="C276" i="9"/>
  <c r="D276" i="9"/>
  <c r="E276" i="9"/>
  <c r="F276" i="9"/>
  <c r="G276" i="9"/>
  <c r="H276" i="9"/>
  <c r="I276" i="9"/>
  <c r="J276" i="9"/>
  <c r="K276" i="9"/>
  <c r="L276" i="9"/>
  <c r="M276" i="9"/>
  <c r="N276" i="9"/>
  <c r="O276" i="9"/>
  <c r="Q276" i="9"/>
  <c r="R276" i="9"/>
  <c r="S276" i="9"/>
  <c r="T276" i="9"/>
  <c r="U276" i="9"/>
  <c r="V276" i="9"/>
  <c r="W276" i="9"/>
  <c r="X276" i="9"/>
  <c r="Z276" i="9"/>
  <c r="AA276" i="9"/>
  <c r="AB276" i="9"/>
  <c r="AC276" i="9"/>
  <c r="AD276" i="9"/>
  <c r="AE276" i="9"/>
  <c r="C277" i="9"/>
  <c r="D277" i="9"/>
  <c r="E277" i="9"/>
  <c r="F277" i="9"/>
  <c r="G277" i="9"/>
  <c r="H277" i="9"/>
  <c r="I277" i="9"/>
  <c r="J277" i="9"/>
  <c r="K277" i="9"/>
  <c r="L277" i="9"/>
  <c r="M277" i="9"/>
  <c r="N277" i="9"/>
  <c r="O277" i="9"/>
  <c r="Q277" i="9"/>
  <c r="R277" i="9"/>
  <c r="S277" i="9"/>
  <c r="T277" i="9"/>
  <c r="U277" i="9"/>
  <c r="V277" i="9"/>
  <c r="W277" i="9"/>
  <c r="X277" i="9"/>
  <c r="Z277" i="9"/>
  <c r="AA277" i="9"/>
  <c r="AB277" i="9"/>
  <c r="AC277" i="9"/>
  <c r="AD277" i="9"/>
  <c r="AE277" i="9"/>
  <c r="C278" i="9"/>
  <c r="D278" i="9"/>
  <c r="E278" i="9"/>
  <c r="F278" i="9"/>
  <c r="G278" i="9"/>
  <c r="H278" i="9"/>
  <c r="I278" i="9"/>
  <c r="J278" i="9"/>
  <c r="K278" i="9"/>
  <c r="L278" i="9"/>
  <c r="M278" i="9"/>
  <c r="N278" i="9"/>
  <c r="O278" i="9"/>
  <c r="Q278" i="9"/>
  <c r="R278" i="9"/>
  <c r="S278" i="9"/>
  <c r="T278" i="9"/>
  <c r="U278" i="9"/>
  <c r="V278" i="9"/>
  <c r="W278" i="9"/>
  <c r="X278" i="9"/>
  <c r="Z278" i="9"/>
  <c r="AA278" i="9"/>
  <c r="AB278" i="9"/>
  <c r="AC278" i="9"/>
  <c r="AD278" i="9"/>
  <c r="AE278" i="9"/>
  <c r="C279" i="9"/>
  <c r="D279" i="9"/>
  <c r="E279" i="9"/>
  <c r="F279" i="9"/>
  <c r="G279" i="9"/>
  <c r="H279" i="9"/>
  <c r="I279" i="9"/>
  <c r="J279" i="9"/>
  <c r="K279" i="9"/>
  <c r="L279" i="9"/>
  <c r="M279" i="9"/>
  <c r="N279" i="9"/>
  <c r="O279" i="9"/>
  <c r="Q279" i="9"/>
  <c r="R279" i="9"/>
  <c r="S279" i="9"/>
  <c r="T279" i="9"/>
  <c r="U279" i="9"/>
  <c r="V279" i="9"/>
  <c r="W279" i="9"/>
  <c r="X279" i="9"/>
  <c r="Z279" i="9"/>
  <c r="AA279" i="9"/>
  <c r="AB279" i="9"/>
  <c r="AC279" i="9"/>
  <c r="AD279" i="9"/>
  <c r="AE279" i="9"/>
  <c r="C280" i="9"/>
  <c r="D280" i="9"/>
  <c r="E280" i="9"/>
  <c r="F280" i="9"/>
  <c r="G280" i="9"/>
  <c r="H280" i="9"/>
  <c r="I280" i="9"/>
  <c r="J280" i="9"/>
  <c r="K280" i="9"/>
  <c r="L280" i="9"/>
  <c r="M280" i="9"/>
  <c r="N280" i="9"/>
  <c r="O280" i="9"/>
  <c r="Q280" i="9"/>
  <c r="R280" i="9"/>
  <c r="S280" i="9"/>
  <c r="T280" i="9"/>
  <c r="U280" i="9"/>
  <c r="V280" i="9"/>
  <c r="W280" i="9"/>
  <c r="X280" i="9"/>
  <c r="Z280" i="9"/>
  <c r="AA280" i="9"/>
  <c r="AB280" i="9"/>
  <c r="AC280" i="9"/>
  <c r="AD280" i="9"/>
  <c r="AE280" i="9"/>
  <c r="C281" i="9"/>
  <c r="D281" i="9"/>
  <c r="E281" i="9"/>
  <c r="F281" i="9"/>
  <c r="G281" i="9"/>
  <c r="H281" i="9"/>
  <c r="I281" i="9"/>
  <c r="J281" i="9"/>
  <c r="K281" i="9"/>
  <c r="L281" i="9"/>
  <c r="M281" i="9"/>
  <c r="N281" i="9"/>
  <c r="O281" i="9"/>
  <c r="Q281" i="9"/>
  <c r="R281" i="9"/>
  <c r="S281" i="9"/>
  <c r="T281" i="9"/>
  <c r="U281" i="9"/>
  <c r="V281" i="9"/>
  <c r="W281" i="9"/>
  <c r="X281" i="9"/>
  <c r="Z281" i="9"/>
  <c r="AA281" i="9"/>
  <c r="AB281" i="9"/>
  <c r="AC281" i="9"/>
  <c r="AD281" i="9"/>
  <c r="AE281" i="9"/>
  <c r="C282" i="9"/>
  <c r="D282" i="9"/>
  <c r="E282" i="9"/>
  <c r="F282" i="9"/>
  <c r="G282" i="9"/>
  <c r="H282" i="9"/>
  <c r="I282" i="9"/>
  <c r="J282" i="9"/>
  <c r="K282" i="9"/>
  <c r="L282" i="9"/>
  <c r="M282" i="9"/>
  <c r="N282" i="9"/>
  <c r="O282" i="9"/>
  <c r="Q282" i="9"/>
  <c r="R282" i="9"/>
  <c r="S282" i="9"/>
  <c r="T282" i="9"/>
  <c r="U282" i="9"/>
  <c r="V282" i="9"/>
  <c r="W282" i="9"/>
  <c r="X282" i="9"/>
  <c r="Z282" i="9"/>
  <c r="AA282" i="9"/>
  <c r="AB282" i="9"/>
  <c r="AC282" i="9"/>
  <c r="AD282" i="9"/>
  <c r="AE282" i="9"/>
  <c r="C283" i="9"/>
  <c r="D283" i="9"/>
  <c r="E283" i="9"/>
  <c r="F283" i="9"/>
  <c r="G283" i="9"/>
  <c r="H283" i="9"/>
  <c r="I283" i="9"/>
  <c r="J283" i="9"/>
  <c r="K283" i="9"/>
  <c r="L283" i="9"/>
  <c r="M283" i="9"/>
  <c r="N283" i="9"/>
  <c r="O283" i="9"/>
  <c r="Q283" i="9"/>
  <c r="R283" i="9"/>
  <c r="S283" i="9"/>
  <c r="T283" i="9"/>
  <c r="U283" i="9"/>
  <c r="V283" i="9"/>
  <c r="W283" i="9"/>
  <c r="X283" i="9"/>
  <c r="Z283" i="9"/>
  <c r="AA283" i="9"/>
  <c r="AB283" i="9"/>
  <c r="AC283" i="9"/>
  <c r="AD283" i="9"/>
  <c r="AE283" i="9"/>
  <c r="C284" i="9"/>
  <c r="D284" i="9"/>
  <c r="E284" i="9"/>
  <c r="F284" i="9"/>
  <c r="G284" i="9"/>
  <c r="H284" i="9"/>
  <c r="I284" i="9"/>
  <c r="J284" i="9"/>
  <c r="K284" i="9"/>
  <c r="L284" i="9"/>
  <c r="M284" i="9"/>
  <c r="N284" i="9"/>
  <c r="O284" i="9"/>
  <c r="Q284" i="9"/>
  <c r="R284" i="9"/>
  <c r="S284" i="9"/>
  <c r="T284" i="9"/>
  <c r="U284" i="9"/>
  <c r="V284" i="9"/>
  <c r="W284" i="9"/>
  <c r="X284" i="9"/>
  <c r="Z284" i="9"/>
  <c r="AA284" i="9"/>
  <c r="AB284" i="9"/>
  <c r="AC284" i="9"/>
  <c r="AD284" i="9"/>
  <c r="AE284" i="9"/>
  <c r="C285" i="9"/>
  <c r="D285" i="9"/>
  <c r="E285" i="9"/>
  <c r="F285" i="9"/>
  <c r="G285" i="9"/>
  <c r="H285" i="9"/>
  <c r="I285" i="9"/>
  <c r="J285" i="9"/>
  <c r="K285" i="9"/>
  <c r="L285" i="9"/>
  <c r="M285" i="9"/>
  <c r="N285" i="9"/>
  <c r="O285" i="9"/>
  <c r="Q285" i="9"/>
  <c r="R285" i="9"/>
  <c r="S285" i="9"/>
  <c r="T285" i="9"/>
  <c r="U285" i="9"/>
  <c r="V285" i="9"/>
  <c r="W285" i="9"/>
  <c r="X285" i="9"/>
  <c r="Z285" i="9"/>
  <c r="AA285" i="9"/>
  <c r="AB285" i="9"/>
  <c r="AC285" i="9"/>
  <c r="AD285" i="9"/>
  <c r="AE285" i="9"/>
  <c r="C286" i="9"/>
  <c r="D286" i="9"/>
  <c r="E286" i="9"/>
  <c r="F286" i="9"/>
  <c r="G286" i="9"/>
  <c r="H286" i="9"/>
  <c r="I286" i="9"/>
  <c r="J286" i="9"/>
  <c r="K286" i="9"/>
  <c r="L286" i="9"/>
  <c r="M286" i="9"/>
  <c r="N286" i="9"/>
  <c r="O286" i="9"/>
  <c r="Q286" i="9"/>
  <c r="R286" i="9"/>
  <c r="S286" i="9"/>
  <c r="T286" i="9"/>
  <c r="U286" i="9"/>
  <c r="V286" i="9"/>
  <c r="W286" i="9"/>
  <c r="X286" i="9"/>
  <c r="Z286" i="9"/>
  <c r="AA286" i="9"/>
  <c r="AB286" i="9"/>
  <c r="AC286" i="9"/>
  <c r="AD286" i="9"/>
  <c r="AE286" i="9"/>
  <c r="C287" i="9"/>
  <c r="D287" i="9"/>
  <c r="E287" i="9"/>
  <c r="F287" i="9"/>
  <c r="G287" i="9"/>
  <c r="H287" i="9"/>
  <c r="I287" i="9"/>
  <c r="J287" i="9"/>
  <c r="K287" i="9"/>
  <c r="L287" i="9"/>
  <c r="M287" i="9"/>
  <c r="N287" i="9"/>
  <c r="O287" i="9"/>
  <c r="Q287" i="9"/>
  <c r="R287" i="9"/>
  <c r="S287" i="9"/>
  <c r="T287" i="9"/>
  <c r="U287" i="9"/>
  <c r="V287" i="9"/>
  <c r="W287" i="9"/>
  <c r="X287" i="9"/>
  <c r="Z287" i="9"/>
  <c r="AA287" i="9"/>
  <c r="AB287" i="9"/>
  <c r="AC287" i="9"/>
  <c r="AD287" i="9"/>
  <c r="AE287" i="9"/>
  <c r="C288" i="9"/>
  <c r="D288" i="9"/>
  <c r="E288" i="9"/>
  <c r="F288" i="9"/>
  <c r="G288" i="9"/>
  <c r="H288" i="9"/>
  <c r="I288" i="9"/>
  <c r="J288" i="9"/>
  <c r="K288" i="9"/>
  <c r="L288" i="9"/>
  <c r="M288" i="9"/>
  <c r="N288" i="9"/>
  <c r="O288" i="9"/>
  <c r="Q288" i="9"/>
  <c r="R288" i="9"/>
  <c r="S288" i="9"/>
  <c r="T288" i="9"/>
  <c r="U288" i="9"/>
  <c r="V288" i="9"/>
  <c r="W288" i="9"/>
  <c r="X288" i="9"/>
  <c r="Z288" i="9"/>
  <c r="AA288" i="9"/>
  <c r="AB288" i="9"/>
  <c r="AC288" i="9"/>
  <c r="AD288" i="9"/>
  <c r="AE288" i="9"/>
  <c r="C289" i="9"/>
  <c r="D289" i="9"/>
  <c r="E289" i="9"/>
  <c r="F289" i="9"/>
  <c r="G289" i="9"/>
  <c r="H289" i="9"/>
  <c r="I289" i="9"/>
  <c r="J289" i="9"/>
  <c r="K289" i="9"/>
  <c r="L289" i="9"/>
  <c r="M289" i="9"/>
  <c r="N289" i="9"/>
  <c r="O289" i="9"/>
  <c r="Q289" i="9"/>
  <c r="R289" i="9"/>
  <c r="S289" i="9"/>
  <c r="T289" i="9"/>
  <c r="U289" i="9"/>
  <c r="V289" i="9"/>
  <c r="W289" i="9"/>
  <c r="X289" i="9"/>
  <c r="Z289" i="9"/>
  <c r="AA289" i="9"/>
  <c r="AB289" i="9"/>
  <c r="AC289" i="9"/>
  <c r="AD289" i="9"/>
  <c r="AE289" i="9"/>
  <c r="C290" i="9"/>
  <c r="D290" i="9"/>
  <c r="E290" i="9"/>
  <c r="F290" i="9"/>
  <c r="G290" i="9"/>
  <c r="H290" i="9"/>
  <c r="I290" i="9"/>
  <c r="J290" i="9"/>
  <c r="K290" i="9"/>
  <c r="L290" i="9"/>
  <c r="M290" i="9"/>
  <c r="N290" i="9"/>
  <c r="O290" i="9"/>
  <c r="Q290" i="9"/>
  <c r="R290" i="9"/>
  <c r="S290" i="9"/>
  <c r="T290" i="9"/>
  <c r="U290" i="9"/>
  <c r="V290" i="9"/>
  <c r="W290" i="9"/>
  <c r="X290" i="9"/>
  <c r="Z290" i="9"/>
  <c r="AA290" i="9"/>
  <c r="AB290" i="9"/>
  <c r="AC290" i="9"/>
  <c r="AD290" i="9"/>
  <c r="AE290" i="9"/>
  <c r="C291" i="9"/>
  <c r="D291" i="9"/>
  <c r="E291" i="9"/>
  <c r="F291" i="9"/>
  <c r="G291" i="9"/>
  <c r="H291" i="9"/>
  <c r="I291" i="9"/>
  <c r="J291" i="9"/>
  <c r="K291" i="9"/>
  <c r="L291" i="9"/>
  <c r="M291" i="9"/>
  <c r="N291" i="9"/>
  <c r="O291" i="9"/>
  <c r="Q291" i="9"/>
  <c r="R291" i="9"/>
  <c r="S291" i="9"/>
  <c r="T291" i="9"/>
  <c r="U291" i="9"/>
  <c r="V291" i="9"/>
  <c r="W291" i="9"/>
  <c r="X291" i="9"/>
  <c r="Z291" i="9"/>
  <c r="AA291" i="9"/>
  <c r="AB291" i="9"/>
  <c r="AC291" i="9"/>
  <c r="AD291" i="9"/>
  <c r="AE291" i="9"/>
  <c r="C292" i="9"/>
  <c r="D292" i="9"/>
  <c r="E292" i="9"/>
  <c r="F292" i="9"/>
  <c r="G292" i="9"/>
  <c r="H292" i="9"/>
  <c r="I292" i="9"/>
  <c r="J292" i="9"/>
  <c r="K292" i="9"/>
  <c r="L292" i="9"/>
  <c r="M292" i="9"/>
  <c r="N292" i="9"/>
  <c r="O292" i="9"/>
  <c r="Q292" i="9"/>
  <c r="R292" i="9"/>
  <c r="S292" i="9"/>
  <c r="T292" i="9"/>
  <c r="U292" i="9"/>
  <c r="V292" i="9"/>
  <c r="W292" i="9"/>
  <c r="X292" i="9"/>
  <c r="Z292" i="9"/>
  <c r="AA292" i="9"/>
  <c r="AB292" i="9"/>
  <c r="AC292" i="9"/>
  <c r="AD292" i="9"/>
  <c r="AE292" i="9"/>
  <c r="C293" i="9"/>
  <c r="D293" i="9"/>
  <c r="E293" i="9"/>
  <c r="F293" i="9"/>
  <c r="G293" i="9"/>
  <c r="H293" i="9"/>
  <c r="I293" i="9"/>
  <c r="J293" i="9"/>
  <c r="K293" i="9"/>
  <c r="L293" i="9"/>
  <c r="M293" i="9"/>
  <c r="N293" i="9"/>
  <c r="O293" i="9"/>
  <c r="Q293" i="9"/>
  <c r="R293" i="9"/>
  <c r="S293" i="9"/>
  <c r="T293" i="9"/>
  <c r="U293" i="9"/>
  <c r="V293" i="9"/>
  <c r="W293" i="9"/>
  <c r="X293" i="9"/>
  <c r="Z293" i="9"/>
  <c r="AA293" i="9"/>
  <c r="AB293" i="9"/>
  <c r="AC293" i="9"/>
  <c r="AD293" i="9"/>
  <c r="AE293" i="9"/>
  <c r="C294" i="9"/>
  <c r="D294" i="9"/>
  <c r="E294" i="9"/>
  <c r="F294" i="9"/>
  <c r="G294" i="9"/>
  <c r="H294" i="9"/>
  <c r="I294" i="9"/>
  <c r="J294" i="9"/>
  <c r="K294" i="9"/>
  <c r="L294" i="9"/>
  <c r="M294" i="9"/>
  <c r="N294" i="9"/>
  <c r="O294" i="9"/>
  <c r="Q294" i="9"/>
  <c r="R294" i="9"/>
  <c r="S294" i="9"/>
  <c r="T294" i="9"/>
  <c r="U294" i="9"/>
  <c r="V294" i="9"/>
  <c r="W294" i="9"/>
  <c r="X294" i="9"/>
  <c r="Z294" i="9"/>
  <c r="AA294" i="9"/>
  <c r="AB294" i="9"/>
  <c r="AC294" i="9"/>
  <c r="AD294" i="9"/>
  <c r="AE294" i="9"/>
  <c r="C295" i="9"/>
  <c r="D295" i="9"/>
  <c r="E295" i="9"/>
  <c r="F295" i="9"/>
  <c r="G295" i="9"/>
  <c r="H295" i="9"/>
  <c r="I295" i="9"/>
  <c r="J295" i="9"/>
  <c r="K295" i="9"/>
  <c r="L295" i="9"/>
  <c r="M295" i="9"/>
  <c r="N295" i="9"/>
  <c r="O295" i="9"/>
  <c r="Q295" i="9"/>
  <c r="R295" i="9"/>
  <c r="S295" i="9"/>
  <c r="T295" i="9"/>
  <c r="U295" i="9"/>
  <c r="V295" i="9"/>
  <c r="W295" i="9"/>
  <c r="X295" i="9"/>
  <c r="Z295" i="9"/>
  <c r="AA295" i="9"/>
  <c r="AB295" i="9"/>
  <c r="AC295" i="9"/>
  <c r="AD295" i="9"/>
  <c r="AE295" i="9"/>
  <c r="C296" i="9"/>
  <c r="D296" i="9"/>
  <c r="E296" i="9"/>
  <c r="F296" i="9"/>
  <c r="G296" i="9"/>
  <c r="H296" i="9"/>
  <c r="I296" i="9"/>
  <c r="J296" i="9"/>
  <c r="K296" i="9"/>
  <c r="L296" i="9"/>
  <c r="M296" i="9"/>
  <c r="N296" i="9"/>
  <c r="O296" i="9"/>
  <c r="Q296" i="9"/>
  <c r="R296" i="9"/>
  <c r="S296" i="9"/>
  <c r="T296" i="9"/>
  <c r="U296" i="9"/>
  <c r="V296" i="9"/>
  <c r="W296" i="9"/>
  <c r="X296" i="9"/>
  <c r="Z296" i="9"/>
  <c r="AA296" i="9"/>
  <c r="AB296" i="9"/>
  <c r="AC296" i="9"/>
  <c r="AD296" i="9"/>
  <c r="AE296" i="9"/>
  <c r="C297" i="9"/>
  <c r="D297" i="9"/>
  <c r="E297" i="9"/>
  <c r="F297" i="9"/>
  <c r="G297" i="9"/>
  <c r="H297" i="9"/>
  <c r="I297" i="9"/>
  <c r="J297" i="9"/>
  <c r="K297" i="9"/>
  <c r="L297" i="9"/>
  <c r="M297" i="9"/>
  <c r="N297" i="9"/>
  <c r="O297" i="9"/>
  <c r="Q297" i="9"/>
  <c r="R297" i="9"/>
  <c r="S297" i="9"/>
  <c r="T297" i="9"/>
  <c r="U297" i="9"/>
  <c r="V297" i="9"/>
  <c r="W297" i="9"/>
  <c r="X297" i="9"/>
  <c r="Z297" i="9"/>
  <c r="AA297" i="9"/>
  <c r="AB297" i="9"/>
  <c r="AC297" i="9"/>
  <c r="AD297" i="9"/>
  <c r="AE297" i="9"/>
  <c r="C298" i="9"/>
  <c r="D298" i="9"/>
  <c r="E298" i="9"/>
  <c r="F298" i="9"/>
  <c r="G298" i="9"/>
  <c r="H298" i="9"/>
  <c r="I298" i="9"/>
  <c r="J298" i="9"/>
  <c r="K298" i="9"/>
  <c r="L298" i="9"/>
  <c r="M298" i="9"/>
  <c r="N298" i="9"/>
  <c r="O298" i="9"/>
  <c r="Q298" i="9"/>
  <c r="R298" i="9"/>
  <c r="S298" i="9"/>
  <c r="T298" i="9"/>
  <c r="U298" i="9"/>
  <c r="V298" i="9"/>
  <c r="W298" i="9"/>
  <c r="X298" i="9"/>
  <c r="Z298" i="9"/>
  <c r="AA298" i="9"/>
  <c r="AB298" i="9"/>
  <c r="AC298" i="9"/>
  <c r="AD298" i="9"/>
  <c r="AE298" i="9"/>
  <c r="C299" i="9"/>
  <c r="D299" i="9"/>
  <c r="E299" i="9"/>
  <c r="F299" i="9"/>
  <c r="G299" i="9"/>
  <c r="H299" i="9"/>
  <c r="I299" i="9"/>
  <c r="J299" i="9"/>
  <c r="K299" i="9"/>
  <c r="L299" i="9"/>
  <c r="M299" i="9"/>
  <c r="N299" i="9"/>
  <c r="O299" i="9"/>
  <c r="Q299" i="9"/>
  <c r="R299" i="9"/>
  <c r="S299" i="9"/>
  <c r="T299" i="9"/>
  <c r="U299" i="9"/>
  <c r="V299" i="9"/>
  <c r="W299" i="9"/>
  <c r="X299" i="9"/>
  <c r="Z299" i="9"/>
  <c r="AA299" i="9"/>
  <c r="AB299" i="9"/>
  <c r="AC299" i="9"/>
  <c r="AD299" i="9"/>
  <c r="AE299" i="9"/>
  <c r="C300" i="9"/>
  <c r="D300" i="9"/>
  <c r="E300" i="9"/>
  <c r="F300" i="9"/>
  <c r="G300" i="9"/>
  <c r="H300" i="9"/>
  <c r="I300" i="9"/>
  <c r="J300" i="9"/>
  <c r="K300" i="9"/>
  <c r="L300" i="9"/>
  <c r="M300" i="9"/>
  <c r="N300" i="9"/>
  <c r="O300" i="9"/>
  <c r="Q300" i="9"/>
  <c r="R300" i="9"/>
  <c r="S300" i="9"/>
  <c r="T300" i="9"/>
  <c r="U300" i="9"/>
  <c r="V300" i="9"/>
  <c r="W300" i="9"/>
  <c r="X300" i="9"/>
  <c r="Z300" i="9"/>
  <c r="AA300" i="9"/>
  <c r="AB300" i="9"/>
  <c r="AC300" i="9"/>
  <c r="AD300" i="9"/>
  <c r="AE300" i="9"/>
  <c r="C301" i="9"/>
  <c r="D301" i="9"/>
  <c r="E301" i="9"/>
  <c r="F301" i="9"/>
  <c r="G301" i="9"/>
  <c r="H301" i="9"/>
  <c r="I301" i="9"/>
  <c r="J301" i="9"/>
  <c r="K301" i="9"/>
  <c r="L301" i="9"/>
  <c r="M301" i="9"/>
  <c r="N301" i="9"/>
  <c r="O301" i="9"/>
  <c r="Q301" i="9"/>
  <c r="R301" i="9"/>
  <c r="S301" i="9"/>
  <c r="T301" i="9"/>
  <c r="U301" i="9"/>
  <c r="V301" i="9"/>
  <c r="W301" i="9"/>
  <c r="X301" i="9"/>
  <c r="Z301" i="9"/>
  <c r="AA301" i="9"/>
  <c r="AB301" i="9"/>
  <c r="AC301" i="9"/>
  <c r="AD301" i="9"/>
  <c r="AE301" i="9"/>
  <c r="C302" i="9"/>
  <c r="D302" i="9"/>
  <c r="E302" i="9"/>
  <c r="F302" i="9"/>
  <c r="G302" i="9"/>
  <c r="H302" i="9"/>
  <c r="I302" i="9"/>
  <c r="J302" i="9"/>
  <c r="K302" i="9"/>
  <c r="L302" i="9"/>
  <c r="M302" i="9"/>
  <c r="N302" i="9"/>
  <c r="O302" i="9"/>
  <c r="Q302" i="9"/>
  <c r="R302" i="9"/>
  <c r="S302" i="9"/>
  <c r="T302" i="9"/>
  <c r="U302" i="9"/>
  <c r="V302" i="9"/>
  <c r="W302" i="9"/>
  <c r="X302" i="9"/>
  <c r="Z302" i="9"/>
  <c r="AA302" i="9"/>
  <c r="AB302" i="9"/>
  <c r="AC302" i="9"/>
  <c r="AD302" i="9"/>
  <c r="AE302" i="9"/>
  <c r="C303" i="9"/>
  <c r="D303" i="9"/>
  <c r="E303" i="9"/>
  <c r="F303" i="9"/>
  <c r="G303" i="9"/>
  <c r="H303" i="9"/>
  <c r="I303" i="9"/>
  <c r="J303" i="9"/>
  <c r="K303" i="9"/>
  <c r="L303" i="9"/>
  <c r="M303" i="9"/>
  <c r="N303" i="9"/>
  <c r="O303" i="9"/>
  <c r="Q303" i="9"/>
  <c r="R303" i="9"/>
  <c r="S303" i="9"/>
  <c r="T303" i="9"/>
  <c r="U303" i="9"/>
  <c r="V303" i="9"/>
  <c r="W303" i="9"/>
  <c r="X303" i="9"/>
  <c r="Z303" i="9"/>
  <c r="AA303" i="9"/>
  <c r="AB303" i="9"/>
  <c r="AC303" i="9"/>
  <c r="AD303" i="9"/>
  <c r="AE303" i="9"/>
  <c r="C304" i="9"/>
  <c r="D304" i="9"/>
  <c r="E304" i="9"/>
  <c r="F304" i="9"/>
  <c r="G304" i="9"/>
  <c r="H304" i="9"/>
  <c r="I304" i="9"/>
  <c r="J304" i="9"/>
  <c r="K304" i="9"/>
  <c r="L304" i="9"/>
  <c r="M304" i="9"/>
  <c r="N304" i="9"/>
  <c r="O304" i="9"/>
  <c r="Q304" i="9"/>
  <c r="R304" i="9"/>
  <c r="S304" i="9"/>
  <c r="T304" i="9"/>
  <c r="U304" i="9"/>
  <c r="V304" i="9"/>
  <c r="W304" i="9"/>
  <c r="X304" i="9"/>
  <c r="Z304" i="9"/>
  <c r="AA304" i="9"/>
  <c r="AB304" i="9"/>
  <c r="AC304" i="9"/>
  <c r="AD304" i="9"/>
  <c r="AE304" i="9"/>
  <c r="C305" i="9"/>
  <c r="D305" i="9"/>
  <c r="E305" i="9"/>
  <c r="F305" i="9"/>
  <c r="G305" i="9"/>
  <c r="H305" i="9"/>
  <c r="I305" i="9"/>
  <c r="J305" i="9"/>
  <c r="K305" i="9"/>
  <c r="L305" i="9"/>
  <c r="M305" i="9"/>
  <c r="N305" i="9"/>
  <c r="O305" i="9"/>
  <c r="Q305" i="9"/>
  <c r="R305" i="9"/>
  <c r="S305" i="9"/>
  <c r="T305" i="9"/>
  <c r="U305" i="9"/>
  <c r="V305" i="9"/>
  <c r="W305" i="9"/>
  <c r="X305" i="9"/>
  <c r="Z305" i="9"/>
  <c r="AA305" i="9"/>
  <c r="AB305" i="9"/>
  <c r="AC305" i="9"/>
  <c r="AD305" i="9"/>
  <c r="AE305" i="9"/>
  <c r="C306" i="9"/>
  <c r="D306" i="9"/>
  <c r="E306" i="9"/>
  <c r="F306" i="9"/>
  <c r="G306" i="9"/>
  <c r="H306" i="9"/>
  <c r="I306" i="9"/>
  <c r="J306" i="9"/>
  <c r="K306" i="9"/>
  <c r="L306" i="9"/>
  <c r="M306" i="9"/>
  <c r="N306" i="9"/>
  <c r="O306" i="9"/>
  <c r="Q306" i="9"/>
  <c r="R306" i="9"/>
  <c r="S306" i="9"/>
  <c r="T306" i="9"/>
  <c r="U306" i="9"/>
  <c r="V306" i="9"/>
  <c r="W306" i="9"/>
  <c r="X306" i="9"/>
  <c r="Z306" i="9"/>
  <c r="AA306" i="9"/>
  <c r="AB306" i="9"/>
  <c r="AC306" i="9"/>
  <c r="AD306" i="9"/>
  <c r="AE306" i="9"/>
  <c r="C307" i="9"/>
  <c r="D307" i="9"/>
  <c r="E307" i="9"/>
  <c r="F307" i="9"/>
  <c r="G307" i="9"/>
  <c r="H307" i="9"/>
  <c r="I307" i="9"/>
  <c r="J307" i="9"/>
  <c r="K307" i="9"/>
  <c r="L307" i="9"/>
  <c r="M307" i="9"/>
  <c r="N307" i="9"/>
  <c r="O307" i="9"/>
  <c r="Q307" i="9"/>
  <c r="R307" i="9"/>
  <c r="S307" i="9"/>
  <c r="T307" i="9"/>
  <c r="U307" i="9"/>
  <c r="V307" i="9"/>
  <c r="W307" i="9"/>
  <c r="X307" i="9"/>
  <c r="Z307" i="9"/>
  <c r="AA307" i="9"/>
  <c r="AB307" i="9"/>
  <c r="AC307" i="9"/>
  <c r="AD307" i="9"/>
  <c r="AE307" i="9"/>
  <c r="C308" i="9"/>
  <c r="D308" i="9"/>
  <c r="E308" i="9"/>
  <c r="F308" i="9"/>
  <c r="G308" i="9"/>
  <c r="H308" i="9"/>
  <c r="I308" i="9"/>
  <c r="J308" i="9"/>
  <c r="K308" i="9"/>
  <c r="L308" i="9"/>
  <c r="M308" i="9"/>
  <c r="N308" i="9"/>
  <c r="O308" i="9"/>
  <c r="Q308" i="9"/>
  <c r="R308" i="9"/>
  <c r="S308" i="9"/>
  <c r="T308" i="9"/>
  <c r="U308" i="9"/>
  <c r="V308" i="9"/>
  <c r="W308" i="9"/>
  <c r="X308" i="9"/>
  <c r="Z308" i="9"/>
  <c r="AA308" i="9"/>
  <c r="AB308" i="9"/>
  <c r="AC308" i="9"/>
  <c r="AD308" i="9"/>
  <c r="AE308" i="9"/>
  <c r="C309" i="9"/>
  <c r="D309" i="9"/>
  <c r="E309" i="9"/>
  <c r="F309" i="9"/>
  <c r="G309" i="9"/>
  <c r="H309" i="9"/>
  <c r="I309" i="9"/>
  <c r="J309" i="9"/>
  <c r="K309" i="9"/>
  <c r="L309" i="9"/>
  <c r="M309" i="9"/>
  <c r="N309" i="9"/>
  <c r="O309" i="9"/>
  <c r="Q309" i="9"/>
  <c r="R309" i="9"/>
  <c r="S309" i="9"/>
  <c r="T309" i="9"/>
  <c r="U309" i="9"/>
  <c r="V309" i="9"/>
  <c r="W309" i="9"/>
  <c r="X309" i="9"/>
  <c r="Z309" i="9"/>
  <c r="AA309" i="9"/>
  <c r="AB309" i="9"/>
  <c r="AC309" i="9"/>
  <c r="AD309" i="9"/>
  <c r="AE309" i="9"/>
  <c r="C310" i="9"/>
  <c r="D310" i="9"/>
  <c r="E310" i="9"/>
  <c r="F310" i="9"/>
  <c r="G310" i="9"/>
  <c r="H310" i="9"/>
  <c r="I310" i="9"/>
  <c r="J310" i="9"/>
  <c r="K310" i="9"/>
  <c r="L310" i="9"/>
  <c r="M310" i="9"/>
  <c r="N310" i="9"/>
  <c r="O310" i="9"/>
  <c r="Q310" i="9"/>
  <c r="R310" i="9"/>
  <c r="S310" i="9"/>
  <c r="T310" i="9"/>
  <c r="U310" i="9"/>
  <c r="V310" i="9"/>
  <c r="W310" i="9"/>
  <c r="X310" i="9"/>
  <c r="Z310" i="9"/>
  <c r="AA310" i="9"/>
  <c r="AB310" i="9"/>
  <c r="AC310" i="9"/>
  <c r="AD310" i="9"/>
  <c r="AE310" i="9"/>
  <c r="C311" i="9"/>
  <c r="D311" i="9"/>
  <c r="E311" i="9"/>
  <c r="F311" i="9"/>
  <c r="G311" i="9"/>
  <c r="H311" i="9"/>
  <c r="I311" i="9"/>
  <c r="J311" i="9"/>
  <c r="K311" i="9"/>
  <c r="L311" i="9"/>
  <c r="M311" i="9"/>
  <c r="N311" i="9"/>
  <c r="O311" i="9"/>
  <c r="Q311" i="9"/>
  <c r="R311" i="9"/>
  <c r="S311" i="9"/>
  <c r="T311" i="9"/>
  <c r="U311" i="9"/>
  <c r="V311" i="9"/>
  <c r="W311" i="9"/>
  <c r="X311" i="9"/>
  <c r="Z311" i="9"/>
  <c r="AA311" i="9"/>
  <c r="AB311" i="9"/>
  <c r="AC311" i="9"/>
  <c r="AD311" i="9"/>
  <c r="AE311" i="9"/>
  <c r="C312" i="9"/>
  <c r="D312" i="9"/>
  <c r="E312" i="9"/>
  <c r="F312" i="9"/>
  <c r="G312" i="9"/>
  <c r="H312" i="9"/>
  <c r="I312" i="9"/>
  <c r="J312" i="9"/>
  <c r="K312" i="9"/>
  <c r="L312" i="9"/>
  <c r="M312" i="9"/>
  <c r="N312" i="9"/>
  <c r="O312" i="9"/>
  <c r="Q312" i="9"/>
  <c r="R312" i="9"/>
  <c r="S312" i="9"/>
  <c r="T312" i="9"/>
  <c r="U312" i="9"/>
  <c r="V312" i="9"/>
  <c r="W312" i="9"/>
  <c r="X312" i="9"/>
  <c r="Z312" i="9"/>
  <c r="AA312" i="9"/>
  <c r="AB312" i="9"/>
  <c r="AC312" i="9"/>
  <c r="AD312" i="9"/>
  <c r="AE312" i="9"/>
  <c r="C313" i="9"/>
  <c r="D313" i="9"/>
  <c r="E313" i="9"/>
  <c r="F313" i="9"/>
  <c r="G313" i="9"/>
  <c r="H313" i="9"/>
  <c r="I313" i="9"/>
  <c r="J313" i="9"/>
  <c r="K313" i="9"/>
  <c r="L313" i="9"/>
  <c r="M313" i="9"/>
  <c r="N313" i="9"/>
  <c r="O313" i="9"/>
  <c r="Q313" i="9"/>
  <c r="R313" i="9"/>
  <c r="S313" i="9"/>
  <c r="T313" i="9"/>
  <c r="U313" i="9"/>
  <c r="V313" i="9"/>
  <c r="W313" i="9"/>
  <c r="X313" i="9"/>
  <c r="Z313" i="9"/>
  <c r="AA313" i="9"/>
  <c r="AB313" i="9"/>
  <c r="AC313" i="9"/>
  <c r="AD313" i="9"/>
  <c r="AE313" i="9"/>
  <c r="C314" i="9"/>
  <c r="D314" i="9"/>
  <c r="E314" i="9"/>
  <c r="F314" i="9"/>
  <c r="G314" i="9"/>
  <c r="H314" i="9"/>
  <c r="I314" i="9"/>
  <c r="J314" i="9"/>
  <c r="K314" i="9"/>
  <c r="L314" i="9"/>
  <c r="M314" i="9"/>
  <c r="N314" i="9"/>
  <c r="O314" i="9"/>
  <c r="Q314" i="9"/>
  <c r="R314" i="9"/>
  <c r="S314" i="9"/>
  <c r="T314" i="9"/>
  <c r="U314" i="9"/>
  <c r="V314" i="9"/>
  <c r="W314" i="9"/>
  <c r="X314" i="9"/>
  <c r="Z314" i="9"/>
  <c r="AA314" i="9"/>
  <c r="AB314" i="9"/>
  <c r="AC314" i="9"/>
  <c r="AD314" i="9"/>
  <c r="AE314" i="9"/>
  <c r="C315" i="9"/>
  <c r="D315" i="9"/>
  <c r="E315" i="9"/>
  <c r="F315" i="9"/>
  <c r="G315" i="9"/>
  <c r="H315" i="9"/>
  <c r="I315" i="9"/>
  <c r="J315" i="9"/>
  <c r="K315" i="9"/>
  <c r="L315" i="9"/>
  <c r="M315" i="9"/>
  <c r="N315" i="9"/>
  <c r="O315" i="9"/>
  <c r="Q315" i="9"/>
  <c r="R315" i="9"/>
  <c r="S315" i="9"/>
  <c r="T315" i="9"/>
  <c r="U315" i="9"/>
  <c r="V315" i="9"/>
  <c r="W315" i="9"/>
  <c r="X315" i="9"/>
  <c r="Z315" i="9"/>
  <c r="AA315" i="9"/>
  <c r="AB315" i="9"/>
  <c r="AC315" i="9"/>
  <c r="AD315" i="9"/>
  <c r="AE315" i="9"/>
  <c r="C316" i="9"/>
  <c r="D316" i="9"/>
  <c r="E316" i="9"/>
  <c r="F316" i="9"/>
  <c r="G316" i="9"/>
  <c r="H316" i="9"/>
  <c r="I316" i="9"/>
  <c r="J316" i="9"/>
  <c r="K316" i="9"/>
  <c r="L316" i="9"/>
  <c r="M316" i="9"/>
  <c r="N316" i="9"/>
  <c r="O316" i="9"/>
  <c r="Q316" i="9"/>
  <c r="R316" i="9"/>
  <c r="S316" i="9"/>
  <c r="T316" i="9"/>
  <c r="U316" i="9"/>
  <c r="V316" i="9"/>
  <c r="W316" i="9"/>
  <c r="X316" i="9"/>
  <c r="Z316" i="9"/>
  <c r="AA316" i="9"/>
  <c r="AB316" i="9"/>
  <c r="AC316" i="9"/>
  <c r="AD316" i="9"/>
  <c r="AE316" i="9"/>
  <c r="C317" i="9"/>
  <c r="D317" i="9"/>
  <c r="E317" i="9"/>
  <c r="F317" i="9"/>
  <c r="G317" i="9"/>
  <c r="H317" i="9"/>
  <c r="I317" i="9"/>
  <c r="J317" i="9"/>
  <c r="K317" i="9"/>
  <c r="L317" i="9"/>
  <c r="M317" i="9"/>
  <c r="N317" i="9"/>
  <c r="O317" i="9"/>
  <c r="Q317" i="9"/>
  <c r="R317" i="9"/>
  <c r="S317" i="9"/>
  <c r="T317" i="9"/>
  <c r="U317" i="9"/>
  <c r="V317" i="9"/>
  <c r="W317" i="9"/>
  <c r="X317" i="9"/>
  <c r="Z317" i="9"/>
  <c r="AA317" i="9"/>
  <c r="AB317" i="9"/>
  <c r="AC317" i="9"/>
  <c r="AD317" i="9"/>
  <c r="AE317" i="9"/>
  <c r="C318" i="9"/>
  <c r="D318" i="9"/>
  <c r="E318" i="9"/>
  <c r="F318" i="9"/>
  <c r="G318" i="9"/>
  <c r="H318" i="9"/>
  <c r="I318" i="9"/>
  <c r="J318" i="9"/>
  <c r="K318" i="9"/>
  <c r="L318" i="9"/>
  <c r="M318" i="9"/>
  <c r="N318" i="9"/>
  <c r="O318" i="9"/>
  <c r="Q318" i="9"/>
  <c r="R318" i="9"/>
  <c r="S318" i="9"/>
  <c r="T318" i="9"/>
  <c r="U318" i="9"/>
  <c r="V318" i="9"/>
  <c r="W318" i="9"/>
  <c r="X318" i="9"/>
  <c r="Z318" i="9"/>
  <c r="AA318" i="9"/>
  <c r="AB318" i="9"/>
  <c r="AC318" i="9"/>
  <c r="AD318" i="9"/>
  <c r="AE318" i="9"/>
  <c r="C319" i="9"/>
  <c r="D319" i="9"/>
  <c r="E319" i="9"/>
  <c r="F319" i="9"/>
  <c r="G319" i="9"/>
  <c r="H319" i="9"/>
  <c r="I319" i="9"/>
  <c r="J319" i="9"/>
  <c r="K319" i="9"/>
  <c r="L319" i="9"/>
  <c r="M319" i="9"/>
  <c r="N319" i="9"/>
  <c r="O319" i="9"/>
  <c r="Q319" i="9"/>
  <c r="R319" i="9"/>
  <c r="S319" i="9"/>
  <c r="T319" i="9"/>
  <c r="U319" i="9"/>
  <c r="V319" i="9"/>
  <c r="W319" i="9"/>
  <c r="X319" i="9"/>
  <c r="Z319" i="9"/>
  <c r="AA319" i="9"/>
  <c r="AB319" i="9"/>
  <c r="AC319" i="9"/>
  <c r="AD319" i="9"/>
  <c r="AE319" i="9"/>
  <c r="C320" i="9"/>
  <c r="D320" i="9"/>
  <c r="E320" i="9"/>
  <c r="F320" i="9"/>
  <c r="G320" i="9"/>
  <c r="H320" i="9"/>
  <c r="I320" i="9"/>
  <c r="J320" i="9"/>
  <c r="K320" i="9"/>
  <c r="L320" i="9"/>
  <c r="M320" i="9"/>
  <c r="N320" i="9"/>
  <c r="O320" i="9"/>
  <c r="Q320" i="9"/>
  <c r="R320" i="9"/>
  <c r="S320" i="9"/>
  <c r="T320" i="9"/>
  <c r="U320" i="9"/>
  <c r="V320" i="9"/>
  <c r="W320" i="9"/>
  <c r="X320" i="9"/>
  <c r="Z320" i="9"/>
  <c r="AA320" i="9"/>
  <c r="AB320" i="9"/>
  <c r="AC320" i="9"/>
  <c r="AD320" i="9"/>
  <c r="AE320" i="9"/>
  <c r="C321" i="9"/>
  <c r="D321" i="9"/>
  <c r="E321" i="9"/>
  <c r="F321" i="9"/>
  <c r="G321" i="9"/>
  <c r="H321" i="9"/>
  <c r="I321" i="9"/>
  <c r="J321" i="9"/>
  <c r="K321" i="9"/>
  <c r="L321" i="9"/>
  <c r="M321" i="9"/>
  <c r="N321" i="9"/>
  <c r="O321" i="9"/>
  <c r="Q321" i="9"/>
  <c r="R321" i="9"/>
  <c r="S321" i="9"/>
  <c r="T321" i="9"/>
  <c r="U321" i="9"/>
  <c r="V321" i="9"/>
  <c r="W321" i="9"/>
  <c r="X321" i="9"/>
  <c r="Z321" i="9"/>
  <c r="AA321" i="9"/>
  <c r="AB321" i="9"/>
  <c r="AC321" i="9"/>
  <c r="AD321" i="9"/>
  <c r="AE321" i="9"/>
  <c r="C322" i="9"/>
  <c r="D322" i="9"/>
  <c r="E322" i="9"/>
  <c r="F322" i="9"/>
  <c r="G322" i="9"/>
  <c r="H322" i="9"/>
  <c r="I322" i="9"/>
  <c r="J322" i="9"/>
  <c r="K322" i="9"/>
  <c r="L322" i="9"/>
  <c r="M322" i="9"/>
  <c r="N322" i="9"/>
  <c r="O322" i="9"/>
  <c r="Q322" i="9"/>
  <c r="R322" i="9"/>
  <c r="S322" i="9"/>
  <c r="T322" i="9"/>
  <c r="U322" i="9"/>
  <c r="V322" i="9"/>
  <c r="W322" i="9"/>
  <c r="X322" i="9"/>
  <c r="Z322" i="9"/>
  <c r="AA322" i="9"/>
  <c r="AB322" i="9"/>
  <c r="AC322" i="9"/>
  <c r="AD322" i="9"/>
  <c r="AE322" i="9"/>
  <c r="C323" i="9"/>
  <c r="D323" i="9"/>
  <c r="E323" i="9"/>
  <c r="F323" i="9"/>
  <c r="G323" i="9"/>
  <c r="H323" i="9"/>
  <c r="I323" i="9"/>
  <c r="J323" i="9"/>
  <c r="K323" i="9"/>
  <c r="L323" i="9"/>
  <c r="M323" i="9"/>
  <c r="N323" i="9"/>
  <c r="O323" i="9"/>
  <c r="Q323" i="9"/>
  <c r="R323" i="9"/>
  <c r="S323" i="9"/>
  <c r="T323" i="9"/>
  <c r="U323" i="9"/>
  <c r="V323" i="9"/>
  <c r="W323" i="9"/>
  <c r="X323" i="9"/>
  <c r="Z323" i="9"/>
  <c r="AA323" i="9"/>
  <c r="AB323" i="9"/>
  <c r="AC323" i="9"/>
  <c r="AD323" i="9"/>
  <c r="AE323" i="9"/>
  <c r="C324" i="9"/>
  <c r="D324" i="9"/>
  <c r="E324" i="9"/>
  <c r="F324" i="9"/>
  <c r="G324" i="9"/>
  <c r="H324" i="9"/>
  <c r="I324" i="9"/>
  <c r="J324" i="9"/>
  <c r="K324" i="9"/>
  <c r="L324" i="9"/>
  <c r="M324" i="9"/>
  <c r="N324" i="9"/>
  <c r="O324" i="9"/>
  <c r="Q324" i="9"/>
  <c r="R324" i="9"/>
  <c r="S324" i="9"/>
  <c r="T324" i="9"/>
  <c r="U324" i="9"/>
  <c r="V324" i="9"/>
  <c r="W324" i="9"/>
  <c r="X324" i="9"/>
  <c r="Z324" i="9"/>
  <c r="AA324" i="9"/>
  <c r="AB324" i="9"/>
  <c r="AC324" i="9"/>
  <c r="AD324" i="9"/>
  <c r="AE324" i="9"/>
  <c r="C325" i="9"/>
  <c r="D325" i="9"/>
  <c r="E325" i="9"/>
  <c r="F325" i="9"/>
  <c r="G325" i="9"/>
  <c r="H325" i="9"/>
  <c r="I325" i="9"/>
  <c r="J325" i="9"/>
  <c r="K325" i="9"/>
  <c r="L325" i="9"/>
  <c r="M325" i="9"/>
  <c r="N325" i="9"/>
  <c r="O325" i="9"/>
  <c r="Q325" i="9"/>
  <c r="R325" i="9"/>
  <c r="S325" i="9"/>
  <c r="T325" i="9"/>
  <c r="U325" i="9"/>
  <c r="V325" i="9"/>
  <c r="W325" i="9"/>
  <c r="X325" i="9"/>
  <c r="Z325" i="9"/>
  <c r="AA325" i="9"/>
  <c r="AB325" i="9"/>
  <c r="AC325" i="9"/>
  <c r="AD325" i="9"/>
  <c r="AE325" i="9"/>
  <c r="C326" i="9"/>
  <c r="D326" i="9"/>
  <c r="E326" i="9"/>
  <c r="F326" i="9"/>
  <c r="G326" i="9"/>
  <c r="H326" i="9"/>
  <c r="I326" i="9"/>
  <c r="J326" i="9"/>
  <c r="K326" i="9"/>
  <c r="L326" i="9"/>
  <c r="M326" i="9"/>
  <c r="N326" i="9"/>
  <c r="O326" i="9"/>
  <c r="Q326" i="9"/>
  <c r="R326" i="9"/>
  <c r="S326" i="9"/>
  <c r="T326" i="9"/>
  <c r="U326" i="9"/>
  <c r="V326" i="9"/>
  <c r="W326" i="9"/>
  <c r="X326" i="9"/>
  <c r="Z326" i="9"/>
  <c r="AA326" i="9"/>
  <c r="AB326" i="9"/>
  <c r="AC326" i="9"/>
  <c r="AD326" i="9"/>
  <c r="AE326" i="9"/>
  <c r="C327" i="9"/>
  <c r="D327" i="9"/>
  <c r="E327" i="9"/>
  <c r="F327" i="9"/>
  <c r="G327" i="9"/>
  <c r="H327" i="9"/>
  <c r="I327" i="9"/>
  <c r="J327" i="9"/>
  <c r="K327" i="9"/>
  <c r="L327" i="9"/>
  <c r="M327" i="9"/>
  <c r="N327" i="9"/>
  <c r="O327" i="9"/>
  <c r="Q327" i="9"/>
  <c r="R327" i="9"/>
  <c r="S327" i="9"/>
  <c r="T327" i="9"/>
  <c r="U327" i="9"/>
  <c r="V327" i="9"/>
  <c r="W327" i="9"/>
  <c r="X327" i="9"/>
  <c r="Z327" i="9"/>
  <c r="AA327" i="9"/>
  <c r="AB327" i="9"/>
  <c r="AC327" i="9"/>
  <c r="AD327" i="9"/>
  <c r="AE327" i="9"/>
  <c r="C328" i="9"/>
  <c r="D328" i="9"/>
  <c r="E328" i="9"/>
  <c r="F328" i="9"/>
  <c r="G328" i="9"/>
  <c r="H328" i="9"/>
  <c r="I328" i="9"/>
  <c r="J328" i="9"/>
  <c r="K328" i="9"/>
  <c r="L328" i="9"/>
  <c r="M328" i="9"/>
  <c r="N328" i="9"/>
  <c r="O328" i="9"/>
  <c r="Q328" i="9"/>
  <c r="R328" i="9"/>
  <c r="S328" i="9"/>
  <c r="T328" i="9"/>
  <c r="U328" i="9"/>
  <c r="V328" i="9"/>
  <c r="W328" i="9"/>
  <c r="X328" i="9"/>
  <c r="Z328" i="9"/>
  <c r="AA328" i="9"/>
  <c r="AB328" i="9"/>
  <c r="AC328" i="9"/>
  <c r="AD328" i="9"/>
  <c r="AE328" i="9"/>
  <c r="C329" i="9"/>
  <c r="D329" i="9"/>
  <c r="E329" i="9"/>
  <c r="F329" i="9"/>
  <c r="G329" i="9"/>
  <c r="H329" i="9"/>
  <c r="I329" i="9"/>
  <c r="J329" i="9"/>
  <c r="K329" i="9"/>
  <c r="L329" i="9"/>
  <c r="M329" i="9"/>
  <c r="N329" i="9"/>
  <c r="O329" i="9"/>
  <c r="Q329" i="9"/>
  <c r="R329" i="9"/>
  <c r="S329" i="9"/>
  <c r="T329" i="9"/>
  <c r="U329" i="9"/>
  <c r="V329" i="9"/>
  <c r="W329" i="9"/>
  <c r="X329" i="9"/>
  <c r="Z329" i="9"/>
  <c r="AA329" i="9"/>
  <c r="AB329" i="9"/>
  <c r="AC329" i="9"/>
  <c r="AD329" i="9"/>
  <c r="AE329" i="9"/>
  <c r="C330" i="9"/>
  <c r="D330" i="9"/>
  <c r="E330" i="9"/>
  <c r="F330" i="9"/>
  <c r="G330" i="9"/>
  <c r="H330" i="9"/>
  <c r="I330" i="9"/>
  <c r="J330" i="9"/>
  <c r="K330" i="9"/>
  <c r="L330" i="9"/>
  <c r="M330" i="9"/>
  <c r="N330" i="9"/>
  <c r="O330" i="9"/>
  <c r="Q330" i="9"/>
  <c r="R330" i="9"/>
  <c r="S330" i="9"/>
  <c r="T330" i="9"/>
  <c r="U330" i="9"/>
  <c r="V330" i="9"/>
  <c r="W330" i="9"/>
  <c r="X330" i="9"/>
  <c r="Z330" i="9"/>
  <c r="AA330" i="9"/>
  <c r="AB330" i="9"/>
  <c r="AC330" i="9"/>
  <c r="AD330" i="9"/>
  <c r="AE330" i="9"/>
  <c r="C331" i="9"/>
  <c r="D331" i="9"/>
  <c r="E331" i="9"/>
  <c r="F331" i="9"/>
  <c r="G331" i="9"/>
  <c r="H331" i="9"/>
  <c r="I331" i="9"/>
  <c r="J331" i="9"/>
  <c r="K331" i="9"/>
  <c r="L331" i="9"/>
  <c r="M331" i="9"/>
  <c r="N331" i="9"/>
  <c r="O331" i="9"/>
  <c r="Q331" i="9"/>
  <c r="R331" i="9"/>
  <c r="S331" i="9"/>
  <c r="T331" i="9"/>
  <c r="U331" i="9"/>
  <c r="V331" i="9"/>
  <c r="W331" i="9"/>
  <c r="X331" i="9"/>
  <c r="Z331" i="9"/>
  <c r="AA331" i="9"/>
  <c r="AB331" i="9"/>
  <c r="AC331" i="9"/>
  <c r="AD331" i="9"/>
  <c r="AE331" i="9"/>
  <c r="C332" i="9"/>
  <c r="D332" i="9"/>
  <c r="E332" i="9"/>
  <c r="F332" i="9"/>
  <c r="G332" i="9"/>
  <c r="H332" i="9"/>
  <c r="I332" i="9"/>
  <c r="J332" i="9"/>
  <c r="K332" i="9"/>
  <c r="L332" i="9"/>
  <c r="M332" i="9"/>
  <c r="N332" i="9"/>
  <c r="O332" i="9"/>
  <c r="Q332" i="9"/>
  <c r="R332" i="9"/>
  <c r="S332" i="9"/>
  <c r="T332" i="9"/>
  <c r="U332" i="9"/>
  <c r="V332" i="9"/>
  <c r="W332" i="9"/>
  <c r="X332" i="9"/>
  <c r="Z332" i="9"/>
  <c r="AA332" i="9"/>
  <c r="AB332" i="9"/>
  <c r="AC332" i="9"/>
  <c r="AD332" i="9"/>
  <c r="AE332" i="9"/>
  <c r="C333" i="9"/>
  <c r="D333" i="9"/>
  <c r="E333" i="9"/>
  <c r="F333" i="9"/>
  <c r="G333" i="9"/>
  <c r="H333" i="9"/>
  <c r="I333" i="9"/>
  <c r="J333" i="9"/>
  <c r="K333" i="9"/>
  <c r="L333" i="9"/>
  <c r="M333" i="9"/>
  <c r="N333" i="9"/>
  <c r="O333" i="9"/>
  <c r="Q333" i="9"/>
  <c r="R333" i="9"/>
  <c r="S333" i="9"/>
  <c r="T333" i="9"/>
  <c r="U333" i="9"/>
  <c r="V333" i="9"/>
  <c r="W333" i="9"/>
  <c r="X333" i="9"/>
  <c r="Z333" i="9"/>
  <c r="AA333" i="9"/>
  <c r="AB333" i="9"/>
  <c r="AC333" i="9"/>
  <c r="AD333" i="9"/>
  <c r="AE333" i="9"/>
  <c r="C334" i="9"/>
  <c r="D334" i="9"/>
  <c r="E334" i="9"/>
  <c r="F334" i="9"/>
  <c r="G334" i="9"/>
  <c r="H334" i="9"/>
  <c r="I334" i="9"/>
  <c r="J334" i="9"/>
  <c r="K334" i="9"/>
  <c r="L334" i="9"/>
  <c r="M334" i="9"/>
  <c r="N334" i="9"/>
  <c r="O334" i="9"/>
  <c r="Q334" i="9"/>
  <c r="R334" i="9"/>
  <c r="S334" i="9"/>
  <c r="T334" i="9"/>
  <c r="U334" i="9"/>
  <c r="V334" i="9"/>
  <c r="W334" i="9"/>
  <c r="X334" i="9"/>
  <c r="Z334" i="9"/>
  <c r="AA334" i="9"/>
  <c r="AB334" i="9"/>
  <c r="AC334" i="9"/>
  <c r="AD334" i="9"/>
  <c r="AE334" i="9"/>
  <c r="C335" i="9"/>
  <c r="D335" i="9"/>
  <c r="E335" i="9"/>
  <c r="F335" i="9"/>
  <c r="G335" i="9"/>
  <c r="H335" i="9"/>
  <c r="I335" i="9"/>
  <c r="J335" i="9"/>
  <c r="K335" i="9"/>
  <c r="L335" i="9"/>
  <c r="M335" i="9"/>
  <c r="N335" i="9"/>
  <c r="O335" i="9"/>
  <c r="Q335" i="9"/>
  <c r="R335" i="9"/>
  <c r="S335" i="9"/>
  <c r="T335" i="9"/>
  <c r="U335" i="9"/>
  <c r="V335" i="9"/>
  <c r="W335" i="9"/>
  <c r="X335" i="9"/>
  <c r="Z335" i="9"/>
  <c r="AA335" i="9"/>
  <c r="AB335" i="9"/>
  <c r="AC335" i="9"/>
  <c r="AD335" i="9"/>
  <c r="AE335" i="9"/>
  <c r="C336" i="9"/>
  <c r="D336" i="9"/>
  <c r="E336" i="9"/>
  <c r="F336" i="9"/>
  <c r="G336" i="9"/>
  <c r="H336" i="9"/>
  <c r="I336" i="9"/>
  <c r="J336" i="9"/>
  <c r="K336" i="9"/>
  <c r="L336" i="9"/>
  <c r="M336" i="9"/>
  <c r="N336" i="9"/>
  <c r="O336" i="9"/>
  <c r="Q336" i="9"/>
  <c r="R336" i="9"/>
  <c r="S336" i="9"/>
  <c r="T336" i="9"/>
  <c r="U336" i="9"/>
  <c r="V336" i="9"/>
  <c r="W336" i="9"/>
  <c r="X336" i="9"/>
  <c r="Z336" i="9"/>
  <c r="AA336" i="9"/>
  <c r="AB336" i="9"/>
  <c r="AC336" i="9"/>
  <c r="AD336" i="9"/>
  <c r="AE336" i="9"/>
  <c r="C337" i="9"/>
  <c r="D337" i="9"/>
  <c r="E337" i="9"/>
  <c r="F337" i="9"/>
  <c r="G337" i="9"/>
  <c r="H337" i="9"/>
  <c r="I337" i="9"/>
  <c r="J337" i="9"/>
  <c r="K337" i="9"/>
  <c r="L337" i="9"/>
  <c r="M337" i="9"/>
  <c r="N337" i="9"/>
  <c r="O337" i="9"/>
  <c r="Q337" i="9"/>
  <c r="R337" i="9"/>
  <c r="S337" i="9"/>
  <c r="T337" i="9"/>
  <c r="U337" i="9"/>
  <c r="V337" i="9"/>
  <c r="W337" i="9"/>
  <c r="X337" i="9"/>
  <c r="Z337" i="9"/>
  <c r="AA337" i="9"/>
  <c r="AB337" i="9"/>
  <c r="AC337" i="9"/>
  <c r="AD337" i="9"/>
  <c r="AE337" i="9"/>
  <c r="C338" i="9"/>
  <c r="D338" i="9"/>
  <c r="E338" i="9"/>
  <c r="F338" i="9"/>
  <c r="G338" i="9"/>
  <c r="H338" i="9"/>
  <c r="I338" i="9"/>
  <c r="J338" i="9"/>
  <c r="K338" i="9"/>
  <c r="L338" i="9"/>
  <c r="M338" i="9"/>
  <c r="N338" i="9"/>
  <c r="O338" i="9"/>
  <c r="Q338" i="9"/>
  <c r="R338" i="9"/>
  <c r="S338" i="9"/>
  <c r="T338" i="9"/>
  <c r="U338" i="9"/>
  <c r="V338" i="9"/>
  <c r="W338" i="9"/>
  <c r="X338" i="9"/>
  <c r="Z338" i="9"/>
  <c r="AA338" i="9"/>
  <c r="AB338" i="9"/>
  <c r="AC338" i="9"/>
  <c r="AD338" i="9"/>
  <c r="AE338" i="9"/>
  <c r="C339" i="9"/>
  <c r="D339" i="9"/>
  <c r="E339" i="9"/>
  <c r="F339" i="9"/>
  <c r="G339" i="9"/>
  <c r="H339" i="9"/>
  <c r="I339" i="9"/>
  <c r="J339" i="9"/>
  <c r="K339" i="9"/>
  <c r="L339" i="9"/>
  <c r="M339" i="9"/>
  <c r="N339" i="9"/>
  <c r="O339" i="9"/>
  <c r="Q339" i="9"/>
  <c r="R339" i="9"/>
  <c r="S339" i="9"/>
  <c r="T339" i="9"/>
  <c r="U339" i="9"/>
  <c r="V339" i="9"/>
  <c r="W339" i="9"/>
  <c r="X339" i="9"/>
  <c r="Z339" i="9"/>
  <c r="AA339" i="9"/>
  <c r="AB339" i="9"/>
  <c r="AC339" i="9"/>
  <c r="AD339" i="9"/>
  <c r="AE339" i="9"/>
  <c r="C340" i="9"/>
  <c r="D340" i="9"/>
  <c r="E340" i="9"/>
  <c r="F340" i="9"/>
  <c r="G340" i="9"/>
  <c r="H340" i="9"/>
  <c r="I340" i="9"/>
  <c r="J340" i="9"/>
  <c r="K340" i="9"/>
  <c r="L340" i="9"/>
  <c r="M340" i="9"/>
  <c r="N340" i="9"/>
  <c r="O340" i="9"/>
  <c r="Q340" i="9"/>
  <c r="R340" i="9"/>
  <c r="S340" i="9"/>
  <c r="T340" i="9"/>
  <c r="U340" i="9"/>
  <c r="V340" i="9"/>
  <c r="W340" i="9"/>
  <c r="X340" i="9"/>
  <c r="Z340" i="9"/>
  <c r="AA340" i="9"/>
  <c r="AB340" i="9"/>
  <c r="AC340" i="9"/>
  <c r="AD340" i="9"/>
  <c r="AE340" i="9"/>
  <c r="C341" i="9"/>
  <c r="D341" i="9"/>
  <c r="E341" i="9"/>
  <c r="F341" i="9"/>
  <c r="G341" i="9"/>
  <c r="H341" i="9"/>
  <c r="I341" i="9"/>
  <c r="J341" i="9"/>
  <c r="K341" i="9"/>
  <c r="L341" i="9"/>
  <c r="M341" i="9"/>
  <c r="N341" i="9"/>
  <c r="O341" i="9"/>
  <c r="Q341" i="9"/>
  <c r="R341" i="9"/>
  <c r="S341" i="9"/>
  <c r="T341" i="9"/>
  <c r="U341" i="9"/>
  <c r="V341" i="9"/>
  <c r="W341" i="9"/>
  <c r="X341" i="9"/>
  <c r="Z341" i="9"/>
  <c r="AA341" i="9"/>
  <c r="AB341" i="9"/>
  <c r="AC341" i="9"/>
  <c r="AD341" i="9"/>
  <c r="AE341" i="9"/>
  <c r="C342" i="9"/>
  <c r="D342" i="9"/>
  <c r="E342" i="9"/>
  <c r="F342" i="9"/>
  <c r="G342" i="9"/>
  <c r="H342" i="9"/>
  <c r="I342" i="9"/>
  <c r="J342" i="9"/>
  <c r="K342" i="9"/>
  <c r="L342" i="9"/>
  <c r="M342" i="9"/>
  <c r="N342" i="9"/>
  <c r="O342" i="9"/>
  <c r="Q342" i="9"/>
  <c r="R342" i="9"/>
  <c r="S342" i="9"/>
  <c r="T342" i="9"/>
  <c r="U342" i="9"/>
  <c r="V342" i="9"/>
  <c r="W342" i="9"/>
  <c r="X342" i="9"/>
  <c r="Z342" i="9"/>
  <c r="AA342" i="9"/>
  <c r="AB342" i="9"/>
  <c r="AC342" i="9"/>
  <c r="AD342" i="9"/>
  <c r="AE342" i="9"/>
  <c r="C343" i="9"/>
  <c r="D343" i="9"/>
  <c r="E343" i="9"/>
  <c r="F343" i="9"/>
  <c r="G343" i="9"/>
  <c r="H343" i="9"/>
  <c r="I343" i="9"/>
  <c r="J343" i="9"/>
  <c r="K343" i="9"/>
  <c r="L343" i="9"/>
  <c r="M343" i="9"/>
  <c r="N343" i="9"/>
  <c r="O343" i="9"/>
  <c r="Q343" i="9"/>
  <c r="R343" i="9"/>
  <c r="S343" i="9"/>
  <c r="T343" i="9"/>
  <c r="U343" i="9"/>
  <c r="V343" i="9"/>
  <c r="W343" i="9"/>
  <c r="X343" i="9"/>
  <c r="Z343" i="9"/>
  <c r="AA343" i="9"/>
  <c r="AB343" i="9"/>
  <c r="AC343" i="9"/>
  <c r="AD343" i="9"/>
  <c r="AE343" i="9"/>
  <c r="C344" i="9"/>
  <c r="D344" i="9"/>
  <c r="E344" i="9"/>
  <c r="F344" i="9"/>
  <c r="G344" i="9"/>
  <c r="H344" i="9"/>
  <c r="I344" i="9"/>
  <c r="J344" i="9"/>
  <c r="K344" i="9"/>
  <c r="L344" i="9"/>
  <c r="M344" i="9"/>
  <c r="N344" i="9"/>
  <c r="O344" i="9"/>
  <c r="Q344" i="9"/>
  <c r="R344" i="9"/>
  <c r="S344" i="9"/>
  <c r="T344" i="9"/>
  <c r="U344" i="9"/>
  <c r="V344" i="9"/>
  <c r="W344" i="9"/>
  <c r="X344" i="9"/>
  <c r="Z344" i="9"/>
  <c r="AA344" i="9"/>
  <c r="AB344" i="9"/>
  <c r="AC344" i="9"/>
  <c r="AD344" i="9"/>
  <c r="AE344" i="9"/>
  <c r="C345" i="9"/>
  <c r="D345" i="9"/>
  <c r="E345" i="9"/>
  <c r="F345" i="9"/>
  <c r="G345" i="9"/>
  <c r="H345" i="9"/>
  <c r="I345" i="9"/>
  <c r="J345" i="9"/>
  <c r="K345" i="9"/>
  <c r="L345" i="9"/>
  <c r="M345" i="9"/>
  <c r="N345" i="9"/>
  <c r="O345" i="9"/>
  <c r="Q345" i="9"/>
  <c r="R345" i="9"/>
  <c r="S345" i="9"/>
  <c r="T345" i="9"/>
  <c r="U345" i="9"/>
  <c r="V345" i="9"/>
  <c r="W345" i="9"/>
  <c r="X345" i="9"/>
  <c r="Z345" i="9"/>
  <c r="AA345" i="9"/>
  <c r="AB345" i="9"/>
  <c r="AC345" i="9"/>
  <c r="AD345" i="9"/>
  <c r="AE345" i="9"/>
  <c r="C346" i="9"/>
  <c r="D346" i="9"/>
  <c r="E346" i="9"/>
  <c r="F346" i="9"/>
  <c r="G346" i="9"/>
  <c r="H346" i="9"/>
  <c r="I346" i="9"/>
  <c r="J346" i="9"/>
  <c r="K346" i="9"/>
  <c r="L346" i="9"/>
  <c r="M346" i="9"/>
  <c r="N346" i="9"/>
  <c r="O346" i="9"/>
  <c r="Q346" i="9"/>
  <c r="R346" i="9"/>
  <c r="S346" i="9"/>
  <c r="T346" i="9"/>
  <c r="U346" i="9"/>
  <c r="V346" i="9"/>
  <c r="W346" i="9"/>
  <c r="X346" i="9"/>
  <c r="Z346" i="9"/>
  <c r="AA346" i="9"/>
  <c r="AB346" i="9"/>
  <c r="AC346" i="9"/>
  <c r="AD346" i="9"/>
  <c r="AE346" i="9"/>
  <c r="C347" i="9"/>
  <c r="D347" i="9"/>
  <c r="E347" i="9"/>
  <c r="F347" i="9"/>
  <c r="G347" i="9"/>
  <c r="H347" i="9"/>
  <c r="I347" i="9"/>
  <c r="J347" i="9"/>
  <c r="K347" i="9"/>
  <c r="L347" i="9"/>
  <c r="M347" i="9"/>
  <c r="N347" i="9"/>
  <c r="O347" i="9"/>
  <c r="Q347" i="9"/>
  <c r="R347" i="9"/>
  <c r="S347" i="9"/>
  <c r="T347" i="9"/>
  <c r="U347" i="9"/>
  <c r="V347" i="9"/>
  <c r="W347" i="9"/>
  <c r="X347" i="9"/>
  <c r="Z347" i="9"/>
  <c r="AA347" i="9"/>
  <c r="AB347" i="9"/>
  <c r="AC347" i="9"/>
  <c r="AD347" i="9"/>
  <c r="AE347" i="9"/>
  <c r="C348" i="9"/>
  <c r="D348" i="9"/>
  <c r="E348" i="9"/>
  <c r="F348" i="9"/>
  <c r="G348" i="9"/>
  <c r="H348" i="9"/>
  <c r="I348" i="9"/>
  <c r="J348" i="9"/>
  <c r="K348" i="9"/>
  <c r="L348" i="9"/>
  <c r="M348" i="9"/>
  <c r="N348" i="9"/>
  <c r="O348" i="9"/>
  <c r="Q348" i="9"/>
  <c r="R348" i="9"/>
  <c r="S348" i="9"/>
  <c r="T348" i="9"/>
  <c r="U348" i="9"/>
  <c r="V348" i="9"/>
  <c r="W348" i="9"/>
  <c r="X348" i="9"/>
  <c r="Z348" i="9"/>
  <c r="AA348" i="9"/>
  <c r="AB348" i="9"/>
  <c r="AC348" i="9"/>
  <c r="AD348" i="9"/>
  <c r="AE348" i="9"/>
  <c r="C349" i="9"/>
  <c r="D349" i="9"/>
  <c r="E349" i="9"/>
  <c r="F349" i="9"/>
  <c r="G349" i="9"/>
  <c r="H349" i="9"/>
  <c r="I349" i="9"/>
  <c r="J349" i="9"/>
  <c r="K349" i="9"/>
  <c r="L349" i="9"/>
  <c r="M349" i="9"/>
  <c r="N349" i="9"/>
  <c r="O349" i="9"/>
  <c r="Q349" i="9"/>
  <c r="R349" i="9"/>
  <c r="S349" i="9"/>
  <c r="T349" i="9"/>
  <c r="U349" i="9"/>
  <c r="V349" i="9"/>
  <c r="W349" i="9"/>
  <c r="X349" i="9"/>
  <c r="Z349" i="9"/>
  <c r="AA349" i="9"/>
  <c r="AB349" i="9"/>
  <c r="AC349" i="9"/>
  <c r="AD349" i="9"/>
  <c r="AE349" i="9"/>
  <c r="C350" i="9"/>
  <c r="D350" i="9"/>
  <c r="E350" i="9"/>
  <c r="F350" i="9"/>
  <c r="G350" i="9"/>
  <c r="H350" i="9"/>
  <c r="I350" i="9"/>
  <c r="J350" i="9"/>
  <c r="K350" i="9"/>
  <c r="L350" i="9"/>
  <c r="M350" i="9"/>
  <c r="N350" i="9"/>
  <c r="O350" i="9"/>
  <c r="Q350" i="9"/>
  <c r="R350" i="9"/>
  <c r="S350" i="9"/>
  <c r="T350" i="9"/>
  <c r="U350" i="9"/>
  <c r="V350" i="9"/>
  <c r="W350" i="9"/>
  <c r="X350" i="9"/>
  <c r="Z350" i="9"/>
  <c r="AA350" i="9"/>
  <c r="AB350" i="9"/>
  <c r="AC350" i="9"/>
  <c r="AD350" i="9"/>
  <c r="AE350" i="9"/>
  <c r="C351" i="9"/>
  <c r="D351" i="9"/>
  <c r="E351" i="9"/>
  <c r="F351" i="9"/>
  <c r="G351" i="9"/>
  <c r="H351" i="9"/>
  <c r="I351" i="9"/>
  <c r="J351" i="9"/>
  <c r="K351" i="9"/>
  <c r="L351" i="9"/>
  <c r="M351" i="9"/>
  <c r="N351" i="9"/>
  <c r="O351" i="9"/>
  <c r="Q351" i="9"/>
  <c r="R351" i="9"/>
  <c r="S351" i="9"/>
  <c r="T351" i="9"/>
  <c r="U351" i="9"/>
  <c r="V351" i="9"/>
  <c r="W351" i="9"/>
  <c r="X351" i="9"/>
  <c r="Z351" i="9"/>
  <c r="AA351" i="9"/>
  <c r="AB351" i="9"/>
  <c r="AC351" i="9"/>
  <c r="AD351" i="9"/>
  <c r="AE351" i="9"/>
  <c r="C352" i="9"/>
  <c r="D352" i="9"/>
  <c r="E352" i="9"/>
  <c r="F352" i="9"/>
  <c r="G352" i="9"/>
  <c r="H352" i="9"/>
  <c r="I352" i="9"/>
  <c r="J352" i="9"/>
  <c r="K352" i="9"/>
  <c r="L352" i="9"/>
  <c r="M352" i="9"/>
  <c r="N352" i="9"/>
  <c r="O352" i="9"/>
  <c r="Q352" i="9"/>
  <c r="R352" i="9"/>
  <c r="S352" i="9"/>
  <c r="T352" i="9"/>
  <c r="U352" i="9"/>
  <c r="V352" i="9"/>
  <c r="W352" i="9"/>
  <c r="X352" i="9"/>
  <c r="Z352" i="9"/>
  <c r="AA352" i="9"/>
  <c r="AB352" i="9"/>
  <c r="AC352" i="9"/>
  <c r="AD352" i="9"/>
  <c r="AE352" i="9"/>
  <c r="C353" i="9"/>
  <c r="D353" i="9"/>
  <c r="E353" i="9"/>
  <c r="F353" i="9"/>
  <c r="G353" i="9"/>
  <c r="H353" i="9"/>
  <c r="I353" i="9"/>
  <c r="J353" i="9"/>
  <c r="K353" i="9"/>
  <c r="L353" i="9"/>
  <c r="M353" i="9"/>
  <c r="N353" i="9"/>
  <c r="O353" i="9"/>
  <c r="Q353" i="9"/>
  <c r="R353" i="9"/>
  <c r="S353" i="9"/>
  <c r="T353" i="9"/>
  <c r="U353" i="9"/>
  <c r="V353" i="9"/>
  <c r="W353" i="9"/>
  <c r="X353" i="9"/>
  <c r="Z353" i="9"/>
  <c r="AA353" i="9"/>
  <c r="AB353" i="9"/>
  <c r="AC353" i="9"/>
  <c r="AD353" i="9"/>
  <c r="AE353" i="9"/>
  <c r="C354" i="9"/>
  <c r="D354" i="9"/>
  <c r="E354" i="9"/>
  <c r="F354" i="9"/>
  <c r="G354" i="9"/>
  <c r="H354" i="9"/>
  <c r="I354" i="9"/>
  <c r="J354" i="9"/>
  <c r="K354" i="9"/>
  <c r="L354" i="9"/>
  <c r="M354" i="9"/>
  <c r="N354" i="9"/>
  <c r="O354" i="9"/>
  <c r="Q354" i="9"/>
  <c r="R354" i="9"/>
  <c r="S354" i="9"/>
  <c r="T354" i="9"/>
  <c r="U354" i="9"/>
  <c r="V354" i="9"/>
  <c r="W354" i="9"/>
  <c r="X354" i="9"/>
  <c r="Z354" i="9"/>
  <c r="AA354" i="9"/>
  <c r="AB354" i="9"/>
  <c r="AC354" i="9"/>
  <c r="AD354" i="9"/>
  <c r="AE354" i="9"/>
  <c r="C355" i="9"/>
  <c r="D355" i="9"/>
  <c r="E355" i="9"/>
  <c r="F355" i="9"/>
  <c r="G355" i="9"/>
  <c r="H355" i="9"/>
  <c r="I355" i="9"/>
  <c r="J355" i="9"/>
  <c r="K355" i="9"/>
  <c r="L355" i="9"/>
  <c r="M355" i="9"/>
  <c r="N355" i="9"/>
  <c r="O355" i="9"/>
  <c r="Q355" i="9"/>
  <c r="R355" i="9"/>
  <c r="S355" i="9"/>
  <c r="T355" i="9"/>
  <c r="U355" i="9"/>
  <c r="V355" i="9"/>
  <c r="W355" i="9"/>
  <c r="X355" i="9"/>
  <c r="Z355" i="9"/>
  <c r="AA355" i="9"/>
  <c r="AB355" i="9"/>
  <c r="AC355" i="9"/>
  <c r="AD355" i="9"/>
  <c r="AE355" i="9"/>
  <c r="C356" i="9"/>
  <c r="D356" i="9"/>
  <c r="E356" i="9"/>
  <c r="F356" i="9"/>
  <c r="G356" i="9"/>
  <c r="H356" i="9"/>
  <c r="I356" i="9"/>
  <c r="J356" i="9"/>
  <c r="K356" i="9"/>
  <c r="L356" i="9"/>
  <c r="M356" i="9"/>
  <c r="N356" i="9"/>
  <c r="O356" i="9"/>
  <c r="Q356" i="9"/>
  <c r="R356" i="9"/>
  <c r="S356" i="9"/>
  <c r="T356" i="9"/>
  <c r="U356" i="9"/>
  <c r="V356" i="9"/>
  <c r="W356" i="9"/>
  <c r="X356" i="9"/>
  <c r="Z356" i="9"/>
  <c r="AA356" i="9"/>
  <c r="AB356" i="9"/>
  <c r="AC356" i="9"/>
  <c r="AD356" i="9"/>
  <c r="AE356" i="9"/>
  <c r="C357" i="9"/>
  <c r="D357" i="9"/>
  <c r="E357" i="9"/>
  <c r="F357" i="9"/>
  <c r="G357" i="9"/>
  <c r="H357" i="9"/>
  <c r="I357" i="9"/>
  <c r="J357" i="9"/>
  <c r="K357" i="9"/>
  <c r="L357" i="9"/>
  <c r="M357" i="9"/>
  <c r="N357" i="9"/>
  <c r="O357" i="9"/>
  <c r="Q357" i="9"/>
  <c r="R357" i="9"/>
  <c r="S357" i="9"/>
  <c r="T357" i="9"/>
  <c r="U357" i="9"/>
  <c r="V357" i="9"/>
  <c r="W357" i="9"/>
  <c r="X357" i="9"/>
  <c r="Z357" i="9"/>
  <c r="AA357" i="9"/>
  <c r="AB357" i="9"/>
  <c r="AC357" i="9"/>
  <c r="AD357" i="9"/>
  <c r="AE357" i="9"/>
  <c r="C358" i="9"/>
  <c r="D358" i="9"/>
  <c r="E358" i="9"/>
  <c r="F358" i="9"/>
  <c r="G358" i="9"/>
  <c r="H358" i="9"/>
  <c r="I358" i="9"/>
  <c r="J358" i="9"/>
  <c r="K358" i="9"/>
  <c r="L358" i="9"/>
  <c r="M358" i="9"/>
  <c r="N358" i="9"/>
  <c r="O358" i="9"/>
  <c r="Q358" i="9"/>
  <c r="R358" i="9"/>
  <c r="S358" i="9"/>
  <c r="T358" i="9"/>
  <c r="U358" i="9"/>
  <c r="V358" i="9"/>
  <c r="W358" i="9"/>
  <c r="X358" i="9"/>
  <c r="Z358" i="9"/>
  <c r="AA358" i="9"/>
  <c r="AB358" i="9"/>
  <c r="AC358" i="9"/>
  <c r="AD358" i="9"/>
  <c r="AE358" i="9"/>
  <c r="C359" i="9"/>
  <c r="D359" i="9"/>
  <c r="E359" i="9"/>
  <c r="F359" i="9"/>
  <c r="G359" i="9"/>
  <c r="H359" i="9"/>
  <c r="I359" i="9"/>
  <c r="J359" i="9"/>
  <c r="K359" i="9"/>
  <c r="L359" i="9"/>
  <c r="M359" i="9"/>
  <c r="N359" i="9"/>
  <c r="O359" i="9"/>
  <c r="Q359" i="9"/>
  <c r="R359" i="9"/>
  <c r="S359" i="9"/>
  <c r="T359" i="9"/>
  <c r="U359" i="9"/>
  <c r="V359" i="9"/>
  <c r="W359" i="9"/>
  <c r="X359" i="9"/>
  <c r="Z359" i="9"/>
  <c r="AA359" i="9"/>
  <c r="AB359" i="9"/>
  <c r="AC359" i="9"/>
  <c r="AD359" i="9"/>
  <c r="AE359" i="9"/>
  <c r="C360" i="9"/>
  <c r="D360" i="9"/>
  <c r="E360" i="9"/>
  <c r="F360" i="9"/>
  <c r="G360" i="9"/>
  <c r="H360" i="9"/>
  <c r="I360" i="9"/>
  <c r="J360" i="9"/>
  <c r="K360" i="9"/>
  <c r="L360" i="9"/>
  <c r="M360" i="9"/>
  <c r="N360" i="9"/>
  <c r="O360" i="9"/>
  <c r="Q360" i="9"/>
  <c r="R360" i="9"/>
  <c r="S360" i="9"/>
  <c r="T360" i="9"/>
  <c r="U360" i="9"/>
  <c r="V360" i="9"/>
  <c r="W360" i="9"/>
  <c r="X360" i="9"/>
  <c r="Z360" i="9"/>
  <c r="AA360" i="9"/>
  <c r="AB360" i="9"/>
  <c r="AC360" i="9"/>
  <c r="AD360" i="9"/>
  <c r="AE360" i="9"/>
  <c r="C361" i="9"/>
  <c r="D361" i="9"/>
  <c r="E361" i="9"/>
  <c r="F361" i="9"/>
  <c r="G361" i="9"/>
  <c r="H361" i="9"/>
  <c r="I361" i="9"/>
  <c r="J361" i="9"/>
  <c r="K361" i="9"/>
  <c r="L361" i="9"/>
  <c r="M361" i="9"/>
  <c r="N361" i="9"/>
  <c r="O361" i="9"/>
  <c r="Q361" i="9"/>
  <c r="R361" i="9"/>
  <c r="S361" i="9"/>
  <c r="T361" i="9"/>
  <c r="U361" i="9"/>
  <c r="V361" i="9"/>
  <c r="W361" i="9"/>
  <c r="X361" i="9"/>
  <c r="Z361" i="9"/>
  <c r="AA361" i="9"/>
  <c r="AB361" i="9"/>
  <c r="AC361" i="9"/>
  <c r="AD361" i="9"/>
  <c r="AE361" i="9"/>
  <c r="C362" i="9"/>
  <c r="D362" i="9"/>
  <c r="E362" i="9"/>
  <c r="F362" i="9"/>
  <c r="G362" i="9"/>
  <c r="H362" i="9"/>
  <c r="I362" i="9"/>
  <c r="J362" i="9"/>
  <c r="K362" i="9"/>
  <c r="L362" i="9"/>
  <c r="M362" i="9"/>
  <c r="N362" i="9"/>
  <c r="O362" i="9"/>
  <c r="Q362" i="9"/>
  <c r="R362" i="9"/>
  <c r="S362" i="9"/>
  <c r="T362" i="9"/>
  <c r="U362" i="9"/>
  <c r="V362" i="9"/>
  <c r="W362" i="9"/>
  <c r="X362" i="9"/>
  <c r="Z362" i="9"/>
  <c r="AA362" i="9"/>
  <c r="AB362" i="9"/>
  <c r="AC362" i="9"/>
  <c r="AD362" i="9"/>
  <c r="AE362" i="9"/>
  <c r="C363" i="9"/>
  <c r="D363" i="9"/>
  <c r="E363" i="9"/>
  <c r="F363" i="9"/>
  <c r="G363" i="9"/>
  <c r="H363" i="9"/>
  <c r="I363" i="9"/>
  <c r="J363" i="9"/>
  <c r="K363" i="9"/>
  <c r="L363" i="9"/>
  <c r="M363" i="9"/>
  <c r="N363" i="9"/>
  <c r="O363" i="9"/>
  <c r="Q363" i="9"/>
  <c r="R363" i="9"/>
  <c r="S363" i="9"/>
  <c r="T363" i="9"/>
  <c r="U363" i="9"/>
  <c r="V363" i="9"/>
  <c r="W363" i="9"/>
  <c r="X363" i="9"/>
  <c r="Z363" i="9"/>
  <c r="AA363" i="9"/>
  <c r="AB363" i="9"/>
  <c r="AC363" i="9"/>
  <c r="AD363" i="9"/>
  <c r="AE363" i="9"/>
  <c r="C364" i="9"/>
  <c r="D364" i="9"/>
  <c r="E364" i="9"/>
  <c r="F364" i="9"/>
  <c r="G364" i="9"/>
  <c r="H364" i="9"/>
  <c r="I364" i="9"/>
  <c r="J364" i="9"/>
  <c r="K364" i="9"/>
  <c r="L364" i="9"/>
  <c r="M364" i="9"/>
  <c r="N364" i="9"/>
  <c r="O364" i="9"/>
  <c r="Q364" i="9"/>
  <c r="R364" i="9"/>
  <c r="S364" i="9"/>
  <c r="T364" i="9"/>
  <c r="U364" i="9"/>
  <c r="V364" i="9"/>
  <c r="W364" i="9"/>
  <c r="X364" i="9"/>
  <c r="Z364" i="9"/>
  <c r="AA364" i="9"/>
  <c r="AB364" i="9"/>
  <c r="AC364" i="9"/>
  <c r="AD364" i="9"/>
  <c r="AE364" i="9"/>
  <c r="C365" i="9"/>
  <c r="D365" i="9"/>
  <c r="E365" i="9"/>
  <c r="F365" i="9"/>
  <c r="G365" i="9"/>
  <c r="H365" i="9"/>
  <c r="I365" i="9"/>
  <c r="J365" i="9"/>
  <c r="K365" i="9"/>
  <c r="L365" i="9"/>
  <c r="M365" i="9"/>
  <c r="N365" i="9"/>
  <c r="O365" i="9"/>
  <c r="Q365" i="9"/>
  <c r="R365" i="9"/>
  <c r="S365" i="9"/>
  <c r="T365" i="9"/>
  <c r="U365" i="9"/>
  <c r="V365" i="9"/>
  <c r="W365" i="9"/>
  <c r="X365" i="9"/>
  <c r="Z365" i="9"/>
  <c r="AA365" i="9"/>
  <c r="AB365" i="9"/>
  <c r="AC365" i="9"/>
  <c r="AD365" i="9"/>
  <c r="AE365" i="9"/>
  <c r="C366" i="9"/>
  <c r="D366" i="9"/>
  <c r="E366" i="9"/>
  <c r="F366" i="9"/>
  <c r="G366" i="9"/>
  <c r="H366" i="9"/>
  <c r="I366" i="9"/>
  <c r="J366" i="9"/>
  <c r="K366" i="9"/>
  <c r="L366" i="9"/>
  <c r="M366" i="9"/>
  <c r="N366" i="9"/>
  <c r="O366" i="9"/>
  <c r="Q366" i="9"/>
  <c r="R366" i="9"/>
  <c r="S366" i="9"/>
  <c r="T366" i="9"/>
  <c r="U366" i="9"/>
  <c r="V366" i="9"/>
  <c r="W366" i="9"/>
  <c r="X366" i="9"/>
  <c r="Z366" i="9"/>
  <c r="AA366" i="9"/>
  <c r="AB366" i="9"/>
  <c r="AC366" i="9"/>
  <c r="AD366" i="9"/>
  <c r="AE366" i="9"/>
  <c r="C367" i="9"/>
  <c r="D367" i="9"/>
  <c r="E367" i="9"/>
  <c r="F367" i="9"/>
  <c r="G367" i="9"/>
  <c r="H367" i="9"/>
  <c r="I367" i="9"/>
  <c r="J367" i="9"/>
  <c r="K367" i="9"/>
  <c r="L367" i="9"/>
  <c r="M367" i="9"/>
  <c r="N367" i="9"/>
  <c r="O367" i="9"/>
  <c r="Q367" i="9"/>
  <c r="R367" i="9"/>
  <c r="S367" i="9"/>
  <c r="T367" i="9"/>
  <c r="U367" i="9"/>
  <c r="V367" i="9"/>
  <c r="W367" i="9"/>
  <c r="X367" i="9"/>
  <c r="Z367" i="9"/>
  <c r="AA367" i="9"/>
  <c r="AB367" i="9"/>
  <c r="AC367" i="9"/>
  <c r="AD367" i="9"/>
  <c r="AE367" i="9"/>
  <c r="C368" i="9"/>
  <c r="D368" i="9"/>
  <c r="E368" i="9"/>
  <c r="F368" i="9"/>
  <c r="G368" i="9"/>
  <c r="H368" i="9"/>
  <c r="I368" i="9"/>
  <c r="J368" i="9"/>
  <c r="K368" i="9"/>
  <c r="L368" i="9"/>
  <c r="M368" i="9"/>
  <c r="N368" i="9"/>
  <c r="O368" i="9"/>
  <c r="Q368" i="9"/>
  <c r="R368" i="9"/>
  <c r="S368" i="9"/>
  <c r="T368" i="9"/>
  <c r="U368" i="9"/>
  <c r="V368" i="9"/>
  <c r="W368" i="9"/>
  <c r="X368" i="9"/>
  <c r="Z368" i="9"/>
  <c r="AA368" i="9"/>
  <c r="AB368" i="9"/>
  <c r="AC368" i="9"/>
  <c r="AD368" i="9"/>
  <c r="AE368" i="9"/>
  <c r="C369" i="9"/>
  <c r="D369" i="9"/>
  <c r="E369" i="9"/>
  <c r="F369" i="9"/>
  <c r="G369" i="9"/>
  <c r="H369" i="9"/>
  <c r="I369" i="9"/>
  <c r="J369" i="9"/>
  <c r="K369" i="9"/>
  <c r="L369" i="9"/>
  <c r="M369" i="9"/>
  <c r="N369" i="9"/>
  <c r="O369" i="9"/>
  <c r="Q369" i="9"/>
  <c r="R369" i="9"/>
  <c r="S369" i="9"/>
  <c r="T369" i="9"/>
  <c r="U369" i="9"/>
  <c r="V369" i="9"/>
  <c r="W369" i="9"/>
  <c r="X369" i="9"/>
  <c r="Z369" i="9"/>
  <c r="AA369" i="9"/>
  <c r="AB369" i="9"/>
  <c r="AC369" i="9"/>
  <c r="AD369" i="9"/>
  <c r="AE369" i="9"/>
  <c r="C370" i="9"/>
  <c r="D370" i="9"/>
  <c r="E370" i="9"/>
  <c r="F370" i="9"/>
  <c r="G370" i="9"/>
  <c r="H370" i="9"/>
  <c r="I370" i="9"/>
  <c r="J370" i="9"/>
  <c r="K370" i="9"/>
  <c r="L370" i="9"/>
  <c r="M370" i="9"/>
  <c r="N370" i="9"/>
  <c r="O370" i="9"/>
  <c r="Q370" i="9"/>
  <c r="R370" i="9"/>
  <c r="S370" i="9"/>
  <c r="T370" i="9"/>
  <c r="U370" i="9"/>
  <c r="V370" i="9"/>
  <c r="W370" i="9"/>
  <c r="X370" i="9"/>
  <c r="Z370" i="9"/>
  <c r="AA370" i="9"/>
  <c r="AB370" i="9"/>
  <c r="AC370" i="9"/>
  <c r="AD370" i="9"/>
  <c r="AE370" i="9"/>
  <c r="C371" i="9"/>
  <c r="D371" i="9"/>
  <c r="E371" i="9"/>
  <c r="F371" i="9"/>
  <c r="G371" i="9"/>
  <c r="H371" i="9"/>
  <c r="I371" i="9"/>
  <c r="J371" i="9"/>
  <c r="K371" i="9"/>
  <c r="L371" i="9"/>
  <c r="M371" i="9"/>
  <c r="N371" i="9"/>
  <c r="O371" i="9"/>
  <c r="Q371" i="9"/>
  <c r="R371" i="9"/>
  <c r="S371" i="9"/>
  <c r="T371" i="9"/>
  <c r="U371" i="9"/>
  <c r="V371" i="9"/>
  <c r="W371" i="9"/>
  <c r="X371" i="9"/>
  <c r="Z371" i="9"/>
  <c r="AA371" i="9"/>
  <c r="AB371" i="9"/>
  <c r="AC371" i="9"/>
  <c r="AD371" i="9"/>
  <c r="AE371" i="9"/>
  <c r="C372" i="9"/>
  <c r="D372" i="9"/>
  <c r="E372" i="9"/>
  <c r="F372" i="9"/>
  <c r="G372" i="9"/>
  <c r="H372" i="9"/>
  <c r="I372" i="9"/>
  <c r="J372" i="9"/>
  <c r="K372" i="9"/>
  <c r="L372" i="9"/>
  <c r="M372" i="9"/>
  <c r="N372" i="9"/>
  <c r="O372" i="9"/>
  <c r="Q372" i="9"/>
  <c r="R372" i="9"/>
  <c r="S372" i="9"/>
  <c r="T372" i="9"/>
  <c r="U372" i="9"/>
  <c r="V372" i="9"/>
  <c r="W372" i="9"/>
  <c r="X372" i="9"/>
  <c r="Z372" i="9"/>
  <c r="AA372" i="9"/>
  <c r="AB372" i="9"/>
  <c r="AC372" i="9"/>
  <c r="AD372" i="9"/>
  <c r="AE372" i="9"/>
  <c r="C373" i="9"/>
  <c r="D373" i="9"/>
  <c r="E373" i="9"/>
  <c r="F373" i="9"/>
  <c r="G373" i="9"/>
  <c r="H373" i="9"/>
  <c r="I373" i="9"/>
  <c r="J373" i="9"/>
  <c r="K373" i="9"/>
  <c r="L373" i="9"/>
  <c r="M373" i="9"/>
  <c r="N373" i="9"/>
  <c r="O373" i="9"/>
  <c r="Q373" i="9"/>
  <c r="R373" i="9"/>
  <c r="S373" i="9"/>
  <c r="T373" i="9"/>
  <c r="U373" i="9"/>
  <c r="V373" i="9"/>
  <c r="W373" i="9"/>
  <c r="X373" i="9"/>
  <c r="Z373" i="9"/>
  <c r="AA373" i="9"/>
  <c r="AB373" i="9"/>
  <c r="AC373" i="9"/>
  <c r="AD373" i="9"/>
  <c r="AE373" i="9"/>
  <c r="C374" i="9"/>
  <c r="D374" i="9"/>
  <c r="E374" i="9"/>
  <c r="F374" i="9"/>
  <c r="G374" i="9"/>
  <c r="H374" i="9"/>
  <c r="I374" i="9"/>
  <c r="J374" i="9"/>
  <c r="K374" i="9"/>
  <c r="L374" i="9"/>
  <c r="M374" i="9"/>
  <c r="N374" i="9"/>
  <c r="O374" i="9"/>
  <c r="Q374" i="9"/>
  <c r="R374" i="9"/>
  <c r="S374" i="9"/>
  <c r="T374" i="9"/>
  <c r="U374" i="9"/>
  <c r="V374" i="9"/>
  <c r="W374" i="9"/>
  <c r="X374" i="9"/>
  <c r="Z374" i="9"/>
  <c r="AA374" i="9"/>
  <c r="AB374" i="9"/>
  <c r="AC374" i="9"/>
  <c r="AD374" i="9"/>
  <c r="AE374" i="9"/>
  <c r="C375" i="9"/>
  <c r="D375" i="9"/>
  <c r="E375" i="9"/>
  <c r="F375" i="9"/>
  <c r="G375" i="9"/>
  <c r="H375" i="9"/>
  <c r="I375" i="9"/>
  <c r="J375" i="9"/>
  <c r="K375" i="9"/>
  <c r="L375" i="9"/>
  <c r="M375" i="9"/>
  <c r="N375" i="9"/>
  <c r="O375" i="9"/>
  <c r="Q375" i="9"/>
  <c r="R375" i="9"/>
  <c r="S375" i="9"/>
  <c r="T375" i="9"/>
  <c r="U375" i="9"/>
  <c r="V375" i="9"/>
  <c r="W375" i="9"/>
  <c r="X375" i="9"/>
  <c r="Z375" i="9"/>
  <c r="AA375" i="9"/>
  <c r="AB375" i="9"/>
  <c r="AC375" i="9"/>
  <c r="AD375" i="9"/>
  <c r="AE375" i="9"/>
  <c r="C376" i="9"/>
  <c r="D376" i="9"/>
  <c r="E376" i="9"/>
  <c r="F376" i="9"/>
  <c r="G376" i="9"/>
  <c r="H376" i="9"/>
  <c r="I376" i="9"/>
  <c r="J376" i="9"/>
  <c r="K376" i="9"/>
  <c r="L376" i="9"/>
  <c r="M376" i="9"/>
  <c r="N376" i="9"/>
  <c r="O376" i="9"/>
  <c r="Q376" i="9"/>
  <c r="R376" i="9"/>
  <c r="S376" i="9"/>
  <c r="T376" i="9"/>
  <c r="U376" i="9"/>
  <c r="V376" i="9"/>
  <c r="W376" i="9"/>
  <c r="X376" i="9"/>
  <c r="Z376" i="9"/>
  <c r="AA376" i="9"/>
  <c r="AB376" i="9"/>
  <c r="AC376" i="9"/>
  <c r="AD376" i="9"/>
  <c r="AE376" i="9"/>
  <c r="C377" i="9"/>
  <c r="D377" i="9"/>
  <c r="E377" i="9"/>
  <c r="F377" i="9"/>
  <c r="G377" i="9"/>
  <c r="H377" i="9"/>
  <c r="I377" i="9"/>
  <c r="J377" i="9"/>
  <c r="K377" i="9"/>
  <c r="L377" i="9"/>
  <c r="M377" i="9"/>
  <c r="N377" i="9"/>
  <c r="O377" i="9"/>
  <c r="Q377" i="9"/>
  <c r="R377" i="9"/>
  <c r="S377" i="9"/>
  <c r="T377" i="9"/>
  <c r="U377" i="9"/>
  <c r="V377" i="9"/>
  <c r="W377" i="9"/>
  <c r="X377" i="9"/>
  <c r="Z377" i="9"/>
  <c r="AA377" i="9"/>
  <c r="AB377" i="9"/>
  <c r="AC377" i="9"/>
  <c r="AD377" i="9"/>
  <c r="AE377" i="9"/>
  <c r="C378" i="9"/>
  <c r="D378" i="9"/>
  <c r="E378" i="9"/>
  <c r="F378" i="9"/>
  <c r="G378" i="9"/>
  <c r="H378" i="9"/>
  <c r="I378" i="9"/>
  <c r="J378" i="9"/>
  <c r="K378" i="9"/>
  <c r="L378" i="9"/>
  <c r="M378" i="9"/>
  <c r="N378" i="9"/>
  <c r="O378" i="9"/>
  <c r="Q378" i="9"/>
  <c r="R378" i="9"/>
  <c r="S378" i="9"/>
  <c r="T378" i="9"/>
  <c r="U378" i="9"/>
  <c r="V378" i="9"/>
  <c r="W378" i="9"/>
  <c r="X378" i="9"/>
  <c r="Z378" i="9"/>
  <c r="AA378" i="9"/>
  <c r="AB378" i="9"/>
  <c r="AC378" i="9"/>
  <c r="AD378" i="9"/>
  <c r="AE378" i="9"/>
  <c r="C379" i="9"/>
  <c r="D379" i="9"/>
  <c r="E379" i="9"/>
  <c r="F379" i="9"/>
  <c r="G379" i="9"/>
  <c r="H379" i="9"/>
  <c r="I379" i="9"/>
  <c r="J379" i="9"/>
  <c r="K379" i="9"/>
  <c r="L379" i="9"/>
  <c r="M379" i="9"/>
  <c r="N379" i="9"/>
  <c r="O379" i="9"/>
  <c r="Q379" i="9"/>
  <c r="R379" i="9"/>
  <c r="S379" i="9"/>
  <c r="T379" i="9"/>
  <c r="U379" i="9"/>
  <c r="V379" i="9"/>
  <c r="W379" i="9"/>
  <c r="X379" i="9"/>
  <c r="Z379" i="9"/>
  <c r="AA379" i="9"/>
  <c r="AB379" i="9"/>
  <c r="AC379" i="9"/>
  <c r="AD379" i="9"/>
  <c r="AE379" i="9"/>
  <c r="C380" i="9"/>
  <c r="D380" i="9"/>
  <c r="E380" i="9"/>
  <c r="F380" i="9"/>
  <c r="G380" i="9"/>
  <c r="H380" i="9"/>
  <c r="I380" i="9"/>
  <c r="J380" i="9"/>
  <c r="K380" i="9"/>
  <c r="L380" i="9"/>
  <c r="M380" i="9"/>
  <c r="N380" i="9"/>
  <c r="O380" i="9"/>
  <c r="Q380" i="9"/>
  <c r="R380" i="9"/>
  <c r="S380" i="9"/>
  <c r="T380" i="9"/>
  <c r="U380" i="9"/>
  <c r="V380" i="9"/>
  <c r="W380" i="9"/>
  <c r="X380" i="9"/>
  <c r="Z380" i="9"/>
  <c r="AA380" i="9"/>
  <c r="AB380" i="9"/>
  <c r="AC380" i="9"/>
  <c r="AD380" i="9"/>
  <c r="AE380" i="9"/>
  <c r="C381" i="9"/>
  <c r="D381" i="9"/>
  <c r="E381" i="9"/>
  <c r="F381" i="9"/>
  <c r="G381" i="9"/>
  <c r="H381" i="9"/>
  <c r="I381" i="9"/>
  <c r="J381" i="9"/>
  <c r="K381" i="9"/>
  <c r="L381" i="9"/>
  <c r="M381" i="9"/>
  <c r="N381" i="9"/>
  <c r="O381" i="9"/>
  <c r="Q381" i="9"/>
  <c r="R381" i="9"/>
  <c r="S381" i="9"/>
  <c r="T381" i="9"/>
  <c r="U381" i="9"/>
  <c r="V381" i="9"/>
  <c r="W381" i="9"/>
  <c r="X381" i="9"/>
  <c r="Z381" i="9"/>
  <c r="AA381" i="9"/>
  <c r="AB381" i="9"/>
  <c r="AC381" i="9"/>
  <c r="AD381" i="9"/>
  <c r="AE381" i="9"/>
  <c r="C382" i="9"/>
  <c r="D382" i="9"/>
  <c r="E382" i="9"/>
  <c r="F382" i="9"/>
  <c r="G382" i="9"/>
  <c r="H382" i="9"/>
  <c r="I382" i="9"/>
  <c r="J382" i="9"/>
  <c r="K382" i="9"/>
  <c r="L382" i="9"/>
  <c r="M382" i="9"/>
  <c r="N382" i="9"/>
  <c r="O382" i="9"/>
  <c r="Q382" i="9"/>
  <c r="R382" i="9"/>
  <c r="S382" i="9"/>
  <c r="T382" i="9"/>
  <c r="U382" i="9"/>
  <c r="V382" i="9"/>
  <c r="W382" i="9"/>
  <c r="X382" i="9"/>
  <c r="Z382" i="9"/>
  <c r="AA382" i="9"/>
  <c r="AB382" i="9"/>
  <c r="AC382" i="9"/>
  <c r="AD382" i="9"/>
  <c r="AE382" i="9"/>
  <c r="C383" i="9"/>
  <c r="D383" i="9"/>
  <c r="E383" i="9"/>
  <c r="F383" i="9"/>
  <c r="G383" i="9"/>
  <c r="H383" i="9"/>
  <c r="I383" i="9"/>
  <c r="J383" i="9"/>
  <c r="K383" i="9"/>
  <c r="L383" i="9"/>
  <c r="M383" i="9"/>
  <c r="N383" i="9"/>
  <c r="O383" i="9"/>
  <c r="Q383" i="9"/>
  <c r="R383" i="9"/>
  <c r="S383" i="9"/>
  <c r="T383" i="9"/>
  <c r="U383" i="9"/>
  <c r="V383" i="9"/>
  <c r="W383" i="9"/>
  <c r="X383" i="9"/>
  <c r="Z383" i="9"/>
  <c r="AA383" i="9"/>
  <c r="AB383" i="9"/>
  <c r="AC383" i="9"/>
  <c r="AD383" i="9"/>
  <c r="AE383" i="9"/>
  <c r="C384" i="9"/>
  <c r="D384" i="9"/>
  <c r="E384" i="9"/>
  <c r="F384" i="9"/>
  <c r="G384" i="9"/>
  <c r="H384" i="9"/>
  <c r="I384" i="9"/>
  <c r="J384" i="9"/>
  <c r="K384" i="9"/>
  <c r="L384" i="9"/>
  <c r="M384" i="9"/>
  <c r="N384" i="9"/>
  <c r="O384" i="9"/>
  <c r="Q384" i="9"/>
  <c r="R384" i="9"/>
  <c r="S384" i="9"/>
  <c r="T384" i="9"/>
  <c r="U384" i="9"/>
  <c r="V384" i="9"/>
  <c r="W384" i="9"/>
  <c r="X384" i="9"/>
  <c r="Z384" i="9"/>
  <c r="AA384" i="9"/>
  <c r="AB384" i="9"/>
  <c r="AC384" i="9"/>
  <c r="AD384" i="9"/>
  <c r="AE384" i="9"/>
  <c r="C385" i="9"/>
  <c r="D385" i="9"/>
  <c r="E385" i="9"/>
  <c r="F385" i="9"/>
  <c r="G385" i="9"/>
  <c r="H385" i="9"/>
  <c r="I385" i="9"/>
  <c r="J385" i="9"/>
  <c r="K385" i="9"/>
  <c r="L385" i="9"/>
  <c r="M385" i="9"/>
  <c r="N385" i="9"/>
  <c r="O385" i="9"/>
  <c r="Q385" i="9"/>
  <c r="R385" i="9"/>
  <c r="S385" i="9"/>
  <c r="T385" i="9"/>
  <c r="U385" i="9"/>
  <c r="V385" i="9"/>
  <c r="W385" i="9"/>
  <c r="X385" i="9"/>
  <c r="Z385" i="9"/>
  <c r="AA385" i="9"/>
  <c r="AB385" i="9"/>
  <c r="AC385" i="9"/>
  <c r="AD385" i="9"/>
  <c r="AE385" i="9"/>
  <c r="C386" i="9"/>
  <c r="D386" i="9"/>
  <c r="E386" i="9"/>
  <c r="F386" i="9"/>
  <c r="G386" i="9"/>
  <c r="H386" i="9"/>
  <c r="I386" i="9"/>
  <c r="J386" i="9"/>
  <c r="K386" i="9"/>
  <c r="L386" i="9"/>
  <c r="M386" i="9"/>
  <c r="N386" i="9"/>
  <c r="O386" i="9"/>
  <c r="Q386" i="9"/>
  <c r="R386" i="9"/>
  <c r="S386" i="9"/>
  <c r="T386" i="9"/>
  <c r="U386" i="9"/>
  <c r="V386" i="9"/>
  <c r="W386" i="9"/>
  <c r="X386" i="9"/>
  <c r="Z386" i="9"/>
  <c r="AA386" i="9"/>
  <c r="AB386" i="9"/>
  <c r="AC386" i="9"/>
  <c r="AD386" i="9"/>
  <c r="AE386" i="9"/>
  <c r="C387" i="9"/>
  <c r="D387" i="9"/>
  <c r="E387" i="9"/>
  <c r="F387" i="9"/>
  <c r="G387" i="9"/>
  <c r="H387" i="9"/>
  <c r="I387" i="9"/>
  <c r="J387" i="9"/>
  <c r="K387" i="9"/>
  <c r="L387" i="9"/>
  <c r="M387" i="9"/>
  <c r="N387" i="9"/>
  <c r="O387" i="9"/>
  <c r="Q387" i="9"/>
  <c r="R387" i="9"/>
  <c r="S387" i="9"/>
  <c r="T387" i="9"/>
  <c r="U387" i="9"/>
  <c r="V387" i="9"/>
  <c r="W387" i="9"/>
  <c r="X387" i="9"/>
  <c r="Z387" i="9"/>
  <c r="AA387" i="9"/>
  <c r="AB387" i="9"/>
  <c r="AC387" i="9"/>
  <c r="AD387" i="9"/>
  <c r="AE387" i="9"/>
  <c r="C388" i="9"/>
  <c r="D388" i="9"/>
  <c r="E388" i="9"/>
  <c r="F388" i="9"/>
  <c r="G388" i="9"/>
  <c r="H388" i="9"/>
  <c r="I388" i="9"/>
  <c r="J388" i="9"/>
  <c r="K388" i="9"/>
  <c r="L388" i="9"/>
  <c r="M388" i="9"/>
  <c r="N388" i="9"/>
  <c r="O388" i="9"/>
  <c r="Q388" i="9"/>
  <c r="R388" i="9"/>
  <c r="S388" i="9"/>
  <c r="T388" i="9"/>
  <c r="U388" i="9"/>
  <c r="V388" i="9"/>
  <c r="W388" i="9"/>
  <c r="X388" i="9"/>
  <c r="Z388" i="9"/>
  <c r="AA388" i="9"/>
  <c r="AB388" i="9"/>
  <c r="AC388" i="9"/>
  <c r="AD388" i="9"/>
  <c r="AE388" i="9"/>
  <c r="C389" i="9"/>
  <c r="D389" i="9"/>
  <c r="E389" i="9"/>
  <c r="F389" i="9"/>
  <c r="G389" i="9"/>
  <c r="H389" i="9"/>
  <c r="I389" i="9"/>
  <c r="J389" i="9"/>
  <c r="K389" i="9"/>
  <c r="L389" i="9"/>
  <c r="M389" i="9"/>
  <c r="N389" i="9"/>
  <c r="O389" i="9"/>
  <c r="Q389" i="9"/>
  <c r="R389" i="9"/>
  <c r="S389" i="9"/>
  <c r="T389" i="9"/>
  <c r="U389" i="9"/>
  <c r="V389" i="9"/>
  <c r="W389" i="9"/>
  <c r="X389" i="9"/>
  <c r="Z389" i="9"/>
  <c r="AA389" i="9"/>
  <c r="AB389" i="9"/>
  <c r="AC389" i="9"/>
  <c r="AD389" i="9"/>
  <c r="AE389" i="9"/>
  <c r="C390" i="9"/>
  <c r="D390" i="9"/>
  <c r="E390" i="9"/>
  <c r="F390" i="9"/>
  <c r="G390" i="9"/>
  <c r="H390" i="9"/>
  <c r="I390" i="9"/>
  <c r="J390" i="9"/>
  <c r="K390" i="9"/>
  <c r="L390" i="9"/>
  <c r="M390" i="9"/>
  <c r="N390" i="9"/>
  <c r="O390" i="9"/>
  <c r="Q390" i="9"/>
  <c r="R390" i="9"/>
  <c r="S390" i="9"/>
  <c r="T390" i="9"/>
  <c r="U390" i="9"/>
  <c r="V390" i="9"/>
  <c r="W390" i="9"/>
  <c r="X390" i="9"/>
  <c r="Z390" i="9"/>
  <c r="AA390" i="9"/>
  <c r="AB390" i="9"/>
  <c r="AC390" i="9"/>
  <c r="AD390" i="9"/>
  <c r="AE390" i="9"/>
  <c r="C391" i="9"/>
  <c r="D391" i="9"/>
  <c r="E391" i="9"/>
  <c r="F391" i="9"/>
  <c r="G391" i="9"/>
  <c r="H391" i="9"/>
  <c r="I391" i="9"/>
  <c r="J391" i="9"/>
  <c r="K391" i="9"/>
  <c r="L391" i="9"/>
  <c r="M391" i="9"/>
  <c r="N391" i="9"/>
  <c r="O391" i="9"/>
  <c r="Q391" i="9"/>
  <c r="R391" i="9"/>
  <c r="S391" i="9"/>
  <c r="T391" i="9"/>
  <c r="U391" i="9"/>
  <c r="V391" i="9"/>
  <c r="W391" i="9"/>
  <c r="X391" i="9"/>
  <c r="Z391" i="9"/>
  <c r="AA391" i="9"/>
  <c r="AB391" i="9"/>
  <c r="AC391" i="9"/>
  <c r="AD391" i="9"/>
  <c r="AE391" i="9"/>
  <c r="C392" i="9"/>
  <c r="D392" i="9"/>
  <c r="E392" i="9"/>
  <c r="F392" i="9"/>
  <c r="G392" i="9"/>
  <c r="H392" i="9"/>
  <c r="I392" i="9"/>
  <c r="J392" i="9"/>
  <c r="K392" i="9"/>
  <c r="L392" i="9"/>
  <c r="M392" i="9"/>
  <c r="N392" i="9"/>
  <c r="O392" i="9"/>
  <c r="Q392" i="9"/>
  <c r="R392" i="9"/>
  <c r="S392" i="9"/>
  <c r="T392" i="9"/>
  <c r="U392" i="9"/>
  <c r="V392" i="9"/>
  <c r="W392" i="9"/>
  <c r="X392" i="9"/>
  <c r="Z392" i="9"/>
  <c r="AA392" i="9"/>
  <c r="AB392" i="9"/>
  <c r="AC392" i="9"/>
  <c r="AD392" i="9"/>
  <c r="AE392" i="9"/>
  <c r="C393" i="9"/>
  <c r="D393" i="9"/>
  <c r="E393" i="9"/>
  <c r="F393" i="9"/>
  <c r="G393" i="9"/>
  <c r="H393" i="9"/>
  <c r="I393" i="9"/>
  <c r="J393" i="9"/>
  <c r="K393" i="9"/>
  <c r="L393" i="9"/>
  <c r="M393" i="9"/>
  <c r="N393" i="9"/>
  <c r="O393" i="9"/>
  <c r="Q393" i="9"/>
  <c r="R393" i="9"/>
  <c r="S393" i="9"/>
  <c r="T393" i="9"/>
  <c r="U393" i="9"/>
  <c r="V393" i="9"/>
  <c r="W393" i="9"/>
  <c r="X393" i="9"/>
  <c r="Z393" i="9"/>
  <c r="AA393" i="9"/>
  <c r="AB393" i="9"/>
  <c r="AC393" i="9"/>
  <c r="AD393" i="9"/>
  <c r="AE393" i="9"/>
  <c r="C394" i="9"/>
  <c r="D394" i="9"/>
  <c r="E394" i="9"/>
  <c r="F394" i="9"/>
  <c r="G394" i="9"/>
  <c r="H394" i="9"/>
  <c r="I394" i="9"/>
  <c r="J394" i="9"/>
  <c r="K394" i="9"/>
  <c r="L394" i="9"/>
  <c r="M394" i="9"/>
  <c r="N394" i="9"/>
  <c r="O394" i="9"/>
  <c r="Q394" i="9"/>
  <c r="R394" i="9"/>
  <c r="S394" i="9"/>
  <c r="T394" i="9"/>
  <c r="U394" i="9"/>
  <c r="V394" i="9"/>
  <c r="W394" i="9"/>
  <c r="X394" i="9"/>
  <c r="Z394" i="9"/>
  <c r="AA394" i="9"/>
  <c r="AB394" i="9"/>
  <c r="AC394" i="9"/>
  <c r="AD394" i="9"/>
  <c r="AE394" i="9"/>
  <c r="C395" i="9"/>
  <c r="D395" i="9"/>
  <c r="E395" i="9"/>
  <c r="F395" i="9"/>
  <c r="G395" i="9"/>
  <c r="H395" i="9"/>
  <c r="I395" i="9"/>
  <c r="J395" i="9"/>
  <c r="K395" i="9"/>
  <c r="L395" i="9"/>
  <c r="M395" i="9"/>
  <c r="N395" i="9"/>
  <c r="O395" i="9"/>
  <c r="Q395" i="9"/>
  <c r="R395" i="9"/>
  <c r="S395" i="9"/>
  <c r="T395" i="9"/>
  <c r="U395" i="9"/>
  <c r="V395" i="9"/>
  <c r="W395" i="9"/>
  <c r="X395" i="9"/>
  <c r="Z395" i="9"/>
  <c r="AA395" i="9"/>
  <c r="AB395" i="9"/>
  <c r="AC395" i="9"/>
  <c r="AD395" i="9"/>
  <c r="AE395" i="9"/>
  <c r="C396" i="9"/>
  <c r="D396" i="9"/>
  <c r="E396" i="9"/>
  <c r="F396" i="9"/>
  <c r="G396" i="9"/>
  <c r="H396" i="9"/>
  <c r="I396" i="9"/>
  <c r="J396" i="9"/>
  <c r="K396" i="9"/>
  <c r="L396" i="9"/>
  <c r="M396" i="9"/>
  <c r="N396" i="9"/>
  <c r="O396" i="9"/>
  <c r="Q396" i="9"/>
  <c r="R396" i="9"/>
  <c r="S396" i="9"/>
  <c r="T396" i="9"/>
  <c r="U396" i="9"/>
  <c r="V396" i="9"/>
  <c r="W396" i="9"/>
  <c r="X396" i="9"/>
  <c r="Z396" i="9"/>
  <c r="AA396" i="9"/>
  <c r="AB396" i="9"/>
  <c r="AC396" i="9"/>
  <c r="AD396" i="9"/>
  <c r="AE396" i="9"/>
  <c r="C397" i="9"/>
  <c r="D397" i="9"/>
  <c r="E397" i="9"/>
  <c r="F397" i="9"/>
  <c r="G397" i="9"/>
  <c r="H397" i="9"/>
  <c r="I397" i="9"/>
  <c r="J397" i="9"/>
  <c r="K397" i="9"/>
  <c r="L397" i="9"/>
  <c r="M397" i="9"/>
  <c r="N397" i="9"/>
  <c r="O397" i="9"/>
  <c r="Q397" i="9"/>
  <c r="R397" i="9"/>
  <c r="S397" i="9"/>
  <c r="T397" i="9"/>
  <c r="U397" i="9"/>
  <c r="V397" i="9"/>
  <c r="W397" i="9"/>
  <c r="X397" i="9"/>
  <c r="Z397" i="9"/>
  <c r="AA397" i="9"/>
  <c r="AB397" i="9"/>
  <c r="AC397" i="9"/>
  <c r="AD397" i="9"/>
  <c r="AE397" i="9"/>
  <c r="C398" i="9"/>
  <c r="D398" i="9"/>
  <c r="E398" i="9"/>
  <c r="F398" i="9"/>
  <c r="G398" i="9"/>
  <c r="H398" i="9"/>
  <c r="I398" i="9"/>
  <c r="J398" i="9"/>
  <c r="K398" i="9"/>
  <c r="L398" i="9"/>
  <c r="M398" i="9"/>
  <c r="N398" i="9"/>
  <c r="O398" i="9"/>
  <c r="Q398" i="9"/>
  <c r="R398" i="9"/>
  <c r="S398" i="9"/>
  <c r="T398" i="9"/>
  <c r="U398" i="9"/>
  <c r="V398" i="9"/>
  <c r="W398" i="9"/>
  <c r="X398" i="9"/>
  <c r="Z398" i="9"/>
  <c r="AA398" i="9"/>
  <c r="AB398" i="9"/>
  <c r="AC398" i="9"/>
  <c r="AD398" i="9"/>
  <c r="AE398" i="9"/>
  <c r="C399" i="9"/>
  <c r="D399" i="9"/>
  <c r="E399" i="9"/>
  <c r="F399" i="9"/>
  <c r="G399" i="9"/>
  <c r="H399" i="9"/>
  <c r="I399" i="9"/>
  <c r="J399" i="9"/>
  <c r="K399" i="9"/>
  <c r="L399" i="9"/>
  <c r="M399" i="9"/>
  <c r="N399" i="9"/>
  <c r="O399" i="9"/>
  <c r="Q399" i="9"/>
  <c r="R399" i="9"/>
  <c r="S399" i="9"/>
  <c r="T399" i="9"/>
  <c r="U399" i="9"/>
  <c r="V399" i="9"/>
  <c r="W399" i="9"/>
  <c r="X399" i="9"/>
  <c r="Z399" i="9"/>
  <c r="AA399" i="9"/>
  <c r="AB399" i="9"/>
  <c r="AC399" i="9"/>
  <c r="AD399" i="9"/>
  <c r="AE399" i="9"/>
  <c r="C400" i="9"/>
  <c r="D400" i="9"/>
  <c r="E400" i="9"/>
  <c r="F400" i="9"/>
  <c r="G400" i="9"/>
  <c r="H400" i="9"/>
  <c r="I400" i="9"/>
  <c r="J400" i="9"/>
  <c r="K400" i="9"/>
  <c r="L400" i="9"/>
  <c r="M400" i="9"/>
  <c r="N400" i="9"/>
  <c r="O400" i="9"/>
  <c r="Q400" i="9"/>
  <c r="R400" i="9"/>
  <c r="S400" i="9"/>
  <c r="T400" i="9"/>
  <c r="U400" i="9"/>
  <c r="V400" i="9"/>
  <c r="W400" i="9"/>
  <c r="X400" i="9"/>
  <c r="Z400" i="9"/>
  <c r="AA400" i="9"/>
  <c r="AB400" i="9"/>
  <c r="AC400" i="9"/>
  <c r="AD400" i="9"/>
  <c r="AE400" i="9"/>
  <c r="C401" i="9"/>
  <c r="D401" i="9"/>
  <c r="E401" i="9"/>
  <c r="F401" i="9"/>
  <c r="G401" i="9"/>
  <c r="H401" i="9"/>
  <c r="I401" i="9"/>
  <c r="J401" i="9"/>
  <c r="K401" i="9"/>
  <c r="L401" i="9"/>
  <c r="M401" i="9"/>
  <c r="N401" i="9"/>
  <c r="O401" i="9"/>
  <c r="Q401" i="9"/>
  <c r="R401" i="9"/>
  <c r="S401" i="9"/>
  <c r="T401" i="9"/>
  <c r="U401" i="9"/>
  <c r="V401" i="9"/>
  <c r="W401" i="9"/>
  <c r="X401" i="9"/>
  <c r="Z401" i="9"/>
  <c r="AA401" i="9"/>
  <c r="AB401" i="9"/>
  <c r="AC401" i="9"/>
  <c r="AD401" i="9"/>
  <c r="AE401" i="9"/>
  <c r="C402" i="9"/>
  <c r="D402" i="9"/>
  <c r="E402" i="9"/>
  <c r="F402" i="9"/>
  <c r="G402" i="9"/>
  <c r="H402" i="9"/>
  <c r="I402" i="9"/>
  <c r="J402" i="9"/>
  <c r="K402" i="9"/>
  <c r="L402" i="9"/>
  <c r="M402" i="9"/>
  <c r="N402" i="9"/>
  <c r="O402" i="9"/>
  <c r="Q402" i="9"/>
  <c r="R402" i="9"/>
  <c r="S402" i="9"/>
  <c r="T402" i="9"/>
  <c r="U402" i="9"/>
  <c r="V402" i="9"/>
  <c r="W402" i="9"/>
  <c r="X402" i="9"/>
  <c r="Z402" i="9"/>
  <c r="AA402" i="9"/>
  <c r="AB402" i="9"/>
  <c r="AC402" i="9"/>
  <c r="AD402" i="9"/>
  <c r="AE402" i="9"/>
  <c r="C403" i="9"/>
  <c r="D403" i="9"/>
  <c r="E403" i="9"/>
  <c r="F403" i="9"/>
  <c r="G403" i="9"/>
  <c r="H403" i="9"/>
  <c r="I403" i="9"/>
  <c r="J403" i="9"/>
  <c r="K403" i="9"/>
  <c r="L403" i="9"/>
  <c r="M403" i="9"/>
  <c r="N403" i="9"/>
  <c r="O403" i="9"/>
  <c r="Q403" i="9"/>
  <c r="R403" i="9"/>
  <c r="S403" i="9"/>
  <c r="T403" i="9"/>
  <c r="U403" i="9"/>
  <c r="V403" i="9"/>
  <c r="W403" i="9"/>
  <c r="X403" i="9"/>
  <c r="Z403" i="9"/>
  <c r="AA403" i="9"/>
  <c r="AB403" i="9"/>
  <c r="AC403" i="9"/>
  <c r="AD403" i="9"/>
  <c r="AE403" i="9"/>
  <c r="C404" i="9"/>
  <c r="D404" i="9"/>
  <c r="E404" i="9"/>
  <c r="F404" i="9"/>
  <c r="G404" i="9"/>
  <c r="H404" i="9"/>
  <c r="I404" i="9"/>
  <c r="J404" i="9"/>
  <c r="K404" i="9"/>
  <c r="L404" i="9"/>
  <c r="M404" i="9"/>
  <c r="N404" i="9"/>
  <c r="O404" i="9"/>
  <c r="Q404" i="9"/>
  <c r="R404" i="9"/>
  <c r="S404" i="9"/>
  <c r="T404" i="9"/>
  <c r="U404" i="9"/>
  <c r="V404" i="9"/>
  <c r="W404" i="9"/>
  <c r="X404" i="9"/>
  <c r="Z404" i="9"/>
  <c r="AA404" i="9"/>
  <c r="AB404" i="9"/>
  <c r="AC404" i="9"/>
  <c r="AD404" i="9"/>
  <c r="AE404" i="9"/>
  <c r="C405" i="9"/>
  <c r="D405" i="9"/>
  <c r="E405" i="9"/>
  <c r="F405" i="9"/>
  <c r="G405" i="9"/>
  <c r="H405" i="9"/>
  <c r="I405" i="9"/>
  <c r="J405" i="9"/>
  <c r="K405" i="9"/>
  <c r="L405" i="9"/>
  <c r="M405" i="9"/>
  <c r="N405" i="9"/>
  <c r="O405" i="9"/>
  <c r="Q405" i="9"/>
  <c r="R405" i="9"/>
  <c r="S405" i="9"/>
  <c r="T405" i="9"/>
  <c r="U405" i="9"/>
  <c r="V405" i="9"/>
  <c r="W405" i="9"/>
  <c r="X405" i="9"/>
  <c r="Z405" i="9"/>
  <c r="AA405" i="9"/>
  <c r="AB405" i="9"/>
  <c r="AC405" i="9"/>
  <c r="AD405" i="9"/>
  <c r="AE405" i="9"/>
  <c r="C406" i="9"/>
  <c r="D406" i="9"/>
  <c r="E406" i="9"/>
  <c r="F406" i="9"/>
  <c r="G406" i="9"/>
  <c r="H406" i="9"/>
  <c r="I406" i="9"/>
  <c r="J406" i="9"/>
  <c r="K406" i="9"/>
  <c r="L406" i="9"/>
  <c r="M406" i="9"/>
  <c r="N406" i="9"/>
  <c r="O406" i="9"/>
  <c r="Q406" i="9"/>
  <c r="R406" i="9"/>
  <c r="S406" i="9"/>
  <c r="T406" i="9"/>
  <c r="U406" i="9"/>
  <c r="V406" i="9"/>
  <c r="W406" i="9"/>
  <c r="X406" i="9"/>
  <c r="Z406" i="9"/>
  <c r="AA406" i="9"/>
  <c r="AB406" i="9"/>
  <c r="AC406" i="9"/>
  <c r="AD406" i="9"/>
  <c r="AE406" i="9"/>
  <c r="C407" i="9"/>
  <c r="D407" i="9"/>
  <c r="E407" i="9"/>
  <c r="F407" i="9"/>
  <c r="G407" i="9"/>
  <c r="H407" i="9"/>
  <c r="I407" i="9"/>
  <c r="J407" i="9"/>
  <c r="K407" i="9"/>
  <c r="L407" i="9"/>
  <c r="M407" i="9"/>
  <c r="N407" i="9"/>
  <c r="O407" i="9"/>
  <c r="Q407" i="9"/>
  <c r="R407" i="9"/>
  <c r="S407" i="9"/>
  <c r="T407" i="9"/>
  <c r="U407" i="9"/>
  <c r="V407" i="9"/>
  <c r="W407" i="9"/>
  <c r="X407" i="9"/>
  <c r="Z407" i="9"/>
  <c r="AA407" i="9"/>
  <c r="AB407" i="9"/>
  <c r="AC407" i="9"/>
  <c r="AD407" i="9"/>
  <c r="AE407" i="9"/>
  <c r="C408" i="9"/>
  <c r="D408" i="9"/>
  <c r="E408" i="9"/>
  <c r="F408" i="9"/>
  <c r="G408" i="9"/>
  <c r="H408" i="9"/>
  <c r="I408" i="9"/>
  <c r="J408" i="9"/>
  <c r="K408" i="9"/>
  <c r="L408" i="9"/>
  <c r="M408" i="9"/>
  <c r="N408" i="9"/>
  <c r="O408" i="9"/>
  <c r="Q408" i="9"/>
  <c r="R408" i="9"/>
  <c r="S408" i="9"/>
  <c r="T408" i="9"/>
  <c r="U408" i="9"/>
  <c r="V408" i="9"/>
  <c r="W408" i="9"/>
  <c r="X408" i="9"/>
  <c r="Z408" i="9"/>
  <c r="AA408" i="9"/>
  <c r="AB408" i="9"/>
  <c r="AC408" i="9"/>
  <c r="AD408" i="9"/>
  <c r="AE408" i="9"/>
  <c r="C409" i="9"/>
  <c r="D409" i="9"/>
  <c r="E409" i="9"/>
  <c r="F409" i="9"/>
  <c r="G409" i="9"/>
  <c r="H409" i="9"/>
  <c r="I409" i="9"/>
  <c r="J409" i="9"/>
  <c r="K409" i="9"/>
  <c r="L409" i="9"/>
  <c r="M409" i="9"/>
  <c r="N409" i="9"/>
  <c r="O409" i="9"/>
  <c r="Q409" i="9"/>
  <c r="R409" i="9"/>
  <c r="S409" i="9"/>
  <c r="T409" i="9"/>
  <c r="U409" i="9"/>
  <c r="V409" i="9"/>
  <c r="W409" i="9"/>
  <c r="X409" i="9"/>
  <c r="Z409" i="9"/>
  <c r="AA409" i="9"/>
  <c r="AB409" i="9"/>
  <c r="AC409" i="9"/>
  <c r="AD409" i="9"/>
  <c r="AE409" i="9"/>
  <c r="C410" i="9"/>
  <c r="D410" i="9"/>
  <c r="E410" i="9"/>
  <c r="F410" i="9"/>
  <c r="G410" i="9"/>
  <c r="H410" i="9"/>
  <c r="I410" i="9"/>
  <c r="J410" i="9"/>
  <c r="K410" i="9"/>
  <c r="L410" i="9"/>
  <c r="M410" i="9"/>
  <c r="N410" i="9"/>
  <c r="O410" i="9"/>
  <c r="Q410" i="9"/>
  <c r="R410" i="9"/>
  <c r="S410" i="9"/>
  <c r="T410" i="9"/>
  <c r="U410" i="9"/>
  <c r="V410" i="9"/>
  <c r="W410" i="9"/>
  <c r="X410" i="9"/>
  <c r="Z410" i="9"/>
  <c r="AA410" i="9"/>
  <c r="AB410" i="9"/>
  <c r="AC410" i="9"/>
  <c r="AD410" i="9"/>
  <c r="AE410" i="9"/>
  <c r="C411" i="9"/>
  <c r="D411" i="9"/>
  <c r="E411" i="9"/>
  <c r="F411" i="9"/>
  <c r="G411" i="9"/>
  <c r="H411" i="9"/>
  <c r="I411" i="9"/>
  <c r="J411" i="9"/>
  <c r="K411" i="9"/>
  <c r="L411" i="9"/>
  <c r="M411" i="9"/>
  <c r="N411" i="9"/>
  <c r="O411" i="9"/>
  <c r="Q411" i="9"/>
  <c r="R411" i="9"/>
  <c r="S411" i="9"/>
  <c r="T411" i="9"/>
  <c r="U411" i="9"/>
  <c r="V411" i="9"/>
  <c r="W411" i="9"/>
  <c r="X411" i="9"/>
  <c r="Z411" i="9"/>
  <c r="AA411" i="9"/>
  <c r="AB411" i="9"/>
  <c r="AC411" i="9"/>
  <c r="AD411" i="9"/>
  <c r="AE411" i="9"/>
  <c r="C412" i="9"/>
  <c r="D412" i="9"/>
  <c r="E412" i="9"/>
  <c r="F412" i="9"/>
  <c r="G412" i="9"/>
  <c r="H412" i="9"/>
  <c r="I412" i="9"/>
  <c r="J412" i="9"/>
  <c r="K412" i="9"/>
  <c r="L412" i="9"/>
  <c r="M412" i="9"/>
  <c r="N412" i="9"/>
  <c r="O412" i="9"/>
  <c r="Q412" i="9"/>
  <c r="R412" i="9"/>
  <c r="S412" i="9"/>
  <c r="T412" i="9"/>
  <c r="U412" i="9"/>
  <c r="V412" i="9"/>
  <c r="W412" i="9"/>
  <c r="X412" i="9"/>
  <c r="Z412" i="9"/>
  <c r="AA412" i="9"/>
  <c r="AB412" i="9"/>
  <c r="AC412" i="9"/>
  <c r="AD412" i="9"/>
  <c r="AE412" i="9"/>
  <c r="C413" i="9"/>
  <c r="D413" i="9"/>
  <c r="E413" i="9"/>
  <c r="F413" i="9"/>
  <c r="G413" i="9"/>
  <c r="H413" i="9"/>
  <c r="I413" i="9"/>
  <c r="J413" i="9"/>
  <c r="K413" i="9"/>
  <c r="L413" i="9"/>
  <c r="M413" i="9"/>
  <c r="N413" i="9"/>
  <c r="O413" i="9"/>
  <c r="Q413" i="9"/>
  <c r="R413" i="9"/>
  <c r="S413" i="9"/>
  <c r="T413" i="9"/>
  <c r="U413" i="9"/>
  <c r="V413" i="9"/>
  <c r="W413" i="9"/>
  <c r="X413" i="9"/>
  <c r="Z413" i="9"/>
  <c r="AA413" i="9"/>
  <c r="AB413" i="9"/>
  <c r="AC413" i="9"/>
  <c r="AD413" i="9"/>
  <c r="AE413" i="9"/>
  <c r="C414" i="9"/>
  <c r="D414" i="9"/>
  <c r="E414" i="9"/>
  <c r="F414" i="9"/>
  <c r="G414" i="9"/>
  <c r="H414" i="9"/>
  <c r="I414" i="9"/>
  <c r="J414" i="9"/>
  <c r="K414" i="9"/>
  <c r="L414" i="9"/>
  <c r="M414" i="9"/>
  <c r="N414" i="9"/>
  <c r="O414" i="9"/>
  <c r="Q414" i="9"/>
  <c r="R414" i="9"/>
  <c r="S414" i="9"/>
  <c r="T414" i="9"/>
  <c r="U414" i="9"/>
  <c r="V414" i="9"/>
  <c r="W414" i="9"/>
  <c r="X414" i="9"/>
  <c r="Z414" i="9"/>
  <c r="AA414" i="9"/>
  <c r="AB414" i="9"/>
  <c r="AC414" i="9"/>
  <c r="AD414" i="9"/>
  <c r="AE414" i="9"/>
  <c r="C415" i="9"/>
  <c r="D415" i="9"/>
  <c r="E415" i="9"/>
  <c r="F415" i="9"/>
  <c r="G415" i="9"/>
  <c r="H415" i="9"/>
  <c r="I415" i="9"/>
  <c r="J415" i="9"/>
  <c r="K415" i="9"/>
  <c r="L415" i="9"/>
  <c r="M415" i="9"/>
  <c r="N415" i="9"/>
  <c r="O415" i="9"/>
  <c r="Q415" i="9"/>
  <c r="R415" i="9"/>
  <c r="S415" i="9"/>
  <c r="T415" i="9"/>
  <c r="U415" i="9"/>
  <c r="V415" i="9"/>
  <c r="W415" i="9"/>
  <c r="X415" i="9"/>
  <c r="Z415" i="9"/>
  <c r="AA415" i="9"/>
  <c r="AB415" i="9"/>
  <c r="AC415" i="9"/>
  <c r="AD415" i="9"/>
  <c r="AE415" i="9"/>
  <c r="C416" i="9"/>
  <c r="D416" i="9"/>
  <c r="E416" i="9"/>
  <c r="F416" i="9"/>
  <c r="G416" i="9"/>
  <c r="H416" i="9"/>
  <c r="I416" i="9"/>
  <c r="J416" i="9"/>
  <c r="K416" i="9"/>
  <c r="L416" i="9"/>
  <c r="M416" i="9"/>
  <c r="N416" i="9"/>
  <c r="O416" i="9"/>
  <c r="Q416" i="9"/>
  <c r="R416" i="9"/>
  <c r="S416" i="9"/>
  <c r="T416" i="9"/>
  <c r="U416" i="9"/>
  <c r="V416" i="9"/>
  <c r="W416" i="9"/>
  <c r="X416" i="9"/>
  <c r="Z416" i="9"/>
  <c r="AA416" i="9"/>
  <c r="AB416" i="9"/>
  <c r="AC416" i="9"/>
  <c r="AD416" i="9"/>
  <c r="AE416" i="9"/>
  <c r="C417" i="9"/>
  <c r="D417" i="9"/>
  <c r="E417" i="9"/>
  <c r="F417" i="9"/>
  <c r="G417" i="9"/>
  <c r="H417" i="9"/>
  <c r="I417" i="9"/>
  <c r="J417" i="9"/>
  <c r="K417" i="9"/>
  <c r="L417" i="9"/>
  <c r="M417" i="9"/>
  <c r="N417" i="9"/>
  <c r="O417" i="9"/>
  <c r="Q417" i="9"/>
  <c r="R417" i="9"/>
  <c r="S417" i="9"/>
  <c r="T417" i="9"/>
  <c r="U417" i="9"/>
  <c r="V417" i="9"/>
  <c r="W417" i="9"/>
  <c r="X417" i="9"/>
  <c r="Z417" i="9"/>
  <c r="AA417" i="9"/>
  <c r="AB417" i="9"/>
  <c r="AC417" i="9"/>
  <c r="AD417" i="9"/>
  <c r="AE417" i="9"/>
  <c r="C418" i="9"/>
  <c r="D418" i="9"/>
  <c r="E418" i="9"/>
  <c r="F418" i="9"/>
  <c r="G418" i="9"/>
  <c r="H418" i="9"/>
  <c r="I418" i="9"/>
  <c r="J418" i="9"/>
  <c r="K418" i="9"/>
  <c r="L418" i="9"/>
  <c r="M418" i="9"/>
  <c r="N418" i="9"/>
  <c r="O418" i="9"/>
  <c r="Q418" i="9"/>
  <c r="R418" i="9"/>
  <c r="S418" i="9"/>
  <c r="T418" i="9"/>
  <c r="U418" i="9"/>
  <c r="V418" i="9"/>
  <c r="W418" i="9"/>
  <c r="X418" i="9"/>
  <c r="Z418" i="9"/>
  <c r="AA418" i="9"/>
  <c r="AB418" i="9"/>
  <c r="AC418" i="9"/>
  <c r="AD418" i="9"/>
  <c r="AE418" i="9"/>
  <c r="C419" i="9"/>
  <c r="D419" i="9"/>
  <c r="E419" i="9"/>
  <c r="F419" i="9"/>
  <c r="G419" i="9"/>
  <c r="H419" i="9"/>
  <c r="I419" i="9"/>
  <c r="J419" i="9"/>
  <c r="K419" i="9"/>
  <c r="L419" i="9"/>
  <c r="M419" i="9"/>
  <c r="N419" i="9"/>
  <c r="O419" i="9"/>
  <c r="Q419" i="9"/>
  <c r="R419" i="9"/>
  <c r="S419" i="9"/>
  <c r="T419" i="9"/>
  <c r="U419" i="9"/>
  <c r="V419" i="9"/>
  <c r="W419" i="9"/>
  <c r="X419" i="9"/>
  <c r="Z419" i="9"/>
  <c r="AA419" i="9"/>
  <c r="AB419" i="9"/>
  <c r="AC419" i="9"/>
  <c r="AD419" i="9"/>
  <c r="AE419" i="9"/>
  <c r="C420" i="9"/>
  <c r="D420" i="9"/>
  <c r="E420" i="9"/>
  <c r="F420" i="9"/>
  <c r="G420" i="9"/>
  <c r="H420" i="9"/>
  <c r="I420" i="9"/>
  <c r="J420" i="9"/>
  <c r="K420" i="9"/>
  <c r="L420" i="9"/>
  <c r="M420" i="9"/>
  <c r="N420" i="9"/>
  <c r="O420" i="9"/>
  <c r="Q420" i="9"/>
  <c r="R420" i="9"/>
  <c r="S420" i="9"/>
  <c r="T420" i="9"/>
  <c r="U420" i="9"/>
  <c r="V420" i="9"/>
  <c r="W420" i="9"/>
  <c r="X420" i="9"/>
  <c r="Z420" i="9"/>
  <c r="AA420" i="9"/>
  <c r="AB420" i="9"/>
  <c r="AC420" i="9"/>
  <c r="AD420" i="9"/>
  <c r="AE420" i="9"/>
  <c r="C421" i="9"/>
  <c r="D421" i="9"/>
  <c r="E421" i="9"/>
  <c r="F421" i="9"/>
  <c r="G421" i="9"/>
  <c r="H421" i="9"/>
  <c r="I421" i="9"/>
  <c r="J421" i="9"/>
  <c r="K421" i="9"/>
  <c r="L421" i="9"/>
  <c r="M421" i="9"/>
  <c r="N421" i="9"/>
  <c r="O421" i="9"/>
  <c r="Q421" i="9"/>
  <c r="R421" i="9"/>
  <c r="S421" i="9"/>
  <c r="T421" i="9"/>
  <c r="U421" i="9"/>
  <c r="V421" i="9"/>
  <c r="W421" i="9"/>
  <c r="X421" i="9"/>
  <c r="Z421" i="9"/>
  <c r="AA421" i="9"/>
  <c r="AB421" i="9"/>
  <c r="AC421" i="9"/>
  <c r="AD421" i="9"/>
  <c r="AE421" i="9"/>
  <c r="C422" i="9"/>
  <c r="D422" i="9"/>
  <c r="E422" i="9"/>
  <c r="F422" i="9"/>
  <c r="G422" i="9"/>
  <c r="H422" i="9"/>
  <c r="I422" i="9"/>
  <c r="J422" i="9"/>
  <c r="K422" i="9"/>
  <c r="L422" i="9"/>
  <c r="M422" i="9"/>
  <c r="N422" i="9"/>
  <c r="O422" i="9"/>
  <c r="Q422" i="9"/>
  <c r="R422" i="9"/>
  <c r="S422" i="9"/>
  <c r="T422" i="9"/>
  <c r="U422" i="9"/>
  <c r="V422" i="9"/>
  <c r="W422" i="9"/>
  <c r="X422" i="9"/>
  <c r="Z422" i="9"/>
  <c r="AA422" i="9"/>
  <c r="AB422" i="9"/>
  <c r="AC422" i="9"/>
  <c r="AD422" i="9"/>
  <c r="AE422" i="9"/>
  <c r="C423" i="9"/>
  <c r="D423" i="9"/>
  <c r="E423" i="9"/>
  <c r="F423" i="9"/>
  <c r="G423" i="9"/>
  <c r="H423" i="9"/>
  <c r="I423" i="9"/>
  <c r="J423" i="9"/>
  <c r="K423" i="9"/>
  <c r="L423" i="9"/>
  <c r="M423" i="9"/>
  <c r="N423" i="9"/>
  <c r="O423" i="9"/>
  <c r="Q423" i="9"/>
  <c r="R423" i="9"/>
  <c r="S423" i="9"/>
  <c r="T423" i="9"/>
  <c r="U423" i="9"/>
  <c r="V423" i="9"/>
  <c r="W423" i="9"/>
  <c r="X423" i="9"/>
  <c r="Z423" i="9"/>
  <c r="AA423" i="9"/>
  <c r="AB423" i="9"/>
  <c r="AC423" i="9"/>
  <c r="AD423" i="9"/>
  <c r="AE423" i="9"/>
  <c r="C424" i="9"/>
  <c r="D424" i="9"/>
  <c r="E424" i="9"/>
  <c r="F424" i="9"/>
  <c r="G424" i="9"/>
  <c r="H424" i="9"/>
  <c r="I424" i="9"/>
  <c r="J424" i="9"/>
  <c r="K424" i="9"/>
  <c r="L424" i="9"/>
  <c r="M424" i="9"/>
  <c r="N424" i="9"/>
  <c r="O424" i="9"/>
  <c r="Q424" i="9"/>
  <c r="R424" i="9"/>
  <c r="S424" i="9"/>
  <c r="T424" i="9"/>
  <c r="U424" i="9"/>
  <c r="V424" i="9"/>
  <c r="W424" i="9"/>
  <c r="X424" i="9"/>
  <c r="Z424" i="9"/>
  <c r="AA424" i="9"/>
  <c r="AB424" i="9"/>
  <c r="AC424" i="9"/>
  <c r="AD424" i="9"/>
  <c r="AE424" i="9"/>
  <c r="C425" i="9"/>
  <c r="D425" i="9"/>
  <c r="E425" i="9"/>
  <c r="F425" i="9"/>
  <c r="G425" i="9"/>
  <c r="H425" i="9"/>
  <c r="I425" i="9"/>
  <c r="J425" i="9"/>
  <c r="K425" i="9"/>
  <c r="L425" i="9"/>
  <c r="M425" i="9"/>
  <c r="N425" i="9"/>
  <c r="O425" i="9"/>
  <c r="Q425" i="9"/>
  <c r="R425" i="9"/>
  <c r="S425" i="9"/>
  <c r="T425" i="9"/>
  <c r="U425" i="9"/>
  <c r="V425" i="9"/>
  <c r="W425" i="9"/>
  <c r="X425" i="9"/>
  <c r="Z425" i="9"/>
  <c r="AA425" i="9"/>
  <c r="AB425" i="9"/>
  <c r="AC425" i="9"/>
  <c r="AD425" i="9"/>
  <c r="AE425" i="9"/>
  <c r="C426" i="9"/>
  <c r="D426" i="9"/>
  <c r="E426" i="9"/>
  <c r="F426" i="9"/>
  <c r="G426" i="9"/>
  <c r="H426" i="9"/>
  <c r="I426" i="9"/>
  <c r="J426" i="9"/>
  <c r="K426" i="9"/>
  <c r="L426" i="9"/>
  <c r="M426" i="9"/>
  <c r="N426" i="9"/>
  <c r="O426" i="9"/>
  <c r="Q426" i="9"/>
  <c r="R426" i="9"/>
  <c r="S426" i="9"/>
  <c r="T426" i="9"/>
  <c r="U426" i="9"/>
  <c r="V426" i="9"/>
  <c r="W426" i="9"/>
  <c r="X426" i="9"/>
  <c r="Z426" i="9"/>
  <c r="AA426" i="9"/>
  <c r="AB426" i="9"/>
  <c r="AC426" i="9"/>
  <c r="AD426" i="9"/>
  <c r="AE426" i="9"/>
  <c r="C427" i="9"/>
  <c r="D427" i="9"/>
  <c r="E427" i="9"/>
  <c r="F427" i="9"/>
  <c r="G427" i="9"/>
  <c r="H427" i="9"/>
  <c r="I427" i="9"/>
  <c r="J427" i="9"/>
  <c r="K427" i="9"/>
  <c r="L427" i="9"/>
  <c r="M427" i="9"/>
  <c r="N427" i="9"/>
  <c r="O427" i="9"/>
  <c r="Q427" i="9"/>
  <c r="R427" i="9"/>
  <c r="S427" i="9"/>
  <c r="T427" i="9"/>
  <c r="U427" i="9"/>
  <c r="V427" i="9"/>
  <c r="W427" i="9"/>
  <c r="X427" i="9"/>
  <c r="Z427" i="9"/>
  <c r="AA427" i="9"/>
  <c r="AB427" i="9"/>
  <c r="AC427" i="9"/>
  <c r="AD427" i="9"/>
  <c r="AE427" i="9"/>
  <c r="C428" i="9"/>
  <c r="D428" i="9"/>
  <c r="E428" i="9"/>
  <c r="F428" i="9"/>
  <c r="G428" i="9"/>
  <c r="H428" i="9"/>
  <c r="I428" i="9"/>
  <c r="J428" i="9"/>
  <c r="K428" i="9"/>
  <c r="L428" i="9"/>
  <c r="M428" i="9"/>
  <c r="N428" i="9"/>
  <c r="O428" i="9"/>
  <c r="Q428" i="9"/>
  <c r="R428" i="9"/>
  <c r="S428" i="9"/>
  <c r="T428" i="9"/>
  <c r="U428" i="9"/>
  <c r="V428" i="9"/>
  <c r="W428" i="9"/>
  <c r="X428" i="9"/>
  <c r="Z428" i="9"/>
  <c r="AA428" i="9"/>
  <c r="AB428" i="9"/>
  <c r="AC428" i="9"/>
  <c r="AD428" i="9"/>
  <c r="AE428" i="9"/>
  <c r="C429" i="9"/>
  <c r="D429" i="9"/>
  <c r="E429" i="9"/>
  <c r="F429" i="9"/>
  <c r="G429" i="9"/>
  <c r="H429" i="9"/>
  <c r="I429" i="9"/>
  <c r="J429" i="9"/>
  <c r="K429" i="9"/>
  <c r="L429" i="9"/>
  <c r="M429" i="9"/>
  <c r="N429" i="9"/>
  <c r="O429" i="9"/>
  <c r="Q429" i="9"/>
  <c r="R429" i="9"/>
  <c r="S429" i="9"/>
  <c r="T429" i="9"/>
  <c r="U429" i="9"/>
  <c r="V429" i="9"/>
  <c r="W429" i="9"/>
  <c r="X429" i="9"/>
  <c r="Z429" i="9"/>
  <c r="AA429" i="9"/>
  <c r="AB429" i="9"/>
  <c r="AC429" i="9"/>
  <c r="AD429" i="9"/>
  <c r="AE429" i="9"/>
  <c r="C430" i="9"/>
  <c r="D430" i="9"/>
  <c r="E430" i="9"/>
  <c r="F430" i="9"/>
  <c r="G430" i="9"/>
  <c r="H430" i="9"/>
  <c r="I430" i="9"/>
  <c r="J430" i="9"/>
  <c r="K430" i="9"/>
  <c r="L430" i="9"/>
  <c r="M430" i="9"/>
  <c r="N430" i="9"/>
  <c r="O430" i="9"/>
  <c r="Q430" i="9"/>
  <c r="R430" i="9"/>
  <c r="S430" i="9"/>
  <c r="T430" i="9"/>
  <c r="U430" i="9"/>
  <c r="V430" i="9"/>
  <c r="W430" i="9"/>
  <c r="X430" i="9"/>
  <c r="Z430" i="9"/>
  <c r="AA430" i="9"/>
  <c r="AB430" i="9"/>
  <c r="AC430" i="9"/>
  <c r="AD430" i="9"/>
  <c r="AE430" i="9"/>
  <c r="C431" i="9"/>
  <c r="D431" i="9"/>
  <c r="E431" i="9"/>
  <c r="F431" i="9"/>
  <c r="G431" i="9"/>
  <c r="H431" i="9"/>
  <c r="I431" i="9"/>
  <c r="J431" i="9"/>
  <c r="K431" i="9"/>
  <c r="L431" i="9"/>
  <c r="M431" i="9"/>
  <c r="N431" i="9"/>
  <c r="O431" i="9"/>
  <c r="Q431" i="9"/>
  <c r="R431" i="9"/>
  <c r="S431" i="9"/>
  <c r="T431" i="9"/>
  <c r="U431" i="9"/>
  <c r="V431" i="9"/>
  <c r="W431" i="9"/>
  <c r="X431" i="9"/>
  <c r="Z431" i="9"/>
  <c r="AA431" i="9"/>
  <c r="AB431" i="9"/>
  <c r="AC431" i="9"/>
  <c r="AD431" i="9"/>
  <c r="AE431" i="9"/>
  <c r="C432" i="9"/>
  <c r="D432" i="9"/>
  <c r="E432" i="9"/>
  <c r="F432" i="9"/>
  <c r="G432" i="9"/>
  <c r="H432" i="9"/>
  <c r="I432" i="9"/>
  <c r="J432" i="9"/>
  <c r="K432" i="9"/>
  <c r="L432" i="9"/>
  <c r="M432" i="9"/>
  <c r="N432" i="9"/>
  <c r="O432" i="9"/>
  <c r="Q432" i="9"/>
  <c r="R432" i="9"/>
  <c r="S432" i="9"/>
  <c r="T432" i="9"/>
  <c r="U432" i="9"/>
  <c r="V432" i="9"/>
  <c r="W432" i="9"/>
  <c r="X432" i="9"/>
  <c r="Z432" i="9"/>
  <c r="AA432" i="9"/>
  <c r="AB432" i="9"/>
  <c r="AC432" i="9"/>
  <c r="AD432" i="9"/>
  <c r="AE432" i="9"/>
  <c r="C433" i="9"/>
  <c r="D433" i="9"/>
  <c r="E433" i="9"/>
  <c r="F433" i="9"/>
  <c r="G433" i="9"/>
  <c r="H433" i="9"/>
  <c r="I433" i="9"/>
  <c r="J433" i="9"/>
  <c r="K433" i="9"/>
  <c r="L433" i="9"/>
  <c r="M433" i="9"/>
  <c r="N433" i="9"/>
  <c r="O433" i="9"/>
  <c r="Q433" i="9"/>
  <c r="R433" i="9"/>
  <c r="S433" i="9"/>
  <c r="T433" i="9"/>
  <c r="U433" i="9"/>
  <c r="V433" i="9"/>
  <c r="W433" i="9"/>
  <c r="X433" i="9"/>
  <c r="Z433" i="9"/>
  <c r="AA433" i="9"/>
  <c r="AB433" i="9"/>
  <c r="AC433" i="9"/>
  <c r="AD433" i="9"/>
  <c r="AE433" i="9"/>
  <c r="C434" i="9"/>
  <c r="D434" i="9"/>
  <c r="E434" i="9"/>
  <c r="F434" i="9"/>
  <c r="G434" i="9"/>
  <c r="H434" i="9"/>
  <c r="I434" i="9"/>
  <c r="J434" i="9"/>
  <c r="K434" i="9"/>
  <c r="L434" i="9"/>
  <c r="M434" i="9"/>
  <c r="N434" i="9"/>
  <c r="O434" i="9"/>
  <c r="Q434" i="9"/>
  <c r="R434" i="9"/>
  <c r="S434" i="9"/>
  <c r="T434" i="9"/>
  <c r="U434" i="9"/>
  <c r="V434" i="9"/>
  <c r="W434" i="9"/>
  <c r="X434" i="9"/>
  <c r="Z434" i="9"/>
  <c r="AA434" i="9"/>
  <c r="AB434" i="9"/>
  <c r="AC434" i="9"/>
  <c r="AD434" i="9"/>
  <c r="AE434" i="9"/>
  <c r="C435" i="9"/>
  <c r="D435" i="9"/>
  <c r="E435" i="9"/>
  <c r="F435" i="9"/>
  <c r="G435" i="9"/>
  <c r="H435" i="9"/>
  <c r="I435" i="9"/>
  <c r="J435" i="9"/>
  <c r="K435" i="9"/>
  <c r="L435" i="9"/>
  <c r="M435" i="9"/>
  <c r="N435" i="9"/>
  <c r="O435" i="9"/>
  <c r="Q435" i="9"/>
  <c r="R435" i="9"/>
  <c r="S435" i="9"/>
  <c r="T435" i="9"/>
  <c r="U435" i="9"/>
  <c r="V435" i="9"/>
  <c r="W435" i="9"/>
  <c r="X435" i="9"/>
  <c r="Z435" i="9"/>
  <c r="AA435" i="9"/>
  <c r="AB435" i="9"/>
  <c r="AC435" i="9"/>
  <c r="AD435" i="9"/>
  <c r="AE435" i="9"/>
  <c r="C436" i="9"/>
  <c r="D436" i="9"/>
  <c r="E436" i="9"/>
  <c r="F436" i="9"/>
  <c r="G436" i="9"/>
  <c r="H436" i="9"/>
  <c r="I436" i="9"/>
  <c r="J436" i="9"/>
  <c r="K436" i="9"/>
  <c r="L436" i="9"/>
  <c r="M436" i="9"/>
  <c r="N436" i="9"/>
  <c r="O436" i="9"/>
  <c r="Q436" i="9"/>
  <c r="R436" i="9"/>
  <c r="S436" i="9"/>
  <c r="T436" i="9"/>
  <c r="U436" i="9"/>
  <c r="V436" i="9"/>
  <c r="W436" i="9"/>
  <c r="X436" i="9"/>
  <c r="Z436" i="9"/>
  <c r="AA436" i="9"/>
  <c r="AB436" i="9"/>
  <c r="AC436" i="9"/>
  <c r="AD436" i="9"/>
  <c r="AE436" i="9"/>
  <c r="C437" i="9"/>
  <c r="D437" i="9"/>
  <c r="E437" i="9"/>
  <c r="F437" i="9"/>
  <c r="G437" i="9"/>
  <c r="H437" i="9"/>
  <c r="I437" i="9"/>
  <c r="J437" i="9"/>
  <c r="K437" i="9"/>
  <c r="L437" i="9"/>
  <c r="M437" i="9"/>
  <c r="N437" i="9"/>
  <c r="O437" i="9"/>
  <c r="Q437" i="9"/>
  <c r="R437" i="9"/>
  <c r="S437" i="9"/>
  <c r="T437" i="9"/>
  <c r="U437" i="9"/>
  <c r="V437" i="9"/>
  <c r="W437" i="9"/>
  <c r="X437" i="9"/>
  <c r="Z437" i="9"/>
  <c r="AA437" i="9"/>
  <c r="AB437" i="9"/>
  <c r="AC437" i="9"/>
  <c r="AD437" i="9"/>
  <c r="AE437" i="9"/>
  <c r="C438" i="9"/>
  <c r="D438" i="9"/>
  <c r="E438" i="9"/>
  <c r="F438" i="9"/>
  <c r="G438" i="9"/>
  <c r="H438" i="9"/>
  <c r="I438" i="9"/>
  <c r="J438" i="9"/>
  <c r="K438" i="9"/>
  <c r="L438" i="9"/>
  <c r="M438" i="9"/>
  <c r="N438" i="9"/>
  <c r="O438" i="9"/>
  <c r="Q438" i="9"/>
  <c r="R438" i="9"/>
  <c r="S438" i="9"/>
  <c r="T438" i="9"/>
  <c r="U438" i="9"/>
  <c r="V438" i="9"/>
  <c r="W438" i="9"/>
  <c r="X438" i="9"/>
  <c r="Z438" i="9"/>
  <c r="AA438" i="9"/>
  <c r="AB438" i="9"/>
  <c r="AC438" i="9"/>
  <c r="AD438" i="9"/>
  <c r="AE438" i="9"/>
  <c r="C439" i="9"/>
  <c r="D439" i="9"/>
  <c r="E439" i="9"/>
  <c r="F439" i="9"/>
  <c r="G439" i="9"/>
  <c r="H439" i="9"/>
  <c r="I439" i="9"/>
  <c r="J439" i="9"/>
  <c r="K439" i="9"/>
  <c r="L439" i="9"/>
  <c r="M439" i="9"/>
  <c r="N439" i="9"/>
  <c r="O439" i="9"/>
  <c r="Q439" i="9"/>
  <c r="R439" i="9"/>
  <c r="S439" i="9"/>
  <c r="T439" i="9"/>
  <c r="U439" i="9"/>
  <c r="V439" i="9"/>
  <c r="W439" i="9"/>
  <c r="X439" i="9"/>
  <c r="Z439" i="9"/>
  <c r="AA439" i="9"/>
  <c r="AB439" i="9"/>
  <c r="AC439" i="9"/>
  <c r="AD439" i="9"/>
  <c r="AE439" i="9"/>
  <c r="C440" i="9"/>
  <c r="D440" i="9"/>
  <c r="E440" i="9"/>
  <c r="F440" i="9"/>
  <c r="G440" i="9"/>
  <c r="H440" i="9"/>
  <c r="I440" i="9"/>
  <c r="J440" i="9"/>
  <c r="K440" i="9"/>
  <c r="L440" i="9"/>
  <c r="M440" i="9"/>
  <c r="N440" i="9"/>
  <c r="O440" i="9"/>
  <c r="Q440" i="9"/>
  <c r="R440" i="9"/>
  <c r="S440" i="9"/>
  <c r="T440" i="9"/>
  <c r="U440" i="9"/>
  <c r="V440" i="9"/>
  <c r="W440" i="9"/>
  <c r="X440" i="9"/>
  <c r="Z440" i="9"/>
  <c r="AA440" i="9"/>
  <c r="AB440" i="9"/>
  <c r="AC440" i="9"/>
  <c r="AD440" i="9"/>
  <c r="AE440" i="9"/>
  <c r="C441" i="9"/>
  <c r="D441" i="9"/>
  <c r="E441" i="9"/>
  <c r="F441" i="9"/>
  <c r="G441" i="9"/>
  <c r="H441" i="9"/>
  <c r="I441" i="9"/>
  <c r="J441" i="9"/>
  <c r="K441" i="9"/>
  <c r="L441" i="9"/>
  <c r="M441" i="9"/>
  <c r="N441" i="9"/>
  <c r="O441" i="9"/>
  <c r="Q441" i="9"/>
  <c r="R441" i="9"/>
  <c r="S441" i="9"/>
  <c r="T441" i="9"/>
  <c r="U441" i="9"/>
  <c r="V441" i="9"/>
  <c r="W441" i="9"/>
  <c r="X441" i="9"/>
  <c r="Z441" i="9"/>
  <c r="AA441" i="9"/>
  <c r="AB441" i="9"/>
  <c r="AC441" i="9"/>
  <c r="AD441" i="9"/>
  <c r="AE441" i="9"/>
  <c r="C442" i="9"/>
  <c r="D442" i="9"/>
  <c r="E442" i="9"/>
  <c r="F442" i="9"/>
  <c r="G442" i="9"/>
  <c r="H442" i="9"/>
  <c r="I442" i="9"/>
  <c r="J442" i="9"/>
  <c r="K442" i="9"/>
  <c r="L442" i="9"/>
  <c r="M442" i="9"/>
  <c r="N442" i="9"/>
  <c r="O442" i="9"/>
  <c r="Q442" i="9"/>
  <c r="R442" i="9"/>
  <c r="S442" i="9"/>
  <c r="T442" i="9"/>
  <c r="U442" i="9"/>
  <c r="V442" i="9"/>
  <c r="W442" i="9"/>
  <c r="X442" i="9"/>
  <c r="Z442" i="9"/>
  <c r="AA442" i="9"/>
  <c r="AB442" i="9"/>
  <c r="AC442" i="9"/>
  <c r="AD442" i="9"/>
  <c r="AE442" i="9"/>
  <c r="C443" i="9"/>
  <c r="D443" i="9"/>
  <c r="E443" i="9"/>
  <c r="F443" i="9"/>
  <c r="G443" i="9"/>
  <c r="H443" i="9"/>
  <c r="I443" i="9"/>
  <c r="J443" i="9"/>
  <c r="K443" i="9"/>
  <c r="L443" i="9"/>
  <c r="M443" i="9"/>
  <c r="N443" i="9"/>
  <c r="O443" i="9"/>
  <c r="Q443" i="9"/>
  <c r="R443" i="9"/>
  <c r="S443" i="9"/>
  <c r="T443" i="9"/>
  <c r="U443" i="9"/>
  <c r="V443" i="9"/>
  <c r="W443" i="9"/>
  <c r="X443" i="9"/>
  <c r="Z443" i="9"/>
  <c r="AA443" i="9"/>
  <c r="AB443" i="9"/>
  <c r="AC443" i="9"/>
  <c r="AD443" i="9"/>
  <c r="AE443" i="9"/>
  <c r="C444" i="9"/>
  <c r="D444" i="9"/>
  <c r="E444" i="9"/>
  <c r="F444" i="9"/>
  <c r="G444" i="9"/>
  <c r="H444" i="9"/>
  <c r="I444" i="9"/>
  <c r="J444" i="9"/>
  <c r="K444" i="9"/>
  <c r="L444" i="9"/>
  <c r="M444" i="9"/>
  <c r="N444" i="9"/>
  <c r="O444" i="9"/>
  <c r="Q444" i="9"/>
  <c r="R444" i="9"/>
  <c r="S444" i="9"/>
  <c r="T444" i="9"/>
  <c r="U444" i="9"/>
  <c r="V444" i="9"/>
  <c r="W444" i="9"/>
  <c r="X444" i="9"/>
  <c r="Z444" i="9"/>
  <c r="AA444" i="9"/>
  <c r="AB444" i="9"/>
  <c r="AC444" i="9"/>
  <c r="AD444" i="9"/>
  <c r="AE444" i="9"/>
  <c r="C445" i="9"/>
  <c r="D445" i="9"/>
  <c r="E445" i="9"/>
  <c r="F445" i="9"/>
  <c r="G445" i="9"/>
  <c r="H445" i="9"/>
  <c r="I445" i="9"/>
  <c r="J445" i="9"/>
  <c r="K445" i="9"/>
  <c r="L445" i="9"/>
  <c r="M445" i="9"/>
  <c r="N445" i="9"/>
  <c r="O445" i="9"/>
  <c r="Q445" i="9"/>
  <c r="R445" i="9"/>
  <c r="S445" i="9"/>
  <c r="T445" i="9"/>
  <c r="U445" i="9"/>
  <c r="V445" i="9"/>
  <c r="W445" i="9"/>
  <c r="X445" i="9"/>
  <c r="Z445" i="9"/>
  <c r="AA445" i="9"/>
  <c r="AB445" i="9"/>
  <c r="AC445" i="9"/>
  <c r="AD445" i="9"/>
  <c r="AE445" i="9"/>
  <c r="C446" i="9"/>
  <c r="D446" i="9"/>
  <c r="E446" i="9"/>
  <c r="F446" i="9"/>
  <c r="G446" i="9"/>
  <c r="H446" i="9"/>
  <c r="I446" i="9"/>
  <c r="J446" i="9"/>
  <c r="K446" i="9"/>
  <c r="L446" i="9"/>
  <c r="M446" i="9"/>
  <c r="N446" i="9"/>
  <c r="O446" i="9"/>
  <c r="Q446" i="9"/>
  <c r="R446" i="9"/>
  <c r="S446" i="9"/>
  <c r="T446" i="9"/>
  <c r="U446" i="9"/>
  <c r="V446" i="9"/>
  <c r="W446" i="9"/>
  <c r="X446" i="9"/>
  <c r="Z446" i="9"/>
  <c r="AA446" i="9"/>
  <c r="AB446" i="9"/>
  <c r="AC446" i="9"/>
  <c r="AD446" i="9"/>
  <c r="AE446" i="9"/>
  <c r="C447" i="9"/>
  <c r="D447" i="9"/>
  <c r="E447" i="9"/>
  <c r="F447" i="9"/>
  <c r="G447" i="9"/>
  <c r="H447" i="9"/>
  <c r="I447" i="9"/>
  <c r="J447" i="9"/>
  <c r="K447" i="9"/>
  <c r="L447" i="9"/>
  <c r="M447" i="9"/>
  <c r="N447" i="9"/>
  <c r="O447" i="9"/>
  <c r="Q447" i="9"/>
  <c r="R447" i="9"/>
  <c r="S447" i="9"/>
  <c r="T447" i="9"/>
  <c r="U447" i="9"/>
  <c r="V447" i="9"/>
  <c r="W447" i="9"/>
  <c r="X447" i="9"/>
  <c r="Z447" i="9"/>
  <c r="AA447" i="9"/>
  <c r="AB447" i="9"/>
  <c r="AC447" i="9"/>
  <c r="AD447" i="9"/>
  <c r="AE447" i="9"/>
  <c r="C448" i="9"/>
  <c r="D448" i="9"/>
  <c r="E448" i="9"/>
  <c r="F448" i="9"/>
  <c r="G448" i="9"/>
  <c r="H448" i="9"/>
  <c r="I448" i="9"/>
  <c r="J448" i="9"/>
  <c r="K448" i="9"/>
  <c r="L448" i="9"/>
  <c r="M448" i="9"/>
  <c r="N448" i="9"/>
  <c r="O448" i="9"/>
  <c r="Q448" i="9"/>
  <c r="R448" i="9"/>
  <c r="S448" i="9"/>
  <c r="T448" i="9"/>
  <c r="U448" i="9"/>
  <c r="V448" i="9"/>
  <c r="W448" i="9"/>
  <c r="X448" i="9"/>
  <c r="Z448" i="9"/>
  <c r="AA448" i="9"/>
  <c r="AB448" i="9"/>
  <c r="AC448" i="9"/>
  <c r="AD448" i="9"/>
  <c r="AE448" i="9"/>
  <c r="C449" i="9"/>
  <c r="D449" i="9"/>
  <c r="E449" i="9"/>
  <c r="F449" i="9"/>
  <c r="G449" i="9"/>
  <c r="H449" i="9"/>
  <c r="I449" i="9"/>
  <c r="J449" i="9"/>
  <c r="K449" i="9"/>
  <c r="L449" i="9"/>
  <c r="M449" i="9"/>
  <c r="N449" i="9"/>
  <c r="O449" i="9"/>
  <c r="Q449" i="9"/>
  <c r="R449" i="9"/>
  <c r="S449" i="9"/>
  <c r="T449" i="9"/>
  <c r="U449" i="9"/>
  <c r="V449" i="9"/>
  <c r="W449" i="9"/>
  <c r="X449" i="9"/>
  <c r="Z449" i="9"/>
  <c r="AA449" i="9"/>
  <c r="AB449" i="9"/>
  <c r="AC449" i="9"/>
  <c r="AD449" i="9"/>
  <c r="AE449" i="9"/>
  <c r="C450" i="9"/>
  <c r="D450" i="9"/>
  <c r="E450" i="9"/>
  <c r="F450" i="9"/>
  <c r="G450" i="9"/>
  <c r="H450" i="9"/>
  <c r="I450" i="9"/>
  <c r="J450" i="9"/>
  <c r="K450" i="9"/>
  <c r="L450" i="9"/>
  <c r="M450" i="9"/>
  <c r="N450" i="9"/>
  <c r="O450" i="9"/>
  <c r="Q450" i="9"/>
  <c r="R450" i="9"/>
  <c r="S450" i="9"/>
  <c r="T450" i="9"/>
  <c r="U450" i="9"/>
  <c r="V450" i="9"/>
  <c r="W450" i="9"/>
  <c r="X450" i="9"/>
  <c r="Z450" i="9"/>
  <c r="AA450" i="9"/>
  <c r="AB450" i="9"/>
  <c r="AC450" i="9"/>
  <c r="AD450" i="9"/>
  <c r="AE450" i="9"/>
  <c r="C451" i="9"/>
  <c r="D451" i="9"/>
  <c r="E451" i="9"/>
  <c r="F451" i="9"/>
  <c r="G451" i="9"/>
  <c r="H451" i="9"/>
  <c r="I451" i="9"/>
  <c r="J451" i="9"/>
  <c r="K451" i="9"/>
  <c r="L451" i="9"/>
  <c r="M451" i="9"/>
  <c r="N451" i="9"/>
  <c r="O451" i="9"/>
  <c r="Q451" i="9"/>
  <c r="R451" i="9"/>
  <c r="S451" i="9"/>
  <c r="T451" i="9"/>
  <c r="U451" i="9"/>
  <c r="V451" i="9"/>
  <c r="W451" i="9"/>
  <c r="X451" i="9"/>
  <c r="Z451" i="9"/>
  <c r="AA451" i="9"/>
  <c r="AB451" i="9"/>
  <c r="AC451" i="9"/>
  <c r="AD451" i="9"/>
  <c r="AE451" i="9"/>
  <c r="C452" i="9"/>
  <c r="D452" i="9"/>
  <c r="E452" i="9"/>
  <c r="F452" i="9"/>
  <c r="G452" i="9"/>
  <c r="H452" i="9"/>
  <c r="I452" i="9"/>
  <c r="J452" i="9"/>
  <c r="K452" i="9"/>
  <c r="L452" i="9"/>
  <c r="M452" i="9"/>
  <c r="N452" i="9"/>
  <c r="O452" i="9"/>
  <c r="Q452" i="9"/>
  <c r="R452" i="9"/>
  <c r="S452" i="9"/>
  <c r="T452" i="9"/>
  <c r="U452" i="9"/>
  <c r="V452" i="9"/>
  <c r="W452" i="9"/>
  <c r="X452" i="9"/>
  <c r="Z452" i="9"/>
  <c r="AA452" i="9"/>
  <c r="AB452" i="9"/>
  <c r="AC452" i="9"/>
  <c r="AD452" i="9"/>
  <c r="AE452" i="9"/>
  <c r="C453" i="9"/>
  <c r="D453" i="9"/>
  <c r="E453" i="9"/>
  <c r="F453" i="9"/>
  <c r="G453" i="9"/>
  <c r="H453" i="9"/>
  <c r="I453" i="9"/>
  <c r="J453" i="9"/>
  <c r="K453" i="9"/>
  <c r="L453" i="9"/>
  <c r="M453" i="9"/>
  <c r="N453" i="9"/>
  <c r="O453" i="9"/>
  <c r="Q453" i="9"/>
  <c r="R453" i="9"/>
  <c r="S453" i="9"/>
  <c r="T453" i="9"/>
  <c r="U453" i="9"/>
  <c r="V453" i="9"/>
  <c r="W453" i="9"/>
  <c r="X453" i="9"/>
  <c r="Z453" i="9"/>
  <c r="AA453" i="9"/>
  <c r="AB453" i="9"/>
  <c r="AC453" i="9"/>
  <c r="AD453" i="9"/>
  <c r="AE453" i="9"/>
  <c r="C454" i="9"/>
  <c r="D454" i="9"/>
  <c r="E454" i="9"/>
  <c r="F454" i="9"/>
  <c r="G454" i="9"/>
  <c r="H454" i="9"/>
  <c r="I454" i="9"/>
  <c r="J454" i="9"/>
  <c r="K454" i="9"/>
  <c r="L454" i="9"/>
  <c r="M454" i="9"/>
  <c r="N454" i="9"/>
  <c r="O454" i="9"/>
  <c r="Q454" i="9"/>
  <c r="R454" i="9"/>
  <c r="S454" i="9"/>
  <c r="T454" i="9"/>
  <c r="U454" i="9"/>
  <c r="V454" i="9"/>
  <c r="W454" i="9"/>
  <c r="X454" i="9"/>
  <c r="Z454" i="9"/>
  <c r="AA454" i="9"/>
  <c r="AB454" i="9"/>
  <c r="AC454" i="9"/>
  <c r="AD454" i="9"/>
  <c r="AE454" i="9"/>
  <c r="C455" i="9"/>
  <c r="D455" i="9"/>
  <c r="E455" i="9"/>
  <c r="F455" i="9"/>
  <c r="G455" i="9"/>
  <c r="H455" i="9"/>
  <c r="I455" i="9"/>
  <c r="J455" i="9"/>
  <c r="K455" i="9"/>
  <c r="L455" i="9"/>
  <c r="M455" i="9"/>
  <c r="N455" i="9"/>
  <c r="O455" i="9"/>
  <c r="Q455" i="9"/>
  <c r="R455" i="9"/>
  <c r="S455" i="9"/>
  <c r="T455" i="9"/>
  <c r="U455" i="9"/>
  <c r="V455" i="9"/>
  <c r="W455" i="9"/>
  <c r="X455" i="9"/>
  <c r="Z455" i="9"/>
  <c r="AA455" i="9"/>
  <c r="AB455" i="9"/>
  <c r="AC455" i="9"/>
  <c r="AD455" i="9"/>
  <c r="AE455" i="9"/>
  <c r="C456" i="9"/>
  <c r="D456" i="9"/>
  <c r="E456" i="9"/>
  <c r="F456" i="9"/>
  <c r="G456" i="9"/>
  <c r="H456" i="9"/>
  <c r="I456" i="9"/>
  <c r="J456" i="9"/>
  <c r="K456" i="9"/>
  <c r="L456" i="9"/>
  <c r="M456" i="9"/>
  <c r="N456" i="9"/>
  <c r="O456" i="9"/>
  <c r="Q456" i="9"/>
  <c r="R456" i="9"/>
  <c r="S456" i="9"/>
  <c r="T456" i="9"/>
  <c r="U456" i="9"/>
  <c r="V456" i="9"/>
  <c r="W456" i="9"/>
  <c r="X456" i="9"/>
  <c r="Z456" i="9"/>
  <c r="AA456" i="9"/>
  <c r="AB456" i="9"/>
  <c r="AC456" i="9"/>
  <c r="AD456" i="9"/>
  <c r="AE456" i="9"/>
  <c r="C457" i="9"/>
  <c r="D457" i="9"/>
  <c r="E457" i="9"/>
  <c r="F457" i="9"/>
  <c r="G457" i="9"/>
  <c r="H457" i="9"/>
  <c r="I457" i="9"/>
  <c r="J457" i="9"/>
  <c r="K457" i="9"/>
  <c r="L457" i="9"/>
  <c r="M457" i="9"/>
  <c r="N457" i="9"/>
  <c r="O457" i="9"/>
  <c r="Q457" i="9"/>
  <c r="R457" i="9"/>
  <c r="S457" i="9"/>
  <c r="T457" i="9"/>
  <c r="U457" i="9"/>
  <c r="V457" i="9"/>
  <c r="W457" i="9"/>
  <c r="X457" i="9"/>
  <c r="Z457" i="9"/>
  <c r="AA457" i="9"/>
  <c r="AB457" i="9"/>
  <c r="AC457" i="9"/>
  <c r="AD457" i="9"/>
  <c r="AE457" i="9"/>
  <c r="C458" i="9"/>
  <c r="D458" i="9"/>
  <c r="E458" i="9"/>
  <c r="F458" i="9"/>
  <c r="G458" i="9"/>
  <c r="H458" i="9"/>
  <c r="I458" i="9"/>
  <c r="J458" i="9"/>
  <c r="K458" i="9"/>
  <c r="L458" i="9"/>
  <c r="M458" i="9"/>
  <c r="N458" i="9"/>
  <c r="O458" i="9"/>
  <c r="Q458" i="9"/>
  <c r="R458" i="9"/>
  <c r="S458" i="9"/>
  <c r="T458" i="9"/>
  <c r="U458" i="9"/>
  <c r="V458" i="9"/>
  <c r="W458" i="9"/>
  <c r="X458" i="9"/>
  <c r="Z458" i="9"/>
  <c r="AA458" i="9"/>
  <c r="AB458" i="9"/>
  <c r="AC458" i="9"/>
  <c r="AD458" i="9"/>
  <c r="AE458" i="9"/>
  <c r="C459" i="9"/>
  <c r="D459" i="9"/>
  <c r="E459" i="9"/>
  <c r="F459" i="9"/>
  <c r="G459" i="9"/>
  <c r="H459" i="9"/>
  <c r="I459" i="9"/>
  <c r="J459" i="9"/>
  <c r="K459" i="9"/>
  <c r="L459" i="9"/>
  <c r="M459" i="9"/>
  <c r="N459" i="9"/>
  <c r="O459" i="9"/>
  <c r="Q459" i="9"/>
  <c r="R459" i="9"/>
  <c r="S459" i="9"/>
  <c r="T459" i="9"/>
  <c r="U459" i="9"/>
  <c r="V459" i="9"/>
  <c r="W459" i="9"/>
  <c r="X459" i="9"/>
  <c r="Z459" i="9"/>
  <c r="AA459" i="9"/>
  <c r="AB459" i="9"/>
  <c r="AC459" i="9"/>
  <c r="AD459" i="9"/>
  <c r="AE459" i="9"/>
  <c r="C460" i="9"/>
  <c r="D460" i="9"/>
  <c r="E460" i="9"/>
  <c r="F460" i="9"/>
  <c r="G460" i="9"/>
  <c r="H460" i="9"/>
  <c r="I460" i="9"/>
  <c r="J460" i="9"/>
  <c r="K460" i="9"/>
  <c r="L460" i="9"/>
  <c r="M460" i="9"/>
  <c r="N460" i="9"/>
  <c r="O460" i="9"/>
  <c r="Q460" i="9"/>
  <c r="R460" i="9"/>
  <c r="S460" i="9"/>
  <c r="T460" i="9"/>
  <c r="U460" i="9"/>
  <c r="V460" i="9"/>
  <c r="W460" i="9"/>
  <c r="X460" i="9"/>
  <c r="Z460" i="9"/>
  <c r="AA460" i="9"/>
  <c r="AB460" i="9"/>
  <c r="AC460" i="9"/>
  <c r="AD460" i="9"/>
  <c r="AE460" i="9"/>
  <c r="C461" i="9"/>
  <c r="D461" i="9"/>
  <c r="E461" i="9"/>
  <c r="F461" i="9"/>
  <c r="G461" i="9"/>
  <c r="H461" i="9"/>
  <c r="I461" i="9"/>
  <c r="J461" i="9"/>
  <c r="K461" i="9"/>
  <c r="L461" i="9"/>
  <c r="M461" i="9"/>
  <c r="N461" i="9"/>
  <c r="O461" i="9"/>
  <c r="Q461" i="9"/>
  <c r="R461" i="9"/>
  <c r="S461" i="9"/>
  <c r="T461" i="9"/>
  <c r="U461" i="9"/>
  <c r="V461" i="9"/>
  <c r="W461" i="9"/>
  <c r="X461" i="9"/>
  <c r="Z461" i="9"/>
  <c r="AA461" i="9"/>
  <c r="AB461" i="9"/>
  <c r="AC461" i="9"/>
  <c r="AD461" i="9"/>
  <c r="AE461" i="9"/>
  <c r="C462" i="9"/>
  <c r="D462" i="9"/>
  <c r="E462" i="9"/>
  <c r="F462" i="9"/>
  <c r="G462" i="9"/>
  <c r="H462" i="9"/>
  <c r="I462" i="9"/>
  <c r="J462" i="9"/>
  <c r="K462" i="9"/>
  <c r="L462" i="9"/>
  <c r="M462" i="9"/>
  <c r="N462" i="9"/>
  <c r="O462" i="9"/>
  <c r="Q462" i="9"/>
  <c r="R462" i="9"/>
  <c r="S462" i="9"/>
  <c r="T462" i="9"/>
  <c r="U462" i="9"/>
  <c r="V462" i="9"/>
  <c r="W462" i="9"/>
  <c r="X462" i="9"/>
  <c r="Z462" i="9"/>
  <c r="AA462" i="9"/>
  <c r="AB462" i="9"/>
  <c r="AC462" i="9"/>
  <c r="AD462" i="9"/>
  <c r="AE462" i="9"/>
  <c r="C463" i="9"/>
  <c r="D463" i="9"/>
  <c r="E463" i="9"/>
  <c r="F463" i="9"/>
  <c r="G463" i="9"/>
  <c r="H463" i="9"/>
  <c r="I463" i="9"/>
  <c r="J463" i="9"/>
  <c r="K463" i="9"/>
  <c r="L463" i="9"/>
  <c r="M463" i="9"/>
  <c r="N463" i="9"/>
  <c r="O463" i="9"/>
  <c r="Q463" i="9"/>
  <c r="R463" i="9"/>
  <c r="S463" i="9"/>
  <c r="T463" i="9"/>
  <c r="U463" i="9"/>
  <c r="V463" i="9"/>
  <c r="W463" i="9"/>
  <c r="X463" i="9"/>
  <c r="Z463" i="9"/>
  <c r="AA463" i="9"/>
  <c r="AB463" i="9"/>
  <c r="AC463" i="9"/>
  <c r="AD463" i="9"/>
  <c r="AE463" i="9"/>
  <c r="C464" i="9"/>
  <c r="D464" i="9"/>
  <c r="E464" i="9"/>
  <c r="F464" i="9"/>
  <c r="G464" i="9"/>
  <c r="H464" i="9"/>
  <c r="I464" i="9"/>
  <c r="J464" i="9"/>
  <c r="K464" i="9"/>
  <c r="L464" i="9"/>
  <c r="M464" i="9"/>
  <c r="N464" i="9"/>
  <c r="O464" i="9"/>
  <c r="Q464" i="9"/>
  <c r="R464" i="9"/>
  <c r="S464" i="9"/>
  <c r="T464" i="9"/>
  <c r="U464" i="9"/>
  <c r="V464" i="9"/>
  <c r="W464" i="9"/>
  <c r="X464" i="9"/>
  <c r="Z464" i="9"/>
  <c r="AA464" i="9"/>
  <c r="AB464" i="9"/>
  <c r="AC464" i="9"/>
  <c r="AD464" i="9"/>
  <c r="AE464" i="9"/>
  <c r="C465" i="9"/>
  <c r="D465" i="9"/>
  <c r="E465" i="9"/>
  <c r="F465" i="9"/>
  <c r="G465" i="9"/>
  <c r="H465" i="9"/>
  <c r="I465" i="9"/>
  <c r="J465" i="9"/>
  <c r="K465" i="9"/>
  <c r="L465" i="9"/>
  <c r="M465" i="9"/>
  <c r="N465" i="9"/>
  <c r="O465" i="9"/>
  <c r="Q465" i="9"/>
  <c r="R465" i="9"/>
  <c r="S465" i="9"/>
  <c r="T465" i="9"/>
  <c r="U465" i="9"/>
  <c r="V465" i="9"/>
  <c r="W465" i="9"/>
  <c r="X465" i="9"/>
  <c r="Z465" i="9"/>
  <c r="AA465" i="9"/>
  <c r="AB465" i="9"/>
  <c r="AC465" i="9"/>
  <c r="AD465" i="9"/>
  <c r="AE465" i="9"/>
  <c r="C466" i="9"/>
  <c r="D466" i="9"/>
  <c r="E466" i="9"/>
  <c r="F466" i="9"/>
  <c r="G466" i="9"/>
  <c r="H466" i="9"/>
  <c r="I466" i="9"/>
  <c r="J466" i="9"/>
  <c r="K466" i="9"/>
  <c r="L466" i="9"/>
  <c r="M466" i="9"/>
  <c r="N466" i="9"/>
  <c r="O466" i="9"/>
  <c r="Q466" i="9"/>
  <c r="R466" i="9"/>
  <c r="S466" i="9"/>
  <c r="T466" i="9"/>
  <c r="U466" i="9"/>
  <c r="V466" i="9"/>
  <c r="W466" i="9"/>
  <c r="X466" i="9"/>
  <c r="Z466" i="9"/>
  <c r="AA466" i="9"/>
  <c r="AB466" i="9"/>
  <c r="AC466" i="9"/>
  <c r="AD466" i="9"/>
  <c r="AE466" i="9"/>
  <c r="C467" i="9"/>
  <c r="D467" i="9"/>
  <c r="E467" i="9"/>
  <c r="F467" i="9"/>
  <c r="G467" i="9"/>
  <c r="H467" i="9"/>
  <c r="I467" i="9"/>
  <c r="J467" i="9"/>
  <c r="K467" i="9"/>
  <c r="L467" i="9"/>
  <c r="M467" i="9"/>
  <c r="N467" i="9"/>
  <c r="O467" i="9"/>
  <c r="Q467" i="9"/>
  <c r="R467" i="9"/>
  <c r="S467" i="9"/>
  <c r="T467" i="9"/>
  <c r="U467" i="9"/>
  <c r="V467" i="9"/>
  <c r="W467" i="9"/>
  <c r="X467" i="9"/>
  <c r="Z467" i="9"/>
  <c r="AA467" i="9"/>
  <c r="AB467" i="9"/>
  <c r="AC467" i="9"/>
  <c r="AD467" i="9"/>
  <c r="AE467" i="9"/>
  <c r="C468" i="9"/>
  <c r="D468" i="9"/>
  <c r="E468" i="9"/>
  <c r="F468" i="9"/>
  <c r="G468" i="9"/>
  <c r="H468" i="9"/>
  <c r="I468" i="9"/>
  <c r="J468" i="9"/>
  <c r="K468" i="9"/>
  <c r="L468" i="9"/>
  <c r="M468" i="9"/>
  <c r="N468" i="9"/>
  <c r="O468" i="9"/>
  <c r="Q468" i="9"/>
  <c r="R468" i="9"/>
  <c r="S468" i="9"/>
  <c r="T468" i="9"/>
  <c r="U468" i="9"/>
  <c r="V468" i="9"/>
  <c r="W468" i="9"/>
  <c r="X468" i="9"/>
  <c r="Z468" i="9"/>
  <c r="AA468" i="9"/>
  <c r="AB468" i="9"/>
  <c r="AC468" i="9"/>
  <c r="AD468" i="9"/>
  <c r="AE468" i="9"/>
  <c r="C469" i="9"/>
  <c r="D469" i="9"/>
  <c r="E469" i="9"/>
  <c r="F469" i="9"/>
  <c r="G469" i="9"/>
  <c r="H469" i="9"/>
  <c r="I469" i="9"/>
  <c r="J469" i="9"/>
  <c r="K469" i="9"/>
  <c r="L469" i="9"/>
  <c r="M469" i="9"/>
  <c r="N469" i="9"/>
  <c r="O469" i="9"/>
  <c r="Q469" i="9"/>
  <c r="R469" i="9"/>
  <c r="S469" i="9"/>
  <c r="T469" i="9"/>
  <c r="U469" i="9"/>
  <c r="V469" i="9"/>
  <c r="W469" i="9"/>
  <c r="X469" i="9"/>
  <c r="Z469" i="9"/>
  <c r="AA469" i="9"/>
  <c r="AB469" i="9"/>
  <c r="AC469" i="9"/>
  <c r="AD469" i="9"/>
  <c r="AE469" i="9"/>
  <c r="C470" i="9"/>
  <c r="D470" i="9"/>
  <c r="E470" i="9"/>
  <c r="F470" i="9"/>
  <c r="G470" i="9"/>
  <c r="H470" i="9"/>
  <c r="I470" i="9"/>
  <c r="J470" i="9"/>
  <c r="K470" i="9"/>
  <c r="L470" i="9"/>
  <c r="M470" i="9"/>
  <c r="N470" i="9"/>
  <c r="O470" i="9"/>
  <c r="Q470" i="9"/>
  <c r="R470" i="9"/>
  <c r="S470" i="9"/>
  <c r="T470" i="9"/>
  <c r="U470" i="9"/>
  <c r="V470" i="9"/>
  <c r="W470" i="9"/>
  <c r="X470" i="9"/>
  <c r="Z470" i="9"/>
  <c r="AA470" i="9"/>
  <c r="AB470" i="9"/>
  <c r="AC470" i="9"/>
  <c r="AD470" i="9"/>
  <c r="AE470" i="9"/>
  <c r="C471" i="9"/>
  <c r="D471" i="9"/>
  <c r="E471" i="9"/>
  <c r="F471" i="9"/>
  <c r="G471" i="9"/>
  <c r="H471" i="9"/>
  <c r="I471" i="9"/>
  <c r="J471" i="9"/>
  <c r="K471" i="9"/>
  <c r="L471" i="9"/>
  <c r="M471" i="9"/>
  <c r="N471" i="9"/>
  <c r="O471" i="9"/>
  <c r="Q471" i="9"/>
  <c r="R471" i="9"/>
  <c r="S471" i="9"/>
  <c r="T471" i="9"/>
  <c r="U471" i="9"/>
  <c r="V471" i="9"/>
  <c r="W471" i="9"/>
  <c r="X471" i="9"/>
  <c r="Z471" i="9"/>
  <c r="AA471" i="9"/>
  <c r="AB471" i="9"/>
  <c r="AC471" i="9"/>
  <c r="AD471" i="9"/>
  <c r="AE471" i="9"/>
  <c r="C472" i="9"/>
  <c r="D472" i="9"/>
  <c r="E472" i="9"/>
  <c r="F472" i="9"/>
  <c r="G472" i="9"/>
  <c r="H472" i="9"/>
  <c r="I472" i="9"/>
  <c r="J472" i="9"/>
  <c r="K472" i="9"/>
  <c r="L472" i="9"/>
  <c r="M472" i="9"/>
  <c r="N472" i="9"/>
  <c r="O472" i="9"/>
  <c r="Q472" i="9"/>
  <c r="R472" i="9"/>
  <c r="S472" i="9"/>
  <c r="T472" i="9"/>
  <c r="U472" i="9"/>
  <c r="V472" i="9"/>
  <c r="W472" i="9"/>
  <c r="X472" i="9"/>
  <c r="Z472" i="9"/>
  <c r="AA472" i="9"/>
  <c r="AB472" i="9"/>
  <c r="AC472" i="9"/>
  <c r="AD472" i="9"/>
  <c r="AE472" i="9"/>
  <c r="C473" i="9"/>
  <c r="D473" i="9"/>
  <c r="E473" i="9"/>
  <c r="F473" i="9"/>
  <c r="G473" i="9"/>
  <c r="H473" i="9"/>
  <c r="I473" i="9"/>
  <c r="J473" i="9"/>
  <c r="K473" i="9"/>
  <c r="L473" i="9"/>
  <c r="M473" i="9"/>
  <c r="N473" i="9"/>
  <c r="O473" i="9"/>
  <c r="Q473" i="9"/>
  <c r="R473" i="9"/>
  <c r="S473" i="9"/>
  <c r="T473" i="9"/>
  <c r="U473" i="9"/>
  <c r="V473" i="9"/>
  <c r="W473" i="9"/>
  <c r="X473" i="9"/>
  <c r="Z473" i="9"/>
  <c r="AA473" i="9"/>
  <c r="AB473" i="9"/>
  <c r="AC473" i="9"/>
  <c r="AD473" i="9"/>
  <c r="AE473" i="9"/>
  <c r="C474" i="9"/>
  <c r="D474" i="9"/>
  <c r="E474" i="9"/>
  <c r="F474" i="9"/>
  <c r="G474" i="9"/>
  <c r="H474" i="9"/>
  <c r="I474" i="9"/>
  <c r="J474" i="9"/>
  <c r="K474" i="9"/>
  <c r="L474" i="9"/>
  <c r="M474" i="9"/>
  <c r="N474" i="9"/>
  <c r="O474" i="9"/>
  <c r="Q474" i="9"/>
  <c r="R474" i="9"/>
  <c r="S474" i="9"/>
  <c r="T474" i="9"/>
  <c r="U474" i="9"/>
  <c r="V474" i="9"/>
  <c r="W474" i="9"/>
  <c r="X474" i="9"/>
  <c r="Z474" i="9"/>
  <c r="AA474" i="9"/>
  <c r="AB474" i="9"/>
  <c r="AC474" i="9"/>
  <c r="AD474" i="9"/>
  <c r="AE474" i="9"/>
  <c r="C475" i="9"/>
  <c r="D475" i="9"/>
  <c r="E475" i="9"/>
  <c r="F475" i="9"/>
  <c r="G475" i="9"/>
  <c r="H475" i="9"/>
  <c r="I475" i="9"/>
  <c r="J475" i="9"/>
  <c r="K475" i="9"/>
  <c r="L475" i="9"/>
  <c r="M475" i="9"/>
  <c r="N475" i="9"/>
  <c r="O475" i="9"/>
  <c r="Q475" i="9"/>
  <c r="R475" i="9"/>
  <c r="S475" i="9"/>
  <c r="T475" i="9"/>
  <c r="U475" i="9"/>
  <c r="V475" i="9"/>
  <c r="W475" i="9"/>
  <c r="X475" i="9"/>
  <c r="Z475" i="9"/>
  <c r="AA475" i="9"/>
  <c r="AB475" i="9"/>
  <c r="AC475" i="9"/>
  <c r="AD475" i="9"/>
  <c r="AE475" i="9"/>
  <c r="C476" i="9"/>
  <c r="D476" i="9"/>
  <c r="E476" i="9"/>
  <c r="F476" i="9"/>
  <c r="G476" i="9"/>
  <c r="H476" i="9"/>
  <c r="I476" i="9"/>
  <c r="J476" i="9"/>
  <c r="K476" i="9"/>
  <c r="L476" i="9"/>
  <c r="M476" i="9"/>
  <c r="N476" i="9"/>
  <c r="O476" i="9"/>
  <c r="Q476" i="9"/>
  <c r="R476" i="9"/>
  <c r="S476" i="9"/>
  <c r="T476" i="9"/>
  <c r="U476" i="9"/>
  <c r="V476" i="9"/>
  <c r="W476" i="9"/>
  <c r="X476" i="9"/>
  <c r="Z476" i="9"/>
  <c r="AA476" i="9"/>
  <c r="AB476" i="9"/>
  <c r="AC476" i="9"/>
  <c r="AD476" i="9"/>
  <c r="AE476" i="9"/>
  <c r="C477" i="9"/>
  <c r="D477" i="9"/>
  <c r="E477" i="9"/>
  <c r="F477" i="9"/>
  <c r="G477" i="9"/>
  <c r="H477" i="9"/>
  <c r="I477" i="9"/>
  <c r="J477" i="9"/>
  <c r="K477" i="9"/>
  <c r="L477" i="9"/>
  <c r="M477" i="9"/>
  <c r="N477" i="9"/>
  <c r="O477" i="9"/>
  <c r="Q477" i="9"/>
  <c r="R477" i="9"/>
  <c r="S477" i="9"/>
  <c r="T477" i="9"/>
  <c r="U477" i="9"/>
  <c r="V477" i="9"/>
  <c r="W477" i="9"/>
  <c r="X477" i="9"/>
  <c r="Z477" i="9"/>
  <c r="AA477" i="9"/>
  <c r="AB477" i="9"/>
  <c r="AC477" i="9"/>
  <c r="AD477" i="9"/>
  <c r="AE477" i="9"/>
  <c r="C478" i="9"/>
  <c r="D478" i="9"/>
  <c r="E478" i="9"/>
  <c r="F478" i="9"/>
  <c r="G478" i="9"/>
  <c r="H478" i="9"/>
  <c r="I478" i="9"/>
  <c r="J478" i="9"/>
  <c r="K478" i="9"/>
  <c r="L478" i="9"/>
  <c r="M478" i="9"/>
  <c r="N478" i="9"/>
  <c r="O478" i="9"/>
  <c r="Q478" i="9"/>
  <c r="R478" i="9"/>
  <c r="S478" i="9"/>
  <c r="T478" i="9"/>
  <c r="U478" i="9"/>
  <c r="V478" i="9"/>
  <c r="W478" i="9"/>
  <c r="X478" i="9"/>
  <c r="Z478" i="9"/>
  <c r="AA478" i="9"/>
  <c r="AB478" i="9"/>
  <c r="AC478" i="9"/>
  <c r="AD478" i="9"/>
  <c r="AE478" i="9"/>
  <c r="C479" i="9"/>
  <c r="D479" i="9"/>
  <c r="E479" i="9"/>
  <c r="F479" i="9"/>
  <c r="G479" i="9"/>
  <c r="H479" i="9"/>
  <c r="I479" i="9"/>
  <c r="J479" i="9"/>
  <c r="K479" i="9"/>
  <c r="L479" i="9"/>
  <c r="M479" i="9"/>
  <c r="N479" i="9"/>
  <c r="O479" i="9"/>
  <c r="Q479" i="9"/>
  <c r="R479" i="9"/>
  <c r="S479" i="9"/>
  <c r="T479" i="9"/>
  <c r="U479" i="9"/>
  <c r="V479" i="9"/>
  <c r="W479" i="9"/>
  <c r="X479" i="9"/>
  <c r="Z479" i="9"/>
  <c r="AA479" i="9"/>
  <c r="AB479" i="9"/>
  <c r="AC479" i="9"/>
  <c r="AD479" i="9"/>
  <c r="AE479" i="9"/>
  <c r="C480" i="9"/>
  <c r="D480" i="9"/>
  <c r="E480" i="9"/>
  <c r="F480" i="9"/>
  <c r="G480" i="9"/>
  <c r="H480" i="9"/>
  <c r="I480" i="9"/>
  <c r="J480" i="9"/>
  <c r="K480" i="9"/>
  <c r="L480" i="9"/>
  <c r="M480" i="9"/>
  <c r="N480" i="9"/>
  <c r="O480" i="9"/>
  <c r="Q480" i="9"/>
  <c r="R480" i="9"/>
  <c r="S480" i="9"/>
  <c r="T480" i="9"/>
  <c r="U480" i="9"/>
  <c r="V480" i="9"/>
  <c r="W480" i="9"/>
  <c r="X480" i="9"/>
  <c r="Z480" i="9"/>
  <c r="AA480" i="9"/>
  <c r="AB480" i="9"/>
  <c r="AC480" i="9"/>
  <c r="AD480" i="9"/>
  <c r="AE480" i="9"/>
  <c r="C481" i="9"/>
  <c r="D481" i="9"/>
  <c r="E481" i="9"/>
  <c r="F481" i="9"/>
  <c r="G481" i="9"/>
  <c r="H481" i="9"/>
  <c r="I481" i="9"/>
  <c r="J481" i="9"/>
  <c r="K481" i="9"/>
  <c r="L481" i="9"/>
  <c r="M481" i="9"/>
  <c r="N481" i="9"/>
  <c r="O481" i="9"/>
  <c r="Q481" i="9"/>
  <c r="R481" i="9"/>
  <c r="S481" i="9"/>
  <c r="T481" i="9"/>
  <c r="U481" i="9"/>
  <c r="V481" i="9"/>
  <c r="W481" i="9"/>
  <c r="X481" i="9"/>
  <c r="Z481" i="9"/>
  <c r="AA481" i="9"/>
  <c r="AB481" i="9"/>
  <c r="AC481" i="9"/>
  <c r="AD481" i="9"/>
  <c r="AE481" i="9"/>
  <c r="C482" i="9"/>
  <c r="D482" i="9"/>
  <c r="E482" i="9"/>
  <c r="F482" i="9"/>
  <c r="G482" i="9"/>
  <c r="H482" i="9"/>
  <c r="I482" i="9"/>
  <c r="J482" i="9"/>
  <c r="K482" i="9"/>
  <c r="L482" i="9"/>
  <c r="M482" i="9"/>
  <c r="N482" i="9"/>
  <c r="O482" i="9"/>
  <c r="Q482" i="9"/>
  <c r="R482" i="9"/>
  <c r="S482" i="9"/>
  <c r="T482" i="9"/>
  <c r="U482" i="9"/>
  <c r="V482" i="9"/>
  <c r="W482" i="9"/>
  <c r="X482" i="9"/>
  <c r="Z482" i="9"/>
  <c r="AA482" i="9"/>
  <c r="AB482" i="9"/>
  <c r="AC482" i="9"/>
  <c r="AD482" i="9"/>
  <c r="AE482" i="9"/>
  <c r="C483" i="9"/>
  <c r="D483" i="9"/>
  <c r="E483" i="9"/>
  <c r="F483" i="9"/>
  <c r="G483" i="9"/>
  <c r="H483" i="9"/>
  <c r="I483" i="9"/>
  <c r="J483" i="9"/>
  <c r="K483" i="9"/>
  <c r="L483" i="9"/>
  <c r="M483" i="9"/>
  <c r="N483" i="9"/>
  <c r="O483" i="9"/>
  <c r="Q483" i="9"/>
  <c r="R483" i="9"/>
  <c r="S483" i="9"/>
  <c r="T483" i="9"/>
  <c r="U483" i="9"/>
  <c r="V483" i="9"/>
  <c r="W483" i="9"/>
  <c r="X483" i="9"/>
  <c r="Z483" i="9"/>
  <c r="AA483" i="9"/>
  <c r="AB483" i="9"/>
  <c r="AC483" i="9"/>
  <c r="AD483" i="9"/>
  <c r="AE483" i="9"/>
  <c r="C484" i="9"/>
  <c r="D484" i="9"/>
  <c r="E484" i="9"/>
  <c r="F484" i="9"/>
  <c r="G484" i="9"/>
  <c r="H484" i="9"/>
  <c r="I484" i="9"/>
  <c r="J484" i="9"/>
  <c r="K484" i="9"/>
  <c r="L484" i="9"/>
  <c r="M484" i="9"/>
  <c r="N484" i="9"/>
  <c r="O484" i="9"/>
  <c r="Q484" i="9"/>
  <c r="R484" i="9"/>
  <c r="S484" i="9"/>
  <c r="T484" i="9"/>
  <c r="U484" i="9"/>
  <c r="V484" i="9"/>
  <c r="W484" i="9"/>
  <c r="X484" i="9"/>
  <c r="Z484" i="9"/>
  <c r="AA484" i="9"/>
  <c r="AB484" i="9"/>
  <c r="AC484" i="9"/>
  <c r="AD484" i="9"/>
  <c r="AE484" i="9"/>
  <c r="C485" i="9"/>
  <c r="D485" i="9"/>
  <c r="E485" i="9"/>
  <c r="F485" i="9"/>
  <c r="G485" i="9"/>
  <c r="H485" i="9"/>
  <c r="I485" i="9"/>
  <c r="J485" i="9"/>
  <c r="K485" i="9"/>
  <c r="L485" i="9"/>
  <c r="M485" i="9"/>
  <c r="N485" i="9"/>
  <c r="O485" i="9"/>
  <c r="Q485" i="9"/>
  <c r="R485" i="9"/>
  <c r="S485" i="9"/>
  <c r="T485" i="9"/>
  <c r="U485" i="9"/>
  <c r="V485" i="9"/>
  <c r="W485" i="9"/>
  <c r="X485" i="9"/>
  <c r="Z485" i="9"/>
  <c r="AA485" i="9"/>
  <c r="AB485" i="9"/>
  <c r="AC485" i="9"/>
  <c r="AD485" i="9"/>
  <c r="AE485" i="9"/>
  <c r="C486" i="9"/>
  <c r="D486" i="9"/>
  <c r="E486" i="9"/>
  <c r="F486" i="9"/>
  <c r="G486" i="9"/>
  <c r="H486" i="9"/>
  <c r="I486" i="9"/>
  <c r="J486" i="9"/>
  <c r="K486" i="9"/>
  <c r="L486" i="9"/>
  <c r="M486" i="9"/>
  <c r="N486" i="9"/>
  <c r="O486" i="9"/>
  <c r="Q486" i="9"/>
  <c r="R486" i="9"/>
  <c r="S486" i="9"/>
  <c r="T486" i="9"/>
  <c r="U486" i="9"/>
  <c r="V486" i="9"/>
  <c r="W486" i="9"/>
  <c r="X486" i="9"/>
  <c r="Z486" i="9"/>
  <c r="AA486" i="9"/>
  <c r="AB486" i="9"/>
  <c r="AC486" i="9"/>
  <c r="AD486" i="9"/>
  <c r="AE486" i="9"/>
  <c r="C487" i="9"/>
  <c r="D487" i="9"/>
  <c r="E487" i="9"/>
  <c r="F487" i="9"/>
  <c r="G487" i="9"/>
  <c r="H487" i="9"/>
  <c r="I487" i="9"/>
  <c r="J487" i="9"/>
  <c r="K487" i="9"/>
  <c r="L487" i="9"/>
  <c r="M487" i="9"/>
  <c r="N487" i="9"/>
  <c r="O487" i="9"/>
  <c r="Q487" i="9"/>
  <c r="R487" i="9"/>
  <c r="S487" i="9"/>
  <c r="T487" i="9"/>
  <c r="U487" i="9"/>
  <c r="V487" i="9"/>
  <c r="W487" i="9"/>
  <c r="X487" i="9"/>
  <c r="Z487" i="9"/>
  <c r="AA487" i="9"/>
  <c r="AB487" i="9"/>
  <c r="AC487" i="9"/>
  <c r="AD487" i="9"/>
  <c r="AE487" i="9"/>
  <c r="C488" i="9"/>
  <c r="D488" i="9"/>
  <c r="E488" i="9"/>
  <c r="F488" i="9"/>
  <c r="G488" i="9"/>
  <c r="H488" i="9"/>
  <c r="I488" i="9"/>
  <c r="J488" i="9"/>
  <c r="K488" i="9"/>
  <c r="L488" i="9"/>
  <c r="M488" i="9"/>
  <c r="N488" i="9"/>
  <c r="O488" i="9"/>
  <c r="Q488" i="9"/>
  <c r="R488" i="9"/>
  <c r="S488" i="9"/>
  <c r="T488" i="9"/>
  <c r="U488" i="9"/>
  <c r="V488" i="9"/>
  <c r="W488" i="9"/>
  <c r="X488" i="9"/>
  <c r="Z488" i="9"/>
  <c r="AA488" i="9"/>
  <c r="AB488" i="9"/>
  <c r="AC488" i="9"/>
  <c r="AD488" i="9"/>
  <c r="AE488" i="9"/>
  <c r="C489" i="9"/>
  <c r="D489" i="9"/>
  <c r="E489" i="9"/>
  <c r="F489" i="9"/>
  <c r="G489" i="9"/>
  <c r="H489" i="9"/>
  <c r="I489" i="9"/>
  <c r="J489" i="9"/>
  <c r="K489" i="9"/>
  <c r="L489" i="9"/>
  <c r="M489" i="9"/>
  <c r="N489" i="9"/>
  <c r="O489" i="9"/>
  <c r="Q489" i="9"/>
  <c r="R489" i="9"/>
  <c r="S489" i="9"/>
  <c r="T489" i="9"/>
  <c r="U489" i="9"/>
  <c r="V489" i="9"/>
  <c r="W489" i="9"/>
  <c r="X489" i="9"/>
  <c r="Z489" i="9"/>
  <c r="AA489" i="9"/>
  <c r="AB489" i="9"/>
  <c r="AC489" i="9"/>
  <c r="AD489" i="9"/>
  <c r="AE489" i="9"/>
  <c r="C490" i="9"/>
  <c r="D490" i="9"/>
  <c r="E490" i="9"/>
  <c r="F490" i="9"/>
  <c r="G490" i="9"/>
  <c r="H490" i="9"/>
  <c r="I490" i="9"/>
  <c r="J490" i="9"/>
  <c r="K490" i="9"/>
  <c r="L490" i="9"/>
  <c r="M490" i="9"/>
  <c r="N490" i="9"/>
  <c r="O490" i="9"/>
  <c r="Q490" i="9"/>
  <c r="R490" i="9"/>
  <c r="S490" i="9"/>
  <c r="T490" i="9"/>
  <c r="U490" i="9"/>
  <c r="V490" i="9"/>
  <c r="W490" i="9"/>
  <c r="X490" i="9"/>
  <c r="Z490" i="9"/>
  <c r="AA490" i="9"/>
  <c r="AB490" i="9"/>
  <c r="AC490" i="9"/>
  <c r="AD490" i="9"/>
  <c r="AE490" i="9"/>
  <c r="C491" i="9"/>
  <c r="D491" i="9"/>
  <c r="E491" i="9"/>
  <c r="F491" i="9"/>
  <c r="G491" i="9"/>
  <c r="H491" i="9"/>
  <c r="I491" i="9"/>
  <c r="J491" i="9"/>
  <c r="K491" i="9"/>
  <c r="L491" i="9"/>
  <c r="M491" i="9"/>
  <c r="N491" i="9"/>
  <c r="O491" i="9"/>
  <c r="Q491" i="9"/>
  <c r="R491" i="9"/>
  <c r="S491" i="9"/>
  <c r="T491" i="9"/>
  <c r="U491" i="9"/>
  <c r="V491" i="9"/>
  <c r="W491" i="9"/>
  <c r="X491" i="9"/>
  <c r="Z491" i="9"/>
  <c r="AA491" i="9"/>
  <c r="AB491" i="9"/>
  <c r="AC491" i="9"/>
  <c r="AD491" i="9"/>
  <c r="AE491" i="9"/>
  <c r="C492" i="9"/>
  <c r="D492" i="9"/>
  <c r="E492" i="9"/>
  <c r="F492" i="9"/>
  <c r="G492" i="9"/>
  <c r="H492" i="9"/>
  <c r="I492" i="9"/>
  <c r="J492" i="9"/>
  <c r="K492" i="9"/>
  <c r="L492" i="9"/>
  <c r="M492" i="9"/>
  <c r="N492" i="9"/>
  <c r="O492" i="9"/>
  <c r="Q492" i="9"/>
  <c r="R492" i="9"/>
  <c r="S492" i="9"/>
  <c r="T492" i="9"/>
  <c r="U492" i="9"/>
  <c r="V492" i="9"/>
  <c r="W492" i="9"/>
  <c r="X492" i="9"/>
  <c r="Z492" i="9"/>
  <c r="AA492" i="9"/>
  <c r="AB492" i="9"/>
  <c r="AC492" i="9"/>
  <c r="AD492" i="9"/>
  <c r="AE492" i="9"/>
  <c r="C493" i="9"/>
  <c r="D493" i="9"/>
  <c r="E493" i="9"/>
  <c r="F493" i="9"/>
  <c r="G493" i="9"/>
  <c r="H493" i="9"/>
  <c r="I493" i="9"/>
  <c r="J493" i="9"/>
  <c r="K493" i="9"/>
  <c r="L493" i="9"/>
  <c r="M493" i="9"/>
  <c r="N493" i="9"/>
  <c r="O493" i="9"/>
  <c r="Q493" i="9"/>
  <c r="R493" i="9"/>
  <c r="S493" i="9"/>
  <c r="T493" i="9"/>
  <c r="U493" i="9"/>
  <c r="V493" i="9"/>
  <c r="W493" i="9"/>
  <c r="X493" i="9"/>
  <c r="Z493" i="9"/>
  <c r="AA493" i="9"/>
  <c r="AB493" i="9"/>
  <c r="AC493" i="9"/>
  <c r="AD493" i="9"/>
  <c r="AE493" i="9"/>
  <c r="C494" i="9"/>
  <c r="D494" i="9"/>
  <c r="E494" i="9"/>
  <c r="F494" i="9"/>
  <c r="G494" i="9"/>
  <c r="H494" i="9"/>
  <c r="I494" i="9"/>
  <c r="J494" i="9"/>
  <c r="K494" i="9"/>
  <c r="L494" i="9"/>
  <c r="M494" i="9"/>
  <c r="N494" i="9"/>
  <c r="O494" i="9"/>
  <c r="Q494" i="9"/>
  <c r="R494" i="9"/>
  <c r="S494" i="9"/>
  <c r="T494" i="9"/>
  <c r="U494" i="9"/>
  <c r="V494" i="9"/>
  <c r="W494" i="9"/>
  <c r="X494" i="9"/>
  <c r="Z494" i="9"/>
  <c r="AA494" i="9"/>
  <c r="AB494" i="9"/>
  <c r="AC494" i="9"/>
  <c r="AD494" i="9"/>
  <c r="AE494" i="9"/>
  <c r="C495" i="9"/>
  <c r="D495" i="9"/>
  <c r="E495" i="9"/>
  <c r="F495" i="9"/>
  <c r="G495" i="9"/>
  <c r="H495" i="9"/>
  <c r="I495" i="9"/>
  <c r="J495" i="9"/>
  <c r="K495" i="9"/>
  <c r="L495" i="9"/>
  <c r="M495" i="9"/>
  <c r="N495" i="9"/>
  <c r="O495" i="9"/>
  <c r="Q495" i="9"/>
  <c r="R495" i="9"/>
  <c r="S495" i="9"/>
  <c r="T495" i="9"/>
  <c r="U495" i="9"/>
  <c r="V495" i="9"/>
  <c r="W495" i="9"/>
  <c r="X495" i="9"/>
  <c r="Z495" i="9"/>
  <c r="AA495" i="9"/>
  <c r="AB495" i="9"/>
  <c r="AC495" i="9"/>
  <c r="AD495" i="9"/>
  <c r="AE495" i="9"/>
  <c r="C496" i="9"/>
  <c r="D496" i="9"/>
  <c r="E496" i="9"/>
  <c r="F496" i="9"/>
  <c r="G496" i="9"/>
  <c r="H496" i="9"/>
  <c r="I496" i="9"/>
  <c r="J496" i="9"/>
  <c r="K496" i="9"/>
  <c r="L496" i="9"/>
  <c r="M496" i="9"/>
  <c r="N496" i="9"/>
  <c r="O496" i="9"/>
  <c r="Q496" i="9"/>
  <c r="R496" i="9"/>
  <c r="S496" i="9"/>
  <c r="T496" i="9"/>
  <c r="U496" i="9"/>
  <c r="V496" i="9"/>
  <c r="W496" i="9"/>
  <c r="X496" i="9"/>
  <c r="Z496" i="9"/>
  <c r="AA496" i="9"/>
  <c r="AB496" i="9"/>
  <c r="AC496" i="9"/>
  <c r="AD496" i="9"/>
  <c r="AE496" i="9"/>
  <c r="C497" i="9"/>
  <c r="D497" i="9"/>
  <c r="E497" i="9"/>
  <c r="F497" i="9"/>
  <c r="G497" i="9"/>
  <c r="H497" i="9"/>
  <c r="I497" i="9"/>
  <c r="J497" i="9"/>
  <c r="K497" i="9"/>
  <c r="L497" i="9"/>
  <c r="M497" i="9"/>
  <c r="N497" i="9"/>
  <c r="O497" i="9"/>
  <c r="Q497" i="9"/>
  <c r="R497" i="9"/>
  <c r="S497" i="9"/>
  <c r="T497" i="9"/>
  <c r="U497" i="9"/>
  <c r="V497" i="9"/>
  <c r="W497" i="9"/>
  <c r="X497" i="9"/>
  <c r="Z497" i="9"/>
  <c r="AA497" i="9"/>
  <c r="AB497" i="9"/>
  <c r="AC497" i="9"/>
  <c r="AD497" i="9"/>
  <c r="AE497" i="9"/>
  <c r="C498" i="9"/>
  <c r="D498" i="9"/>
  <c r="E498" i="9"/>
  <c r="F498" i="9"/>
  <c r="G498" i="9"/>
  <c r="H498" i="9"/>
  <c r="I498" i="9"/>
  <c r="J498" i="9"/>
  <c r="K498" i="9"/>
  <c r="L498" i="9"/>
  <c r="M498" i="9"/>
  <c r="N498" i="9"/>
  <c r="O498" i="9"/>
  <c r="Q498" i="9"/>
  <c r="R498" i="9"/>
  <c r="S498" i="9"/>
  <c r="T498" i="9"/>
  <c r="U498" i="9"/>
  <c r="V498" i="9"/>
  <c r="W498" i="9"/>
  <c r="X498" i="9"/>
  <c r="Z498" i="9"/>
  <c r="AA498" i="9"/>
  <c r="AB498" i="9"/>
  <c r="AC498" i="9"/>
  <c r="AD498" i="9"/>
  <c r="AE498" i="9"/>
  <c r="C499" i="9"/>
  <c r="D499" i="9"/>
  <c r="E499" i="9"/>
  <c r="F499" i="9"/>
  <c r="G499" i="9"/>
  <c r="H499" i="9"/>
  <c r="I499" i="9"/>
  <c r="J499" i="9"/>
  <c r="K499" i="9"/>
  <c r="L499" i="9"/>
  <c r="M499" i="9"/>
  <c r="N499" i="9"/>
  <c r="O499" i="9"/>
  <c r="Q499" i="9"/>
  <c r="R499" i="9"/>
  <c r="S499" i="9"/>
  <c r="T499" i="9"/>
  <c r="U499" i="9"/>
  <c r="V499" i="9"/>
  <c r="W499" i="9"/>
  <c r="X499" i="9"/>
  <c r="Z499" i="9"/>
  <c r="AA499" i="9"/>
  <c r="AB499" i="9"/>
  <c r="AC499" i="9"/>
  <c r="AD499" i="9"/>
  <c r="AE499" i="9"/>
  <c r="C500" i="9"/>
  <c r="D500" i="9"/>
  <c r="E500" i="9"/>
  <c r="F500" i="9"/>
  <c r="G500" i="9"/>
  <c r="H500" i="9"/>
  <c r="I500" i="9"/>
  <c r="J500" i="9"/>
  <c r="K500" i="9"/>
  <c r="L500" i="9"/>
  <c r="M500" i="9"/>
  <c r="N500" i="9"/>
  <c r="O500" i="9"/>
  <c r="Q500" i="9"/>
  <c r="R500" i="9"/>
  <c r="S500" i="9"/>
  <c r="T500" i="9"/>
  <c r="U500" i="9"/>
  <c r="V500" i="9"/>
  <c r="W500" i="9"/>
  <c r="X500" i="9"/>
  <c r="Z500" i="9"/>
  <c r="AA500" i="9"/>
  <c r="AB500" i="9"/>
  <c r="AC500" i="9"/>
  <c r="AD500" i="9"/>
  <c r="AE500" i="9"/>
  <c r="C501" i="9"/>
  <c r="D501" i="9"/>
  <c r="E501" i="9"/>
  <c r="F501" i="9"/>
  <c r="G501" i="9"/>
  <c r="H501" i="9"/>
  <c r="I501" i="9"/>
  <c r="J501" i="9"/>
  <c r="K501" i="9"/>
  <c r="L501" i="9"/>
  <c r="M501" i="9"/>
  <c r="N501" i="9"/>
  <c r="O501" i="9"/>
  <c r="Q501" i="9"/>
  <c r="R501" i="9"/>
  <c r="S501" i="9"/>
  <c r="T501" i="9"/>
  <c r="U501" i="9"/>
  <c r="V501" i="9"/>
  <c r="W501" i="9"/>
  <c r="X501" i="9"/>
  <c r="Z501" i="9"/>
  <c r="AA501" i="9"/>
  <c r="AB501" i="9"/>
  <c r="AC501" i="9"/>
  <c r="AD501" i="9"/>
  <c r="AE501" i="9"/>
  <c r="C502" i="9"/>
  <c r="D502" i="9"/>
  <c r="E502" i="9"/>
  <c r="F502" i="9"/>
  <c r="G502" i="9"/>
  <c r="H502" i="9"/>
  <c r="I502" i="9"/>
  <c r="J502" i="9"/>
  <c r="K502" i="9"/>
  <c r="L502" i="9"/>
  <c r="M502" i="9"/>
  <c r="N502" i="9"/>
  <c r="O502" i="9"/>
  <c r="Q502" i="9"/>
  <c r="R502" i="9"/>
  <c r="S502" i="9"/>
  <c r="T502" i="9"/>
  <c r="U502" i="9"/>
  <c r="V502" i="9"/>
  <c r="W502" i="9"/>
  <c r="X502" i="9"/>
  <c r="Z502" i="9"/>
  <c r="AA502" i="9"/>
  <c r="AB502" i="9"/>
  <c r="AC502" i="9"/>
  <c r="AD502" i="9"/>
  <c r="AE502" i="9"/>
  <c r="C503" i="9"/>
  <c r="D503" i="9"/>
  <c r="E503" i="9"/>
  <c r="F503" i="9"/>
  <c r="G503" i="9"/>
  <c r="H503" i="9"/>
  <c r="I503" i="9"/>
  <c r="J503" i="9"/>
  <c r="K503" i="9"/>
  <c r="L503" i="9"/>
  <c r="M503" i="9"/>
  <c r="N503" i="9"/>
  <c r="O503" i="9"/>
  <c r="Q503" i="9"/>
  <c r="R503" i="9"/>
  <c r="S503" i="9"/>
  <c r="T503" i="9"/>
  <c r="U503" i="9"/>
  <c r="V503" i="9"/>
  <c r="W503" i="9"/>
  <c r="X503" i="9"/>
  <c r="Z503" i="9"/>
  <c r="AA503" i="9"/>
  <c r="AB503" i="9"/>
  <c r="AC503" i="9"/>
  <c r="AD503" i="9"/>
  <c r="AE503" i="9"/>
  <c r="C504" i="9"/>
  <c r="D504" i="9"/>
  <c r="E504" i="9"/>
  <c r="F504" i="9"/>
  <c r="G504" i="9"/>
  <c r="H504" i="9"/>
  <c r="I504" i="9"/>
  <c r="J504" i="9"/>
  <c r="K504" i="9"/>
  <c r="L504" i="9"/>
  <c r="M504" i="9"/>
  <c r="N504" i="9"/>
  <c r="O504" i="9"/>
  <c r="Q504" i="9"/>
  <c r="R504" i="9"/>
  <c r="S504" i="9"/>
  <c r="T504" i="9"/>
  <c r="U504" i="9"/>
  <c r="V504" i="9"/>
  <c r="W504" i="9"/>
  <c r="X504" i="9"/>
  <c r="Z504" i="9"/>
  <c r="AA504" i="9"/>
  <c r="AB504" i="9"/>
  <c r="AC504" i="9"/>
  <c r="AD504" i="9"/>
  <c r="AE504" i="9"/>
  <c r="C505" i="9"/>
  <c r="D505" i="9"/>
  <c r="E505" i="9"/>
  <c r="F505" i="9"/>
  <c r="G505" i="9"/>
  <c r="H505" i="9"/>
  <c r="I505" i="9"/>
  <c r="J505" i="9"/>
  <c r="K505" i="9"/>
  <c r="L505" i="9"/>
  <c r="M505" i="9"/>
  <c r="N505" i="9"/>
  <c r="O505" i="9"/>
  <c r="Q505" i="9"/>
  <c r="R505" i="9"/>
  <c r="S505" i="9"/>
  <c r="T505" i="9"/>
  <c r="U505" i="9"/>
  <c r="V505" i="9"/>
  <c r="W505" i="9"/>
  <c r="X505" i="9"/>
  <c r="Z505" i="9"/>
  <c r="AA505" i="9"/>
  <c r="AB505" i="9"/>
  <c r="AC505" i="9"/>
  <c r="AD505" i="9"/>
  <c r="AE505" i="9"/>
  <c r="C506" i="9"/>
  <c r="D506" i="9"/>
  <c r="E506" i="9"/>
  <c r="F506" i="9"/>
  <c r="G506" i="9"/>
  <c r="H506" i="9"/>
  <c r="I506" i="9"/>
  <c r="J506" i="9"/>
  <c r="K506" i="9"/>
  <c r="L506" i="9"/>
  <c r="M506" i="9"/>
  <c r="N506" i="9"/>
  <c r="O506" i="9"/>
  <c r="Q506" i="9"/>
  <c r="R506" i="9"/>
  <c r="S506" i="9"/>
  <c r="T506" i="9"/>
  <c r="U506" i="9"/>
  <c r="V506" i="9"/>
  <c r="W506" i="9"/>
  <c r="X506" i="9"/>
  <c r="Z506" i="9"/>
  <c r="AA506" i="9"/>
  <c r="AB506" i="9"/>
  <c r="AC506" i="9"/>
  <c r="AD506" i="9"/>
  <c r="AE506" i="9"/>
  <c r="C507" i="9"/>
  <c r="D507" i="9"/>
  <c r="E507" i="9"/>
  <c r="F507" i="9"/>
  <c r="G507" i="9"/>
  <c r="H507" i="9"/>
  <c r="I507" i="9"/>
  <c r="J507" i="9"/>
  <c r="K507" i="9"/>
  <c r="L507" i="9"/>
  <c r="M507" i="9"/>
  <c r="N507" i="9"/>
  <c r="O507" i="9"/>
  <c r="Q507" i="9"/>
  <c r="R507" i="9"/>
  <c r="S507" i="9"/>
  <c r="T507" i="9"/>
  <c r="U507" i="9"/>
  <c r="V507" i="9"/>
  <c r="W507" i="9"/>
  <c r="X507" i="9"/>
  <c r="Z507" i="9"/>
  <c r="AA507" i="9"/>
  <c r="AB507" i="9"/>
  <c r="AC507" i="9"/>
  <c r="AD507" i="9"/>
  <c r="AE507" i="9"/>
  <c r="C508" i="9"/>
  <c r="D508" i="9"/>
  <c r="E508" i="9"/>
  <c r="F508" i="9"/>
  <c r="G508" i="9"/>
  <c r="H508" i="9"/>
  <c r="I508" i="9"/>
  <c r="J508" i="9"/>
  <c r="K508" i="9"/>
  <c r="L508" i="9"/>
  <c r="M508" i="9"/>
  <c r="N508" i="9"/>
  <c r="O508" i="9"/>
  <c r="Q508" i="9"/>
  <c r="R508" i="9"/>
  <c r="S508" i="9"/>
  <c r="T508" i="9"/>
  <c r="U508" i="9"/>
  <c r="V508" i="9"/>
  <c r="W508" i="9"/>
  <c r="X508" i="9"/>
  <c r="Z508" i="9"/>
  <c r="AA508" i="9"/>
  <c r="AB508" i="9"/>
  <c r="AC508" i="9"/>
  <c r="AD508" i="9"/>
  <c r="AE508" i="9"/>
  <c r="C509" i="9"/>
  <c r="D509" i="9"/>
  <c r="E509" i="9"/>
  <c r="F509" i="9"/>
  <c r="G509" i="9"/>
  <c r="H509" i="9"/>
  <c r="I509" i="9"/>
  <c r="J509" i="9"/>
  <c r="K509" i="9"/>
  <c r="L509" i="9"/>
  <c r="M509" i="9"/>
  <c r="N509" i="9"/>
  <c r="O509" i="9"/>
  <c r="Q509" i="9"/>
  <c r="R509" i="9"/>
  <c r="S509" i="9"/>
  <c r="T509" i="9"/>
  <c r="U509" i="9"/>
  <c r="V509" i="9"/>
  <c r="W509" i="9"/>
  <c r="X509" i="9"/>
  <c r="Z509" i="9"/>
  <c r="AA509" i="9"/>
  <c r="AB509" i="9"/>
  <c r="AC509" i="9"/>
  <c r="AD509" i="9"/>
  <c r="AE509" i="9"/>
  <c r="A1" i="4"/>
  <c r="S5" i="4"/>
  <c r="T2" i="4"/>
  <c r="A3" i="4"/>
  <c r="S9" i="4"/>
  <c r="S3" i="4" s="1"/>
  <c r="V3" i="4"/>
  <c r="W3" i="4"/>
  <c r="B3" i="5" l="1"/>
  <c r="B3" i="9"/>
  <c r="A4" i="4"/>
  <c r="D4" i="4"/>
  <c r="V4" i="4"/>
  <c r="AC13" i="5"/>
  <c r="AB13" i="5"/>
  <c r="AA13" i="5"/>
  <c r="Z13" i="5"/>
  <c r="Y13" i="5"/>
  <c r="W13" i="5"/>
  <c r="V13" i="5"/>
  <c r="U13" i="5"/>
  <c r="T13" i="5"/>
  <c r="S13" i="5"/>
  <c r="R13" i="5"/>
  <c r="Q13" i="5"/>
  <c r="O13" i="5"/>
  <c r="N13" i="5"/>
  <c r="M13" i="5"/>
  <c r="L13" i="5"/>
  <c r="K13" i="5"/>
  <c r="J13" i="5"/>
  <c r="I13" i="5"/>
  <c r="H13" i="5"/>
  <c r="G13" i="5"/>
  <c r="F13" i="5"/>
  <c r="E13" i="5"/>
  <c r="D13" i="5"/>
  <c r="AC12" i="5"/>
  <c r="AB12" i="5"/>
  <c r="AA12" i="5"/>
  <c r="Z12" i="5"/>
  <c r="Y12" i="5"/>
  <c r="W12" i="5"/>
  <c r="V12" i="5"/>
  <c r="U12" i="5"/>
  <c r="T12" i="5"/>
  <c r="S12" i="5"/>
  <c r="R12" i="5"/>
  <c r="Q12" i="5"/>
  <c r="O12" i="5"/>
  <c r="N12" i="5"/>
  <c r="M12" i="5"/>
  <c r="L12" i="5"/>
  <c r="K12" i="5"/>
  <c r="J12" i="5"/>
  <c r="I12" i="5"/>
  <c r="H12" i="5"/>
  <c r="G12" i="5"/>
  <c r="F12" i="5"/>
  <c r="E12" i="5"/>
  <c r="D12" i="5"/>
  <c r="AC11" i="5"/>
  <c r="AB11" i="5"/>
  <c r="AA11" i="5"/>
  <c r="Z11" i="5"/>
  <c r="Y11" i="5"/>
  <c r="W11" i="5"/>
  <c r="V11" i="5"/>
  <c r="U11" i="5"/>
  <c r="T11" i="5"/>
  <c r="S11" i="5"/>
  <c r="R11" i="5"/>
  <c r="Q11" i="5"/>
  <c r="O11" i="5"/>
  <c r="N11" i="5"/>
  <c r="M11" i="5"/>
  <c r="L11" i="5"/>
  <c r="K11" i="5"/>
  <c r="J11" i="5"/>
  <c r="I11" i="5"/>
  <c r="H11" i="5"/>
  <c r="G11" i="5"/>
  <c r="F11" i="5"/>
  <c r="E11" i="5"/>
  <c r="D11" i="5"/>
  <c r="AC10" i="5"/>
  <c r="AB10" i="5"/>
  <c r="AA10" i="5"/>
  <c r="Z10" i="5"/>
  <c r="Y10" i="5"/>
  <c r="W10" i="5"/>
  <c r="V10" i="5"/>
  <c r="U10" i="5"/>
  <c r="T10" i="5"/>
  <c r="S10" i="5"/>
  <c r="R10" i="5"/>
  <c r="Q10" i="5"/>
  <c r="O10" i="5"/>
  <c r="N10" i="5"/>
  <c r="M10" i="5"/>
  <c r="L10" i="5"/>
  <c r="K10" i="5"/>
  <c r="J10" i="5"/>
  <c r="I10" i="5"/>
  <c r="H10" i="5"/>
  <c r="G10" i="5"/>
  <c r="F10" i="5"/>
  <c r="E10" i="5"/>
  <c r="D10" i="5"/>
  <c r="AE31" i="9"/>
  <c r="AD31" i="9"/>
  <c r="AC31" i="9"/>
  <c r="AB31" i="9"/>
  <c r="AA31" i="9"/>
  <c r="Z31" i="9"/>
  <c r="X31" i="9"/>
  <c r="W31" i="9"/>
  <c r="V31" i="9"/>
  <c r="U31" i="9"/>
  <c r="T31" i="9"/>
  <c r="S31" i="9"/>
  <c r="R31" i="9"/>
  <c r="Q31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AE30" i="9"/>
  <c r="AD30" i="9"/>
  <c r="AC30" i="9"/>
  <c r="AB30" i="9"/>
  <c r="AA30" i="9"/>
  <c r="Z30" i="9"/>
  <c r="X30" i="9"/>
  <c r="W30" i="9"/>
  <c r="V30" i="9"/>
  <c r="U30" i="9"/>
  <c r="T30" i="9"/>
  <c r="S30" i="9"/>
  <c r="R30" i="9"/>
  <c r="Q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AE27" i="9"/>
  <c r="AD27" i="9"/>
  <c r="AC27" i="9"/>
  <c r="AB27" i="9"/>
  <c r="AA27" i="9"/>
  <c r="Z27" i="9"/>
  <c r="X27" i="9"/>
  <c r="W27" i="9"/>
  <c r="V27" i="9"/>
  <c r="U27" i="9"/>
  <c r="T27" i="9"/>
  <c r="S27" i="9"/>
  <c r="R27" i="9"/>
  <c r="Q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AE26" i="9"/>
  <c r="AD26" i="9"/>
  <c r="AC26" i="9"/>
  <c r="AB26" i="9"/>
  <c r="AA26" i="9"/>
  <c r="Z26" i="9"/>
  <c r="X26" i="9"/>
  <c r="W26" i="9"/>
  <c r="V26" i="9"/>
  <c r="U26" i="9"/>
  <c r="T26" i="9"/>
  <c r="S26" i="9"/>
  <c r="R26" i="9"/>
  <c r="Q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AE24" i="9"/>
  <c r="AD24" i="9"/>
  <c r="AC24" i="9"/>
  <c r="AB24" i="9"/>
  <c r="AA24" i="9"/>
  <c r="Z24" i="9"/>
  <c r="X24" i="9"/>
  <c r="W24" i="9"/>
  <c r="V24" i="9"/>
  <c r="U24" i="9"/>
  <c r="T24" i="9"/>
  <c r="S24" i="9"/>
  <c r="R24" i="9"/>
  <c r="Q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AE23" i="9"/>
  <c r="AD23" i="9"/>
  <c r="AC23" i="9"/>
  <c r="AB23" i="9"/>
  <c r="AA23" i="9"/>
  <c r="Z23" i="9"/>
  <c r="X23" i="9"/>
  <c r="W23" i="9"/>
  <c r="V23" i="9"/>
  <c r="U23" i="9"/>
  <c r="T23" i="9"/>
  <c r="S23" i="9"/>
  <c r="R23" i="9"/>
  <c r="Q23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AE22" i="9"/>
  <c r="AD22" i="9"/>
  <c r="AC22" i="9"/>
  <c r="AB22" i="9"/>
  <c r="AA22" i="9"/>
  <c r="Z22" i="9"/>
  <c r="X22" i="9"/>
  <c r="W22" i="9"/>
  <c r="V22" i="9"/>
  <c r="U22" i="9"/>
  <c r="T22" i="9"/>
  <c r="S22" i="9"/>
  <c r="R22" i="9"/>
  <c r="Q22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AE21" i="9"/>
  <c r="AD21" i="9"/>
  <c r="AC21" i="9"/>
  <c r="AB21" i="9"/>
  <c r="AA21" i="9"/>
  <c r="Z21" i="9"/>
  <c r="X21" i="9"/>
  <c r="W21" i="9"/>
  <c r="V21" i="9"/>
  <c r="U21" i="9"/>
  <c r="T21" i="9"/>
  <c r="S21" i="9"/>
  <c r="R21" i="9"/>
  <c r="Q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AE20" i="9"/>
  <c r="AD20" i="9"/>
  <c r="AC20" i="9"/>
  <c r="AB20" i="9"/>
  <c r="AA20" i="9"/>
  <c r="Z20" i="9"/>
  <c r="X20" i="9"/>
  <c r="W20" i="9"/>
  <c r="V20" i="9"/>
  <c r="U20" i="9"/>
  <c r="T20" i="9"/>
  <c r="S20" i="9"/>
  <c r="R20" i="9"/>
  <c r="Q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AE18" i="9"/>
  <c r="AD18" i="9"/>
  <c r="AC18" i="9"/>
  <c r="AB18" i="9"/>
  <c r="AA18" i="9"/>
  <c r="Z18" i="9"/>
  <c r="X18" i="9"/>
  <c r="W18" i="9"/>
  <c r="V18" i="9"/>
  <c r="U18" i="9"/>
  <c r="T18" i="9"/>
  <c r="S18" i="9"/>
  <c r="R18" i="9"/>
  <c r="Q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AE17" i="9"/>
  <c r="AD17" i="9"/>
  <c r="AC17" i="9"/>
  <c r="AB17" i="9"/>
  <c r="AA17" i="9"/>
  <c r="Z17" i="9"/>
  <c r="X17" i="9"/>
  <c r="W17" i="9"/>
  <c r="V17" i="9"/>
  <c r="U17" i="9"/>
  <c r="T17" i="9"/>
  <c r="S17" i="9"/>
  <c r="R17" i="9"/>
  <c r="Q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AE16" i="9"/>
  <c r="AD16" i="9"/>
  <c r="AC16" i="9"/>
  <c r="AB16" i="9"/>
  <c r="AA16" i="9"/>
  <c r="Z16" i="9"/>
  <c r="X16" i="9"/>
  <c r="W16" i="9"/>
  <c r="V16" i="9"/>
  <c r="U16" i="9"/>
  <c r="T16" i="9"/>
  <c r="S16" i="9"/>
  <c r="R16" i="9"/>
  <c r="Q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AE15" i="9"/>
  <c r="AD15" i="9"/>
  <c r="AC15" i="9"/>
  <c r="AB15" i="9"/>
  <c r="AA15" i="9"/>
  <c r="Z15" i="9"/>
  <c r="X15" i="9"/>
  <c r="W15" i="9"/>
  <c r="V15" i="9"/>
  <c r="U15" i="9"/>
  <c r="T15" i="9"/>
  <c r="S15" i="9"/>
  <c r="R15" i="9"/>
  <c r="Q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AE14" i="9"/>
  <c r="AD14" i="9"/>
  <c r="AC14" i="9"/>
  <c r="AB14" i="9"/>
  <c r="AA14" i="9"/>
  <c r="Z14" i="9"/>
  <c r="X14" i="9"/>
  <c r="W14" i="9"/>
  <c r="V14" i="9"/>
  <c r="U14" i="9"/>
  <c r="T14" i="9"/>
  <c r="S14" i="9"/>
  <c r="R14" i="9"/>
  <c r="Q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AE13" i="9"/>
  <c r="AD13" i="9"/>
  <c r="AC13" i="9"/>
  <c r="AB13" i="9"/>
  <c r="AA13" i="9"/>
  <c r="Z13" i="9"/>
  <c r="X13" i="9"/>
  <c r="W13" i="9"/>
  <c r="V13" i="9"/>
  <c r="U13" i="9"/>
  <c r="T13" i="9"/>
  <c r="S13" i="9"/>
  <c r="R13" i="9"/>
  <c r="Q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AE12" i="9"/>
  <c r="AD12" i="9"/>
  <c r="AC12" i="9"/>
  <c r="AB12" i="9"/>
  <c r="AA12" i="9"/>
  <c r="Z12" i="9"/>
  <c r="X12" i="9"/>
  <c r="W12" i="9"/>
  <c r="V12" i="9"/>
  <c r="U12" i="9"/>
  <c r="T12" i="9"/>
  <c r="S12" i="9"/>
  <c r="R12" i="9"/>
  <c r="Q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AE11" i="9"/>
  <c r="AD11" i="9"/>
  <c r="AC11" i="9"/>
  <c r="AB11" i="9"/>
  <c r="AA11" i="9"/>
  <c r="Z11" i="9"/>
  <c r="X11" i="9"/>
  <c r="W11" i="9"/>
  <c r="V11" i="9"/>
  <c r="U11" i="9"/>
  <c r="T11" i="9"/>
  <c r="S11" i="9"/>
  <c r="R11" i="9"/>
  <c r="Q11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AE10" i="9"/>
  <c r="AD10" i="9"/>
  <c r="AC10" i="9"/>
  <c r="AB10" i="9"/>
  <c r="AA10" i="9"/>
  <c r="Z10" i="9"/>
  <c r="X10" i="9"/>
  <c r="W10" i="9"/>
  <c r="V10" i="9"/>
  <c r="U10" i="9"/>
  <c r="T10" i="9"/>
  <c r="S10" i="9"/>
  <c r="R10" i="9"/>
  <c r="Q10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AE7" i="9"/>
  <c r="AD7" i="9"/>
  <c r="AC7" i="9"/>
  <c r="AB7" i="9"/>
  <c r="AA7" i="9"/>
  <c r="Z7" i="9"/>
  <c r="X7" i="9"/>
  <c r="W7" i="9"/>
  <c r="V7" i="9"/>
  <c r="U7" i="9"/>
  <c r="T7" i="9"/>
  <c r="S7" i="9"/>
  <c r="R7" i="9"/>
  <c r="Q7" i="9"/>
  <c r="O7" i="9"/>
  <c r="N7" i="9"/>
  <c r="M7" i="9"/>
  <c r="L7" i="9"/>
  <c r="K7" i="9"/>
  <c r="J7" i="9"/>
  <c r="I7" i="9"/>
  <c r="H7" i="9"/>
  <c r="G7" i="9"/>
  <c r="F7" i="9"/>
  <c r="E7" i="9"/>
  <c r="D7" i="9"/>
  <c r="C7" i="9"/>
  <c r="W4" i="4"/>
  <c r="A5" i="4"/>
  <c r="V5" i="4"/>
  <c r="W5" i="4"/>
  <c r="S6" i="4"/>
  <c r="V6" i="4"/>
  <c r="W6" i="4"/>
  <c r="S7" i="4"/>
  <c r="S8" i="4"/>
  <c r="A9" i="4"/>
  <c r="C9" i="4"/>
  <c r="E9" i="4"/>
  <c r="S14" i="4"/>
  <c r="E11" i="4" s="1"/>
  <c r="C10" i="4"/>
  <c r="C11" i="4"/>
  <c r="S11" i="4"/>
  <c r="C12" i="4"/>
  <c r="S12" i="4"/>
  <c r="E10" i="4" s="1"/>
  <c r="S13" i="4"/>
  <c r="E12" i="4" s="1"/>
  <c r="A14" i="4"/>
  <c r="A15" i="4"/>
  <c r="C15" i="4"/>
  <c r="A10" i="4" l="1"/>
  <c r="E15" i="4"/>
  <c r="A16" i="4"/>
  <c r="C16" i="4"/>
  <c r="E16" i="4"/>
  <c r="S16" i="4"/>
  <c r="A17" i="4"/>
  <c r="C17" i="4"/>
  <c r="E17" i="4"/>
  <c r="A18" i="4"/>
  <c r="C18" i="4"/>
  <c r="E18" i="4"/>
  <c r="A19" i="4"/>
  <c r="C19" i="4"/>
  <c r="E19" i="4"/>
  <c r="A20" i="4"/>
  <c r="C20" i="4"/>
  <c r="E20" i="4"/>
  <c r="A21" i="4"/>
  <c r="C21" i="4"/>
  <c r="E21" i="4"/>
  <c r="A22" i="4"/>
  <c r="C22" i="4"/>
  <c r="E22" i="4"/>
  <c r="A23" i="4"/>
  <c r="C23" i="4"/>
  <c r="E23" i="4"/>
  <c r="A24" i="4"/>
  <c r="C24" i="4"/>
  <c r="E24" i="4"/>
  <c r="A25" i="4"/>
  <c r="C25" i="4"/>
  <c r="E25" i="4"/>
  <c r="A26" i="4"/>
  <c r="C26" i="4"/>
  <c r="E26" i="4"/>
  <c r="A28" i="4"/>
  <c r="A29" i="4"/>
  <c r="C29" i="4"/>
  <c r="E29" i="4"/>
  <c r="A30" i="4"/>
  <c r="C30" i="4"/>
  <c r="E30" i="4"/>
  <c r="A31" i="4"/>
  <c r="C31" i="4"/>
  <c r="E31" i="4"/>
  <c r="A32" i="4"/>
  <c r="C32" i="4"/>
  <c r="E32" i="4"/>
  <c r="A33" i="4"/>
  <c r="C33" i="4"/>
  <c r="E33" i="4"/>
  <c r="A34" i="4"/>
  <c r="C34" i="4"/>
  <c r="E34" i="4"/>
  <c r="A35" i="4"/>
  <c r="C35" i="4"/>
  <c r="E35" i="4"/>
  <c r="A37" i="4"/>
  <c r="A38" i="4"/>
  <c r="C38" i="4"/>
  <c r="E38" i="4"/>
  <c r="A39" i="4"/>
  <c r="C39" i="4"/>
  <c r="E39" i="4"/>
  <c r="A40" i="4"/>
  <c r="C40" i="4"/>
  <c r="E40" i="4"/>
  <c r="A41" i="4"/>
  <c r="C41" i="4"/>
  <c r="E41" i="4"/>
  <c r="A42" i="4"/>
  <c r="C42" i="4"/>
  <c r="E42" i="4"/>
  <c r="A46" i="4"/>
  <c r="A47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<sst xmlns="http://schemas.openxmlformats.org/spreadsheetml/2006/main" count="1786" uniqueCount="1530">
  <si>
    <t>Parameter Requirements</t>
  </si>
  <si>
    <t>Version Requirements</t>
  </si>
  <si>
    <t>Available on Version 6.0 and above</t>
  </si>
  <si>
    <t>Other Notes</t>
  </si>
  <si>
    <t>NYSE:IBM</t>
  </si>
  <si>
    <t>CREDIT HEALTH PANEL AGGREGATES</t>
  </si>
  <si>
    <t>List ID</t>
  </si>
  <si>
    <t>Single Value</t>
  </si>
  <si>
    <t>Result Type</t>
  </si>
  <si>
    <t>Currency</t>
  </si>
  <si>
    <t>USD</t>
  </si>
  <si>
    <t>Parameters 1, 2, and 5 must be specified</t>
  </si>
  <si>
    <t>Parameter 3 must be LTM, with up to LTM-5 working</t>
  </si>
  <si>
    <t>Note that LTM-1 goes 1 year back for CHP</t>
  </si>
  <si>
    <t>Parameter 8 (Currency Conversion) will always be Current (C)</t>
  </si>
  <si>
    <t>Formula Syntax</t>
  </si>
  <si>
    <t>Parameter 1</t>
  </si>
  <si>
    <t>Parameter 2</t>
  </si>
  <si>
    <t>Parameter 3</t>
  </si>
  <si>
    <t>Parameter 4</t>
  </si>
  <si>
    <t>Parameter 5</t>
  </si>
  <si>
    <t>Parameter 6</t>
  </si>
  <si>
    <t>Metric</t>
  </si>
  <si>
    <t>Period (LTM to LTM-5)</t>
  </si>
  <si>
    <t>Blank</t>
  </si>
  <si>
    <t>Filing Version: CHP only</t>
  </si>
  <si>
    <t>Parameter 7</t>
  </si>
  <si>
    <t>Parameter 8</t>
  </si>
  <si>
    <t>Parameter 9</t>
  </si>
  <si>
    <t>Range</t>
  </si>
  <si>
    <t>Starting Period (LTM to LTM-5)</t>
  </si>
  <si>
    <t>Parameter 10</t>
  </si>
  <si>
    <t>Label</t>
  </si>
  <si>
    <t>Parameter 9 will default to Avg</t>
  </si>
  <si>
    <t>Parameter 7 will default to USD</t>
  </si>
  <si>
    <t>Parameter 10 will default to nothing if left blank</t>
  </si>
  <si>
    <t>Available and Visible on Version 8.6 and above</t>
  </si>
  <si>
    <t>Constituents of List</t>
  </si>
  <si>
    <t>NYSE:ACN</t>
  </si>
  <si>
    <t>ENXTPA:ATO</t>
  </si>
  <si>
    <t>ENXTPA:CAP</t>
  </si>
  <si>
    <t>TSX:GIB.A</t>
  </si>
  <si>
    <t>NasdaqGS:CTSH</t>
  </si>
  <si>
    <t>LSE:CCC</t>
  </si>
  <si>
    <t>TSE:4768</t>
  </si>
  <si>
    <t>BSE:507685</t>
  </si>
  <si>
    <t>Accenture plc</t>
  </si>
  <si>
    <t>Cognizant Technology Solutions Corporation</t>
  </si>
  <si>
    <t>International Business Machines Corporation</t>
  </si>
  <si>
    <t>Tata Consultancy Services Limited</t>
  </si>
  <si>
    <t>In Parameter 1, you may use:</t>
  </si>
  <si>
    <t>Selected GICS Peers List, Quick Comp List, Comp Sets, Watchlists, Portfolios</t>
  </si>
  <si>
    <t>CREDIT HEALTH PANEL SCORES</t>
  </si>
  <si>
    <t>Company ID/Ticker</t>
  </si>
  <si>
    <t>Score</t>
  </si>
  <si>
    <t>All 3 Parameters are required</t>
  </si>
  <si>
    <t>Operational Score</t>
  </si>
  <si>
    <t>Solvency Score</t>
  </si>
  <si>
    <t>Liquidity Score</t>
  </si>
  <si>
    <t>Overall Score</t>
  </si>
  <si>
    <t>Score Metrics</t>
  </si>
  <si>
    <t>Revenue Score</t>
  </si>
  <si>
    <t>Total Equity Score</t>
  </si>
  <si>
    <t>Net Working Capital / Revenue Score</t>
  </si>
  <si>
    <t>Return on Capital Score</t>
  </si>
  <si>
    <t>Recurring Earnings / Total Assets Score</t>
  </si>
  <si>
    <t>Net Working Capital/ Total Assets Score</t>
  </si>
  <si>
    <t>Payables / Receivables Score</t>
  </si>
  <si>
    <t>Intangible Assets / Revenue Score</t>
  </si>
  <si>
    <t>Asset Turnover Score</t>
  </si>
  <si>
    <t>Gross Margin % Score</t>
  </si>
  <si>
    <t>EBITDA Margin % Score</t>
  </si>
  <si>
    <t>Overall</t>
  </si>
  <si>
    <t>Operational</t>
  </si>
  <si>
    <t>Solvency</t>
  </si>
  <si>
    <t>Total Debt/Total Liabilities Score</t>
  </si>
  <si>
    <t>Total Debt/Revenue Score</t>
  </si>
  <si>
    <t>Total Debt to Capital Score</t>
  </si>
  <si>
    <t>FFO Interest Coverage Score</t>
  </si>
  <si>
    <t>FFO to Total Debt Score</t>
  </si>
  <si>
    <t>EBITDA / Interest Exp. Score</t>
  </si>
  <si>
    <t>Net Debt/EBITDA Score</t>
  </si>
  <si>
    <t>Liquidity</t>
  </si>
  <si>
    <t>(FFO + Cash) to Short Term Debt Score</t>
  </si>
  <si>
    <t>FFO to Gross Profit Score</t>
  </si>
  <si>
    <t>Basic Defense Interval Score</t>
  </si>
  <si>
    <t>Current Ratio Score</t>
  </si>
  <si>
    <t>Quick Ratio Score</t>
  </si>
  <si>
    <t>Visible on Version 8.6 and above</t>
  </si>
  <si>
    <t>iq_operational_score</t>
  </si>
  <si>
    <t>iq_solvency_score</t>
  </si>
  <si>
    <t>iq_liquid_score</t>
  </si>
  <si>
    <t>iq_overall_score</t>
  </si>
  <si>
    <t>iq_total_rev_score</t>
  </si>
  <si>
    <t>iq_total_equity_score</t>
  </si>
  <si>
    <t>iq_net_working_cap_rev_score</t>
  </si>
  <si>
    <t>iq_return_capital_score</t>
  </si>
  <si>
    <t>iq_recurring_earn_assets_score</t>
  </si>
  <si>
    <t>iq_net_working_cap_total_assets_score</t>
  </si>
  <si>
    <t>iq_ap_ar_score</t>
  </si>
  <si>
    <t>iq_mgmt_rate_return_score</t>
  </si>
  <si>
    <t>iq_intan_assets_rev_score</t>
  </si>
  <si>
    <t>iq_asset_turnover_score</t>
  </si>
  <si>
    <t>iq_gross_margin_score</t>
  </si>
  <si>
    <t>iq_ebitda_margin_score</t>
  </si>
  <si>
    <t>iq_debt_total_liab_score</t>
  </si>
  <si>
    <t>iq_total_debt_total_rev_score</t>
  </si>
  <si>
    <t>iq_total_debt_cap_score</t>
  </si>
  <si>
    <t>iq_ffo_int_score</t>
  </si>
  <si>
    <t>iq_ffo_total_debt_score</t>
  </si>
  <si>
    <t>iq_ebitda_int_score</t>
  </si>
  <si>
    <t>iq_net_debt_ebitda_score</t>
  </si>
  <si>
    <t>iq_ffo_plus_cash_st_debt_score</t>
  </si>
  <si>
    <t>iq_ffo_gross_profit_score</t>
  </si>
  <si>
    <t>iq_basic_defense_interval_score</t>
  </si>
  <si>
    <t>iq_current_ratio_score</t>
  </si>
  <si>
    <t>iq_quick_ratio_score</t>
  </si>
  <si>
    <t>Works with RANGE and RANGEA, not RANGEV or RANGEVA</t>
  </si>
  <si>
    <t>Fujitsu Limited</t>
  </si>
  <si>
    <t>TSE:6702</t>
  </si>
  <si>
    <t>Revenue</t>
  </si>
  <si>
    <t>Maximum</t>
  </si>
  <si>
    <t>Minimum</t>
  </si>
  <si>
    <t>Average</t>
  </si>
  <si>
    <t>Median</t>
  </si>
  <si>
    <t>Operational Metrics</t>
  </si>
  <si>
    <t>Solvency Metrics</t>
  </si>
  <si>
    <t>Liquidity Metrics</t>
  </si>
  <si>
    <t>Min</t>
  </si>
  <si>
    <t>Subject ID</t>
  </si>
  <si>
    <t>Subject Name</t>
  </si>
  <si>
    <t>Management Rate of Return Ratio Score</t>
  </si>
  <si>
    <t>Total Debt / Total Liabilities Score</t>
  </si>
  <si>
    <t>Total Debt / Revenue Score</t>
  </si>
  <si>
    <t>Total Debt / Capital Score</t>
  </si>
  <si>
    <t>FFO / Total Debt Score</t>
  </si>
  <si>
    <t>Net Debt / EBITDA Score</t>
  </si>
  <si>
    <t>(FFO + Cash) / Short Term Debt Score</t>
  </si>
  <si>
    <t>FFO / Gross Profit Score</t>
  </si>
  <si>
    <t>Financial Category</t>
  </si>
  <si>
    <t>CREDIT HEALTH PANEL - SCORES</t>
  </si>
  <si>
    <t>List Type</t>
  </si>
  <si>
    <t>Quick Comps</t>
  </si>
  <si>
    <t>Company Ticker/ID</t>
  </si>
  <si>
    <t>CompSet/Watchlist</t>
  </si>
  <si>
    <t>Public Peer List</t>
  </si>
  <si>
    <t>Private Peer List</t>
  </si>
  <si>
    <t>Mixed Peer List</t>
  </si>
  <si>
    <t>ID</t>
  </si>
  <si>
    <t>Name</t>
  </si>
  <si>
    <t>CREDIT HEALTH PANEL - CONSTITUENT SCORES</t>
  </si>
  <si>
    <t>CREDIT HEALTH PANEL - CONSTITUENT FINANCIALS</t>
  </si>
  <si>
    <t>Source: S&amp;P Capital IQ</t>
  </si>
  <si>
    <t>NYSE:DXC</t>
  </si>
  <si>
    <t>NSEI:HCLTECH</t>
  </si>
  <si>
    <t>NSEI:INFY</t>
  </si>
  <si>
    <t>KOSE:A018260</t>
  </si>
  <si>
    <t>NSEI:TCS</t>
  </si>
  <si>
    <t>Atos SE</t>
  </si>
  <si>
    <t>Capgemini SE</t>
  </si>
  <si>
    <t>DXC Technology Company</t>
  </si>
  <si>
    <t>HCL Technologies Limited</t>
  </si>
  <si>
    <t>Infosys Limited</t>
  </si>
  <si>
    <t>Otsuka Corporation</t>
  </si>
  <si>
    <t>Wipro Limited</t>
  </si>
  <si>
    <t>CGI Inc.</t>
  </si>
  <si>
    <t>Computacenter plc</t>
  </si>
  <si>
    <t>XTRA:BC8</t>
  </si>
  <si>
    <t>TSE:6701</t>
  </si>
  <si>
    <t>Bechtle AG</t>
  </si>
  <si>
    <t>NEC Corporation</t>
  </si>
  <si>
    <t>English</t>
  </si>
  <si>
    <t>Chinese Simplified</t>
  </si>
  <si>
    <t>Chinese Traditional</t>
  </si>
  <si>
    <t>French</t>
  </si>
  <si>
    <t>German</t>
  </si>
  <si>
    <t>Italian</t>
  </si>
  <si>
    <t>Japanese</t>
  </si>
  <si>
    <t>Russian</t>
  </si>
  <si>
    <t>Spanish</t>
  </si>
  <si>
    <t>Korean</t>
  </si>
  <si>
    <t>Portuguese</t>
  </si>
  <si>
    <t>Top</t>
  </si>
  <si>
    <t>Above Average</t>
  </si>
  <si>
    <t>Below Average</t>
  </si>
  <si>
    <t>Bottom</t>
  </si>
  <si>
    <t>Avg</t>
  </si>
  <si>
    <t>Med</t>
  </si>
  <si>
    <t>Max</t>
  </si>
  <si>
    <t>Total Rev</t>
  </si>
  <si>
    <t>总体</t>
  </si>
  <si>
    <t>總體</t>
  </si>
  <si>
    <t>En général</t>
  </si>
  <si>
    <t>Insgesamt</t>
  </si>
  <si>
    <t>Complessivamente</t>
  </si>
  <si>
    <t>全体的</t>
  </si>
  <si>
    <t>В общем и целом</t>
  </si>
  <si>
    <t>En general</t>
  </si>
  <si>
    <t>전체</t>
  </si>
  <si>
    <t>Geral</t>
  </si>
  <si>
    <t>货币</t>
  </si>
  <si>
    <t>貨幣</t>
  </si>
  <si>
    <t>Devise</t>
  </si>
  <si>
    <t>Währung</t>
  </si>
  <si>
    <t>Valuta</t>
  </si>
  <si>
    <t>通貨</t>
  </si>
  <si>
    <t>Валюта</t>
  </si>
  <si>
    <t>Moneda</t>
  </si>
  <si>
    <t>통화</t>
  </si>
  <si>
    <t>Moeda</t>
  </si>
  <si>
    <t>上市公司同业清单</t>
  </si>
  <si>
    <t>上市公司同業清單</t>
  </si>
  <si>
    <t>Liste des entreprises publiques similaires</t>
  </si>
  <si>
    <t>Öffentliche Peerliste</t>
  </si>
  <si>
    <t>Elenco di pari pubblico</t>
  </si>
  <si>
    <t>上場比較企業リスト</t>
  </si>
  <si>
    <t xml:space="preserve">Список публичных аналогичных компаний </t>
  </si>
  <si>
    <t>Lista pública de compañías similares</t>
  </si>
  <si>
    <t>공용 피어 목록</t>
  </si>
  <si>
    <t>Lista Pública de Empresas Comparáveis</t>
  </si>
  <si>
    <t>非上市公司同业清单</t>
  </si>
  <si>
    <t>非上市公司同業清單</t>
  </si>
  <si>
    <t>Liste des entreprises privées similaires</t>
  </si>
  <si>
    <t>Private Peerliste</t>
  </si>
  <si>
    <t>Elenco di pari privato</t>
  </si>
  <si>
    <t>非上場比較企業リスト</t>
  </si>
  <si>
    <t xml:space="preserve">Список частных аналогичных компаний </t>
  </si>
  <si>
    <t>Lista de compañías similares privados</t>
  </si>
  <si>
    <t>프라이빗 피어 목록</t>
  </si>
  <si>
    <t>Lista Privada de Empresas Comparáveis</t>
  </si>
  <si>
    <t>混合同业清单</t>
  </si>
  <si>
    <t>混合同業清單</t>
  </si>
  <si>
    <t>Liste des paires mixtes</t>
  </si>
  <si>
    <t>Gemischte Peerliste</t>
  </si>
  <si>
    <t>Elenco di pari misto</t>
  </si>
  <si>
    <t>混合比較企業リスト</t>
  </si>
  <si>
    <t xml:space="preserve">Смешанный список аналогичных компаний </t>
  </si>
  <si>
    <t>Lista de pares mixtos</t>
  </si>
  <si>
    <t>혼합 피어 목록</t>
  </si>
  <si>
    <t>Lista mista de Empresas Comparáveis</t>
  </si>
  <si>
    <t>Entreprises similaires</t>
  </si>
  <si>
    <t>Schnelle Vergeiche</t>
  </si>
  <si>
    <t>Comps veloci</t>
  </si>
  <si>
    <t>クイック・コンプス</t>
  </si>
  <si>
    <t xml:space="preserve">Быстрые данные аналогичных компаний </t>
  </si>
  <si>
    <t>Compañías similares</t>
  </si>
  <si>
    <t>Quick Comps (Empresas Comparáveis)</t>
  </si>
  <si>
    <t>评分</t>
  </si>
  <si>
    <t>評分</t>
  </si>
  <si>
    <t>Bewertung</t>
  </si>
  <si>
    <t>Punteggio</t>
  </si>
  <si>
    <t>スコア</t>
  </si>
  <si>
    <t>Оценка</t>
  </si>
  <si>
    <t>Puntuación</t>
  </si>
  <si>
    <t>점수</t>
  </si>
  <si>
    <t>运作</t>
  </si>
  <si>
    <t>運作</t>
  </si>
  <si>
    <t>Opérationnel</t>
  </si>
  <si>
    <t>Operativ</t>
  </si>
  <si>
    <t>Operativo</t>
  </si>
  <si>
    <t>オペレーショナル</t>
  </si>
  <si>
    <t>Операционные</t>
  </si>
  <si>
    <t>Operacionales</t>
  </si>
  <si>
    <t>운영상</t>
  </si>
  <si>
    <t>Operacional</t>
  </si>
  <si>
    <t>偿付能力</t>
  </si>
  <si>
    <t>償付能力</t>
  </si>
  <si>
    <t>Solvabilité</t>
  </si>
  <si>
    <t>Zahlungsfähigkeit</t>
  </si>
  <si>
    <t>Solvibilità</t>
  </si>
  <si>
    <t>支払能力</t>
  </si>
  <si>
    <t>Платежеспособность</t>
  </si>
  <si>
    <t>Solvencia</t>
  </si>
  <si>
    <t>지급 능력</t>
  </si>
  <si>
    <t>Solvência</t>
  </si>
  <si>
    <t>流动性</t>
  </si>
  <si>
    <t>流動性</t>
  </si>
  <si>
    <t>Liquidité</t>
  </si>
  <si>
    <t>Liquidität</t>
  </si>
  <si>
    <t>Liquidità</t>
  </si>
  <si>
    <t>Ликвидность</t>
  </si>
  <si>
    <t>Liquidez</t>
  </si>
  <si>
    <t>유동성</t>
  </si>
  <si>
    <t>资料来源: S&amp;P Capital IQ</t>
  </si>
  <si>
    <t>資料來源: S&amp;P Capital IQ</t>
  </si>
  <si>
    <t>Source : S&amp;P Capital IQ</t>
  </si>
  <si>
    <t>Quelle: S&amp;P Capital IQ</t>
  </si>
  <si>
    <t>Fonte: S&amp;P Capital IQ</t>
  </si>
  <si>
    <t>出所：S&amp;P Capital IQ</t>
  </si>
  <si>
    <t>Источник: S&amp;P Capital IQ</t>
  </si>
  <si>
    <t>Fuente: S&amp;P Capital IQ</t>
  </si>
  <si>
    <t>출처: S&amp;P Capital IQ</t>
  </si>
  <si>
    <t>Identificazione</t>
  </si>
  <si>
    <t>IDENTIFICACIÓN</t>
  </si>
  <si>
    <t>公司名称</t>
  </si>
  <si>
    <t>公司名稱</t>
  </si>
  <si>
    <t>Dénomination</t>
  </si>
  <si>
    <t>Nome</t>
  </si>
  <si>
    <t>企業名</t>
  </si>
  <si>
    <t>Наименование</t>
  </si>
  <si>
    <t>Nombre</t>
  </si>
  <si>
    <t>회사명</t>
  </si>
  <si>
    <t>收入</t>
  </si>
  <si>
    <t>Chiffre d'affaires</t>
  </si>
  <si>
    <t>Umsatz</t>
  </si>
  <si>
    <t>Ricavi</t>
  </si>
  <si>
    <t>売上高</t>
  </si>
  <si>
    <t>Выручка</t>
  </si>
  <si>
    <t>Ingresos</t>
  </si>
  <si>
    <t>매출</t>
  </si>
  <si>
    <t>Receita</t>
  </si>
  <si>
    <t>平均</t>
  </si>
  <si>
    <t>Moyenne</t>
  </si>
  <si>
    <t>Durchschnittlich</t>
  </si>
  <si>
    <t>Media</t>
  </si>
  <si>
    <t>Среднее значение</t>
  </si>
  <si>
    <t>Promedio</t>
  </si>
  <si>
    <t>평균</t>
  </si>
  <si>
    <t>Média</t>
  </si>
  <si>
    <t>中位数</t>
  </si>
  <si>
    <t>中位數</t>
  </si>
  <si>
    <t>Médiane</t>
  </si>
  <si>
    <t>Mediana</t>
  </si>
  <si>
    <t>中央値</t>
  </si>
  <si>
    <t>Медиан</t>
  </si>
  <si>
    <t>중앙값</t>
  </si>
  <si>
    <t>最大的</t>
  </si>
  <si>
    <t>頂級</t>
  </si>
  <si>
    <t>Principaux</t>
  </si>
  <si>
    <t>Principali</t>
  </si>
  <si>
    <t>上位</t>
  </si>
  <si>
    <t>Основные</t>
  </si>
  <si>
    <t>Principales</t>
  </si>
  <si>
    <t>최대</t>
  </si>
  <si>
    <t>底部</t>
  </si>
  <si>
    <t>Bas</t>
  </si>
  <si>
    <t>Unten</t>
  </si>
  <si>
    <t>In basso</t>
  </si>
  <si>
    <t>下</t>
  </si>
  <si>
    <t>Вниз</t>
  </si>
  <si>
    <t>Parte inferior</t>
  </si>
  <si>
    <t>하단</t>
  </si>
  <si>
    <t>最多</t>
  </si>
  <si>
    <t>最大</t>
  </si>
  <si>
    <t>Макс</t>
  </si>
  <si>
    <t>Máx.</t>
  </si>
  <si>
    <t>最低</t>
  </si>
  <si>
    <t>最小値</t>
  </si>
  <si>
    <t>Минимальный</t>
  </si>
  <si>
    <t xml:space="preserve">Mínimo </t>
  </si>
  <si>
    <t>최소</t>
  </si>
  <si>
    <t>Mín.</t>
  </si>
  <si>
    <t>Input ID in cell to Left</t>
  </si>
  <si>
    <t>Select Language</t>
  </si>
  <si>
    <t>Total Equity</t>
  </si>
  <si>
    <t>Return on Capital %</t>
  </si>
  <si>
    <t>Recurring Earnings / Total Assets %</t>
  </si>
  <si>
    <t>Net Working Capital / Revenue (x)</t>
  </si>
  <si>
    <t>Asset Turnover (x)</t>
  </si>
  <si>
    <t>Intangible Assets / Revenue (x)</t>
  </si>
  <si>
    <t>Net Working Capital / Total Assets (x)</t>
  </si>
  <si>
    <t>Payables / Receivables (x)</t>
  </si>
  <si>
    <t>Management Rate of Return (%)</t>
  </si>
  <si>
    <t>Gross Margin %</t>
  </si>
  <si>
    <t>EBITDA Margin %</t>
  </si>
  <si>
    <t>FFO Interest Coverage (x)</t>
  </si>
  <si>
    <t>FFO / Total Debt (x)</t>
  </si>
  <si>
    <t>Net Debt / EBITDA (x)</t>
  </si>
  <si>
    <t>Total Debt / Capital (%)</t>
  </si>
  <si>
    <t>FFO + Cash / Short Term Debt (x)</t>
  </si>
  <si>
    <t>Quick Ratio (x)</t>
  </si>
  <si>
    <t>EBITDA Coverage (x)</t>
  </si>
  <si>
    <t>Total Debt / Revenue (x)</t>
  </si>
  <si>
    <t>Total Debt / Liabilities (%)</t>
  </si>
  <si>
    <t>FFO / Gross Profit (x)</t>
  </si>
  <si>
    <t>Basic Defense Interval (days)</t>
  </si>
  <si>
    <t>Current Ratio (x)</t>
  </si>
  <si>
    <t>LTM Period Ending</t>
  </si>
  <si>
    <t>Under Financials in Credit Health Panel Dropdown</t>
  </si>
  <si>
    <t>总权益</t>
  </si>
  <si>
    <t>總權益</t>
  </si>
  <si>
    <t>Total des capitaux propres</t>
  </si>
  <si>
    <t>Gesamtes Eigenmittel</t>
  </si>
  <si>
    <t>Totale patrimonio</t>
  </si>
  <si>
    <t>純資産</t>
  </si>
  <si>
    <t>Всего собственного капитала</t>
  </si>
  <si>
    <t>Total de patrimonio</t>
  </si>
  <si>
    <t>자본총계</t>
  </si>
  <si>
    <t>Total do Patrimônio Líquido</t>
  </si>
  <si>
    <t>资本回报率 (%)</t>
  </si>
  <si>
    <t>資本迴報率 (%)</t>
  </si>
  <si>
    <t>Rendement du capital %</t>
  </si>
  <si>
    <t>Kapitalrendite %</t>
  </si>
  <si>
    <t>Ritorno sul capitale %</t>
  </si>
  <si>
    <t>資本利益率 %</t>
  </si>
  <si>
    <t>Рентабельность капитала %</t>
  </si>
  <si>
    <t>Retorno sobre capital invertido %</t>
  </si>
  <si>
    <t>자본 수익률 (ROC) %</t>
  </si>
  <si>
    <t>Retorno Sobre Capital %</t>
  </si>
  <si>
    <t>毛利率 (%)</t>
  </si>
  <si>
    <t>Marge brute %</t>
  </si>
  <si>
    <t>Bruttomarge %</t>
  </si>
  <si>
    <t>Margine lordo %</t>
  </si>
  <si>
    <t>総利益率 %</t>
  </si>
  <si>
    <t>Валовая Маржа %</t>
  </si>
  <si>
    <t>Margen bruto %</t>
  </si>
  <si>
    <t>총 마진 %</t>
  </si>
  <si>
    <t>Margem Bruta %</t>
  </si>
  <si>
    <t>EBITDA 利润率(%)</t>
  </si>
  <si>
    <t>EBITDA 利潤率(%)</t>
  </si>
  <si>
    <t>EBITDA Marge %</t>
  </si>
  <si>
    <t>EBITDA-Marge %</t>
  </si>
  <si>
    <t>Margine EBITDA %</t>
  </si>
  <si>
    <t>EBITDA マージン %</t>
  </si>
  <si>
    <t>Маржа по EBITDA %</t>
  </si>
  <si>
    <t>Margen de EBITDA  %</t>
  </si>
  <si>
    <t>EBITDA 마진 %</t>
  </si>
  <si>
    <t>Margem EBITDA %</t>
  </si>
  <si>
    <t>总债务 / 资本 (%)</t>
  </si>
  <si>
    <t>總債務 / 資本 (%)</t>
  </si>
  <si>
    <t>Dette totale / Capital (%)</t>
  </si>
  <si>
    <t>Gesamtverschuldung/Kapital (%)</t>
  </si>
  <si>
    <t>Totale debito/capitale (%)</t>
  </si>
  <si>
    <t>有利子負債 / 投下資本(%)</t>
  </si>
  <si>
    <t>Общий долг / Капитал (%)</t>
  </si>
  <si>
    <t>Deuda total / capital (%)</t>
  </si>
  <si>
    <t>총 부채/자본(%)</t>
  </si>
  <si>
    <t>Dívida Total / Capital (%)</t>
  </si>
  <si>
    <t>电流比（x）</t>
  </si>
  <si>
    <t>電流比（x）</t>
  </si>
  <si>
    <t>Rapport actuel (x)</t>
  </si>
  <si>
    <t>Stromverhältnis (x)</t>
  </si>
  <si>
    <t>Rapporto corrente (x)</t>
  </si>
  <si>
    <t>当座比率（x）</t>
  </si>
  <si>
    <t>Ratio actual (x)</t>
  </si>
  <si>
    <t>현재 비율 (x)</t>
  </si>
  <si>
    <t>比较集/监视列表</t>
  </si>
  <si>
    <t>比較集/監視列表</t>
  </si>
  <si>
    <t>CompSet / Watch list</t>
  </si>
  <si>
    <t>Vergleichsset/Beobachtungsliste</t>
  </si>
  <si>
    <t>CompSet / Watchlist</t>
  </si>
  <si>
    <t>CompSet / Lista de observación</t>
  </si>
  <si>
    <t>컴포지션 세트/관심 종목</t>
  </si>
  <si>
    <t>资产周转率 (x)</t>
  </si>
  <si>
    <t>資產周轉率 (x)</t>
  </si>
  <si>
    <t>Rotation des actifs (x)</t>
  </si>
  <si>
    <t>Kapitalumschlag (x)</t>
  </si>
  <si>
    <t>Indice di rotazione dell'attivo (x)</t>
  </si>
  <si>
    <t>資産回転率 (x)</t>
  </si>
  <si>
    <t>Оборот активов (x)</t>
  </si>
  <si>
    <t>Rotación de activos (x)</t>
  </si>
  <si>
    <t>자산회전율 (x)</t>
  </si>
  <si>
    <t>Giro de Ativo (x)</t>
  </si>
  <si>
    <t>运营资金利息覆盖率 (x)</t>
  </si>
  <si>
    <t>運營資金利息覆蓋率 (x)</t>
  </si>
  <si>
    <t>FFO / couverture des intérêts (x)</t>
  </si>
  <si>
    <t>FFO Zinsdeckung (x)</t>
  </si>
  <si>
    <t>Copertura degli interessi FFO (x)</t>
  </si>
  <si>
    <t>FFOインタレストカバレッジ (x)</t>
  </si>
  <si>
    <t>FFO / Процентное покрытие (x)</t>
  </si>
  <si>
    <t>FFO / Cobertura de intereses (x)</t>
  </si>
  <si>
    <t>FFO 이자보상비율 (x)</t>
  </si>
  <si>
    <t>运营资金 / 债务 (x)</t>
  </si>
  <si>
    <t>運營資金 / 債務 (x)</t>
  </si>
  <si>
    <t>FFO / dette (x)</t>
  </si>
  <si>
    <t>FFO/Schulden (x)</t>
  </si>
  <si>
    <t>FFO/Debito (x)</t>
  </si>
  <si>
    <t>FFO / 有利子負債 (x)</t>
  </si>
  <si>
    <t>FFO / Долг (x)</t>
  </si>
  <si>
    <t>FFO / Deuda (x)</t>
  </si>
  <si>
    <t>FFO/부채 (x)</t>
  </si>
  <si>
    <t>净债务 / 税息折旧及摊销前利润 (x)</t>
  </si>
  <si>
    <t>淨債務/ 稅息折舊及攤銷前利潤 (x)</t>
  </si>
  <si>
    <t>Dette nette / EBITDA (x)</t>
  </si>
  <si>
    <t>Nettoverschuldung/EBITDA (x)</t>
  </si>
  <si>
    <t>Indebitamento netto/EBITDA (x)</t>
  </si>
  <si>
    <t>純有利子負債 / EBITDA (x)</t>
  </si>
  <si>
    <t>Чистый долг / EBITDA (x)</t>
  </si>
  <si>
    <t>Deuda Neta / EBITDA (x)</t>
  </si>
  <si>
    <t>순부채/EBITDA (x)</t>
  </si>
  <si>
    <t>Dívida Líquida / EBITDA (x)</t>
  </si>
  <si>
    <t>速动比率 (x)</t>
  </si>
  <si>
    <t>速動比率 (x)</t>
  </si>
  <si>
    <t>Ratio de liquidité (x)</t>
  </si>
  <si>
    <t>Liquiditätskennzahl (x)</t>
  </si>
  <si>
    <t>Rapporto rapido (x)</t>
  </si>
  <si>
    <t>当座比率 (x)</t>
  </si>
  <si>
    <t>Коэффициент быстрой ликвидности (x)</t>
  </si>
  <si>
    <t>Prueba ácida (x)</t>
  </si>
  <si>
    <t>당좌 비율 (x)</t>
  </si>
  <si>
    <t>Proporção Rápida (x)</t>
  </si>
  <si>
    <t>总收入</t>
  </si>
  <si>
    <t>總收入</t>
  </si>
  <si>
    <t>Total chiffre d'affaires</t>
  </si>
  <si>
    <t>Gesamtumsatz</t>
  </si>
  <si>
    <t>Ricavi totali</t>
  </si>
  <si>
    <t xml:space="preserve">Общая выручка </t>
  </si>
  <si>
    <t>Total de ingresos</t>
  </si>
  <si>
    <t>총 매출</t>
  </si>
  <si>
    <t>Receita Total</t>
  </si>
  <si>
    <t>总债务 / 收入 (x)</t>
  </si>
  <si>
    <t>總債務 / 收入 (x)</t>
  </si>
  <si>
    <t>Dette totale / Chiffre d'affaires (x)</t>
  </si>
  <si>
    <t>Gesamtverschuldung / Umsatz (x)</t>
  </si>
  <si>
    <t>Indebitamento totale / Ricavi (x)</t>
  </si>
  <si>
    <t>有利子負債合計 / 売上高 (x)</t>
  </si>
  <si>
    <t>Общая задолженность / Выручка (x)</t>
  </si>
  <si>
    <t>Deuda total / Ingresos (x)</t>
  </si>
  <si>
    <t>총 부채 / 매출 (x)</t>
  </si>
  <si>
    <t>Dívida Total / Receita (x)</t>
  </si>
  <si>
    <t>总债务 / 负债 (%)</t>
  </si>
  <si>
    <t>總債務 / 負債 (%)</t>
  </si>
  <si>
    <t>Dette totale / Passifs (%)</t>
  </si>
  <si>
    <t>Gesamtverschuldung / Passiva (%)</t>
  </si>
  <si>
    <t>Indebitamento totale / Passività (%)</t>
  </si>
  <si>
    <t>有利子負債合計 / 負債 (%)</t>
  </si>
  <si>
    <t>Общая задолженность / Обязательства (%)</t>
  </si>
  <si>
    <t>Deuda total / Pasivos (%)</t>
  </si>
  <si>
    <t>총 부채 / 부채 (%)</t>
  </si>
  <si>
    <t>Dívida Total / Passivo (%)</t>
  </si>
  <si>
    <t>空白</t>
  </si>
  <si>
    <t>Blanc</t>
  </si>
  <si>
    <t>Blanko</t>
  </si>
  <si>
    <t>Vuoto</t>
  </si>
  <si>
    <t>空欄</t>
  </si>
  <si>
    <t>Пустой</t>
  </si>
  <si>
    <t>En blanco</t>
  </si>
  <si>
    <t>공백</t>
  </si>
  <si>
    <t>Em branco</t>
  </si>
  <si>
    <t>Étiquette</t>
  </si>
  <si>
    <t>Etikette</t>
  </si>
  <si>
    <t>Etichetta</t>
  </si>
  <si>
    <t>ラベル</t>
  </si>
  <si>
    <t>Метка</t>
  </si>
  <si>
    <t>Etiqueta</t>
  </si>
  <si>
    <t>레이블</t>
  </si>
  <si>
    <t>Rótulo</t>
  </si>
  <si>
    <t>NYSE:KD</t>
  </si>
  <si>
    <t>Kyndryl Holdings, Inc.</t>
  </si>
  <si>
    <t>信用健康表 - 得分</t>
  </si>
  <si>
    <t>PANEL DE SANTÉ DU CRÉDIT - SCORES</t>
  </si>
  <si>
    <t>PANNELLO SULLO STATO DEL CREDITO: PUNTEGGI</t>
  </si>
  <si>
    <t>クレジット・ヘルス・パネル - スコア</t>
  </si>
  <si>
    <t>КРЕДИТНАЯ ПАНЕЛЬ ЗДОРОВЬЯ - ОЦЕНКИ</t>
  </si>
  <si>
    <t>PANEL DE SALUD CREDITÍCIA - PUNTAJES</t>
  </si>
  <si>
    <t>신용 상태 패널 - 점수</t>
  </si>
  <si>
    <t>PAINEL DE SAÚDE DE CRÉDITO - PONTUAÇÃO</t>
  </si>
  <si>
    <t>公司代码 / ID</t>
  </si>
  <si>
    <t>公司代碼 / ID</t>
  </si>
  <si>
    <t>Ticker/ID de l'entreprise</t>
  </si>
  <si>
    <t>Codice/ID società</t>
  </si>
  <si>
    <t>会社ティッカー/ID</t>
  </si>
  <si>
    <t>Тикер / ID компании</t>
  </si>
  <si>
    <t>Id de Compañía/Ticker</t>
  </si>
  <si>
    <t>기업 티커/ID</t>
  </si>
  <si>
    <t>Ticker / ID da empresa</t>
  </si>
  <si>
    <t>列表类型</t>
  </si>
  <si>
    <t>列表類型</t>
  </si>
  <si>
    <t>Type de liste</t>
  </si>
  <si>
    <t>List-Typ</t>
  </si>
  <si>
    <t>Tipo di elenco</t>
  </si>
  <si>
    <t>リストの種類</t>
  </si>
  <si>
    <t>Тип списка</t>
  </si>
  <si>
    <t>Tipo de lista</t>
  </si>
  <si>
    <t>리스트 종류</t>
  </si>
  <si>
    <t>运营得分</t>
  </si>
  <si>
    <t>運營得分</t>
  </si>
  <si>
    <t>Score opérationnel</t>
  </si>
  <si>
    <t>Operative- Score</t>
  </si>
  <si>
    <t>Punteggio operativo</t>
  </si>
  <si>
    <t>業務スコア</t>
  </si>
  <si>
    <t xml:space="preserve">Оценка операционной деятельности </t>
  </si>
  <si>
    <t>Puntaje Operacional</t>
  </si>
  <si>
    <t>운영 점수</t>
  </si>
  <si>
    <t>Pontuação operacional</t>
  </si>
  <si>
    <t>偿付能力得分</t>
  </si>
  <si>
    <t>償付能力得分</t>
  </si>
  <si>
    <t>Score de solvabilité</t>
  </si>
  <si>
    <t>Solvenz- Score</t>
  </si>
  <si>
    <t>Punteggio di solvibilità</t>
  </si>
  <si>
    <t>支払能力スコア</t>
  </si>
  <si>
    <t>Оценка платежеспособности</t>
  </si>
  <si>
    <t>Puntaje de Solvencia</t>
  </si>
  <si>
    <t>지불능력 점수</t>
  </si>
  <si>
    <t>Pontuação de solvência</t>
  </si>
  <si>
    <t>流动性得分</t>
  </si>
  <si>
    <t>流動性得分</t>
  </si>
  <si>
    <t>Score de liquidité</t>
  </si>
  <si>
    <t>Liquidität -Score</t>
  </si>
  <si>
    <t>Punteggio di liquidità</t>
  </si>
  <si>
    <t>流動性スコア</t>
  </si>
  <si>
    <t>Оценка ликвидности</t>
  </si>
  <si>
    <t>Puntaje de Liquidez</t>
  </si>
  <si>
    <t>유동성 점수</t>
  </si>
  <si>
    <t>Pontuação de liquidez</t>
  </si>
  <si>
    <t>总分</t>
  </si>
  <si>
    <t>總分</t>
  </si>
  <si>
    <t>Score global</t>
  </si>
  <si>
    <t>Gesamtscore</t>
  </si>
  <si>
    <t>Punteggio complessivo</t>
  </si>
  <si>
    <t>総合スコア</t>
  </si>
  <si>
    <t>Общая оценка</t>
  </si>
  <si>
    <t>Puntuación global</t>
  </si>
  <si>
    <t>종합 점수</t>
  </si>
  <si>
    <t>Pontuação geral</t>
  </si>
  <si>
    <t>金融类</t>
  </si>
  <si>
    <t>金融類</t>
  </si>
  <si>
    <t>Catégorie financière</t>
  </si>
  <si>
    <t>Finanzkategorie</t>
  </si>
  <si>
    <t>Categoria finanziaria</t>
  </si>
  <si>
    <t>財務カテゴリー</t>
  </si>
  <si>
    <t>Финансовая категория</t>
  </si>
  <si>
    <t>Categoría financiera</t>
  </si>
  <si>
    <t>재정 분류</t>
  </si>
  <si>
    <t>Categoria Financeira</t>
  </si>
  <si>
    <t>收入得分</t>
  </si>
  <si>
    <t>Score de revenu</t>
  </si>
  <si>
    <t>Umsatz-Score</t>
  </si>
  <si>
    <t>Punteggio dei ricavi</t>
  </si>
  <si>
    <t>売上高スコア</t>
  </si>
  <si>
    <t>Оценка выручки</t>
  </si>
  <si>
    <t>Puntaje de Ingresos</t>
  </si>
  <si>
    <t>매출 점수</t>
  </si>
  <si>
    <t>Pontuação de receita</t>
  </si>
  <si>
    <t>总权益得分</t>
  </si>
  <si>
    <t>縂權益得分</t>
  </si>
  <si>
    <t>Score de fonds propres totaux</t>
  </si>
  <si>
    <t>Gesamt Eigenkapital -Score</t>
  </si>
  <si>
    <t>Totale del punteggio del capitale</t>
  </si>
  <si>
    <t>純資産スコア</t>
  </si>
  <si>
    <t>Оценка общего капитала</t>
  </si>
  <si>
    <t>Puntaje total de Patrimonio</t>
  </si>
  <si>
    <t>자본총계 점수</t>
  </si>
  <si>
    <t>Pontuação de patrimônio líquido total</t>
  </si>
  <si>
    <t>资本回报率得分</t>
  </si>
  <si>
    <t>資本回報率得分</t>
  </si>
  <si>
    <t>Score de rendement du capital</t>
  </si>
  <si>
    <t>Eigenkapitalrendite - Score</t>
  </si>
  <si>
    <t>Punteggio del rendimento del capitale</t>
  </si>
  <si>
    <t>投下資本利益スコア</t>
  </si>
  <si>
    <t>Оценка рентабельности капитала</t>
  </si>
  <si>
    <t>Puntaje de Retorno sobre Capital</t>
  </si>
  <si>
    <t>투하자본수익률 점수</t>
  </si>
  <si>
    <t>Pontuação de rendimento de capital</t>
  </si>
  <si>
    <t>经常性收益 / 总资产得分</t>
  </si>
  <si>
    <t>經常性收益 / 總資產得分</t>
  </si>
  <si>
    <t>Score Bénéfice récurrent / Actif total</t>
  </si>
  <si>
    <t>wiederkehrender Einkünfte/ Gesamtvermögen</t>
  </si>
  <si>
    <t>Punteggio di ricavi ricorrenti/attività totali</t>
  </si>
  <si>
    <t>経常利益 / 総資産スコア</t>
  </si>
  <si>
    <t>Оценка коэффициента Периодическая прибыль / Всего активов</t>
  </si>
  <si>
    <t>Puntaje de Ganancias Recurrentes / Activo Total</t>
  </si>
  <si>
    <t>반복 매출/총 자산 점수</t>
  </si>
  <si>
    <t xml:space="preserve">Pontuação de ganhos recorrentes / total de ativos </t>
  </si>
  <si>
    <t>净营运资本 / 收入得分</t>
  </si>
  <si>
    <t>净營運資本 / 收入得分</t>
  </si>
  <si>
    <t>Fonds de roulement net / Chiffre d'affaires</t>
  </si>
  <si>
    <t>Nettoumlaufvermögen/ Umsatz Score</t>
  </si>
  <si>
    <t>Punteggio del capitale circolante netto/ricavi</t>
  </si>
  <si>
    <t>純運転資本 / 売上高スコア</t>
  </si>
  <si>
    <t>Оценка коэффициента Чистый оборотный капитал / Выручка</t>
  </si>
  <si>
    <t xml:space="preserve">Puntaje de Capital de Trabajo Neto / Ingresos </t>
  </si>
  <si>
    <t>순운전자본/총 매출 점수</t>
  </si>
  <si>
    <t>Pontuação de capital de giro líquido / receita</t>
  </si>
  <si>
    <t>资产周转得分</t>
  </si>
  <si>
    <t>資產周轉得分</t>
  </si>
  <si>
    <t>Score de rotation de l'actif</t>
  </si>
  <si>
    <t>Kapitalumschlag -Score</t>
  </si>
  <si>
    <t>Punteggio del rapporto tra vendite nette e attività totali</t>
  </si>
  <si>
    <t>資産回転率スコア</t>
  </si>
  <si>
    <t>Оценка оборачиваемости активов</t>
  </si>
  <si>
    <t>Puntaje de Rotación de Activos</t>
  </si>
  <si>
    <t>자산 회전률 점수</t>
  </si>
  <si>
    <t>Pontuação de rotatividade de ativos</t>
  </si>
  <si>
    <t>无形资产 / 收入得分</t>
  </si>
  <si>
    <t>無形資產 / 收入得分</t>
  </si>
  <si>
    <t>Score Actifs incorporels / Revenus</t>
  </si>
  <si>
    <t>immaterielle Vermögenswerte/Umsatz Score</t>
  </si>
  <si>
    <t>Punteggio di immobilizzazioni immateriali/ricavi</t>
  </si>
  <si>
    <t>無形固定資産 / 売上高スコア</t>
  </si>
  <si>
    <t>Оценка коэффициента Нематериальные активы / Выручка</t>
  </si>
  <si>
    <t>Puntaje de Activos Intangibles / Ingresos</t>
  </si>
  <si>
    <t>무형자산/매출 점수</t>
  </si>
  <si>
    <t>Pontuação de ativos intangíveis / receita</t>
  </si>
  <si>
    <t>净营运资本 / 总资产得分</t>
  </si>
  <si>
    <t>净營運資本 / 總資產得分</t>
  </si>
  <si>
    <t>Score Fonds de roulement net / Actif total</t>
  </si>
  <si>
    <t>Nettoumlaufvermögen/ Gesamtvermögen Score</t>
  </si>
  <si>
    <t>Punteggio di capitale circolante netto/attività totali</t>
  </si>
  <si>
    <t>純運転資本 / 総資産スコア</t>
  </si>
  <si>
    <t>Оценка коэффициента Чистый оборотный капитал / Всего активов</t>
  </si>
  <si>
    <t>Puntaje  de Capital de Trabajo / Activo Total</t>
  </si>
  <si>
    <t>순운전자본/총 자산 점수</t>
  </si>
  <si>
    <t>Pontuação de capital de giro líquido / total de ativos</t>
  </si>
  <si>
    <t>应付账款 / 应收账款得分</t>
  </si>
  <si>
    <t>應付賬款 / 應收賬款得分</t>
  </si>
  <si>
    <t>Score Dettes / Créances</t>
  </si>
  <si>
    <t xml:space="preserve">Verbindlichkeiten / Forderungen </t>
  </si>
  <si>
    <t>Punteggio di debiti/crediti</t>
  </si>
  <si>
    <t>仕入債務 / 売上債権 スコア</t>
  </si>
  <si>
    <t>Оценка коэффициента Кредиторская задолженность/ Дебиторская задолженность</t>
  </si>
  <si>
    <t>Puntaje de Cuentas por Pagar / Cuentas por Cobrar</t>
  </si>
  <si>
    <t>매입채무/매출채권 점수</t>
  </si>
  <si>
    <t>Pontuação de contas a pagar / contas a receber</t>
  </si>
  <si>
    <t>管理回报率得分</t>
  </si>
  <si>
    <t>管理回報率得分</t>
  </si>
  <si>
    <t>Score du ratio du taux de rendement de la gestion</t>
  </si>
  <si>
    <t>Geschäftsleitung Rendite Score</t>
  </si>
  <si>
    <t>Punteggio del rapporto del tasso di rendimento della gestione</t>
  </si>
  <si>
    <t>運用収益率スコア</t>
  </si>
  <si>
    <t>Оценка коэффициента доходности менеджмента</t>
  </si>
  <si>
    <t xml:space="preserve">Puntaje de Ratio de Tasa de Retorno del Management </t>
  </si>
  <si>
    <t>경영수익률 점수</t>
  </si>
  <si>
    <t>Pontuação de taxa de retorno de gerenciamento</t>
  </si>
  <si>
    <t>毛利率 % 得分</t>
  </si>
  <si>
    <t>Marge brute en % Score</t>
  </si>
  <si>
    <t xml:space="preserve"> Bruttomarge % </t>
  </si>
  <si>
    <t>Punteggio del margine lordo %</t>
  </si>
  <si>
    <t>売上総利益率スコア</t>
  </si>
  <si>
    <t>Оценка валовой прибыли в %</t>
  </si>
  <si>
    <t>Puntaje de Margen Bruto %</t>
  </si>
  <si>
    <t>총 마진% 점수</t>
  </si>
  <si>
    <t xml:space="preserve">Pontuação de Margem Bruta % </t>
  </si>
  <si>
    <t>税息折旧及摊销前利润率 % 得分</t>
  </si>
  <si>
    <t>稅息折舊及攤銷前利潤率 % 得分</t>
  </si>
  <si>
    <t>Score relatif à la marge d'EBITDA (%)</t>
  </si>
  <si>
    <t>EBITDA -Marge Score %</t>
  </si>
  <si>
    <t>Punteggio del margine EBITDA %</t>
  </si>
  <si>
    <t>EBITDAマージン・スコア</t>
  </si>
  <si>
    <t>Оценка маржи EBITDA в %</t>
  </si>
  <si>
    <t>Puntaje de EBITDA %</t>
  </si>
  <si>
    <t>EBITDA 마진% 점수</t>
  </si>
  <si>
    <t xml:space="preserve">Pontuação de Margem EBITDA % </t>
  </si>
  <si>
    <t>运营资金利息覆盖率得分</t>
  </si>
  <si>
    <t>運營資金利息覆蓋率得分</t>
  </si>
  <si>
    <t>Score de couverture des intérêts par les fonds d'exploitation</t>
  </si>
  <si>
    <t>FFO Zinsdeckung Score</t>
  </si>
  <si>
    <t>Punteggio di copertura degli interessi FFO</t>
  </si>
  <si>
    <t>FFOインタレスト・カバレッジ・スコア</t>
  </si>
  <si>
    <t>Оценка покрытия процентных ставок FFO</t>
  </si>
  <si>
    <t>Puntaje de la cobertura de intereses de Fondos procedentes de las operaciones</t>
  </si>
  <si>
    <t>운영자금 이자보상배율 점수</t>
  </si>
  <si>
    <t>Pontuação de cobertura de juros de FFO (Fluxo das operações)</t>
  </si>
  <si>
    <t>息税折旧摊销前利润 / 利息费用得分</t>
  </si>
  <si>
    <t>息稅折舊攤銷前利潤 / 利息費用得分</t>
  </si>
  <si>
    <t>Score EBITDA / Charges d'intérêts</t>
  </si>
  <si>
    <t>EBITDA/ Zinsbelastung Score</t>
  </si>
  <si>
    <t>Punteggio di EBITDA/sp. degli interessi</t>
  </si>
  <si>
    <t>EBITDA / 支払利息スコア</t>
  </si>
  <si>
    <t>Оценка коэффициента EBITDA / Процентный расход</t>
  </si>
  <si>
    <t>Puntaje de EBITDA / Gasto en Intereses</t>
  </si>
  <si>
    <t>EBITDA/이자 지출 점수</t>
  </si>
  <si>
    <t>Pontuação de EBITDA (LAJIDA) / despesa de juros</t>
  </si>
  <si>
    <t>运营资金 / 总债务得分</t>
  </si>
  <si>
    <t>運營資金 / 總債務得分</t>
  </si>
  <si>
    <t>Score Fonds d'exploitation / Dette totale</t>
  </si>
  <si>
    <t>FFO/Gesamtverschuldung Score</t>
  </si>
  <si>
    <t>Punteggio di FFO/debito totale</t>
  </si>
  <si>
    <t>FFO / 総有利子負債スコア</t>
  </si>
  <si>
    <t>Оценка коэффициента FFO / Общий долг</t>
  </si>
  <si>
    <t>Puntaje de Fondos procedentes de las operaciones / Deuda Total</t>
  </si>
  <si>
    <t>운영자금/총 부채 점수</t>
  </si>
  <si>
    <t xml:space="preserve">Pontuação de FFO / Total da dívida </t>
  </si>
  <si>
    <t>净债务 / 息税折旧摊销前利润得分</t>
  </si>
  <si>
    <t>淨債務 / 息稅折舊攤銷前利潤得分</t>
  </si>
  <si>
    <t>Score Dette nette / EBITDA</t>
  </si>
  <si>
    <t>Nettoverschuldung/EBITDA Score</t>
  </si>
  <si>
    <t>Punteggio di debito netto/EBITDA</t>
  </si>
  <si>
    <t>純有利子負債 / EBITDAスコア</t>
  </si>
  <si>
    <t>Оценка коэффициента Чистый долг / EBITDA</t>
  </si>
  <si>
    <t>Puntaje de Deuda Neta / EBITDA</t>
  </si>
  <si>
    <t>순 부채/EBITDA점수</t>
  </si>
  <si>
    <t>Pontuação de dívida líquida / EBITDA</t>
  </si>
  <si>
    <t>总债务 / 资本得分</t>
  </si>
  <si>
    <t>總債務 / 資本得分</t>
  </si>
  <si>
    <t>Score dette totale / capital</t>
  </si>
  <si>
    <t>Gesamtverschuldung/ Kapital Score</t>
  </si>
  <si>
    <t>Punteggio di debito totale/capitale</t>
  </si>
  <si>
    <t>総有利子負債 / 投下資本スコア</t>
  </si>
  <si>
    <t>Оценка коэффициента Общий долг / Капитал</t>
  </si>
  <si>
    <t>Puntaje de Deuda Total / Capital</t>
  </si>
  <si>
    <t>총 부채/자본 점수</t>
  </si>
  <si>
    <t>Pontuação do total da dívida / capital</t>
  </si>
  <si>
    <t>总债务 / 总负债得分</t>
  </si>
  <si>
    <t>總債務 / 總負債得分</t>
  </si>
  <si>
    <t>Score Dette totale / Passif total</t>
  </si>
  <si>
    <t>Gesamtverschuldung/ Gesamtverpflichtungen Score</t>
  </si>
  <si>
    <t>Punteggio di debito totale/passività totali</t>
  </si>
  <si>
    <t>金融負債 / 総負債 スコア</t>
  </si>
  <si>
    <t>Оценка коэффициента Общий долг / Всего обязательств</t>
  </si>
  <si>
    <t>Puntaje de Deuda Total / Pasivo Total</t>
  </si>
  <si>
    <t>총 부채/총 채무 점수</t>
  </si>
  <si>
    <t>Pontuação do total da dívida / total do passivo</t>
  </si>
  <si>
    <t>总债务 / 收入得分</t>
  </si>
  <si>
    <t>總債務 / 收入得分</t>
  </si>
  <si>
    <t>Score Dette totale / Revenu</t>
  </si>
  <si>
    <t>Gesamtverschuldung/ Umsatz Score</t>
  </si>
  <si>
    <t>Punteggio di debito totale/ricavo</t>
  </si>
  <si>
    <t>総有利子負債  / 売上高スコア</t>
  </si>
  <si>
    <t xml:space="preserve">Оценка коэффициента Общий долг / Выручка </t>
  </si>
  <si>
    <t>Puntaje de Deuda Total / Ingreso</t>
  </si>
  <si>
    <t>총 부채/총 매출 점수</t>
  </si>
  <si>
    <t>Pontuação do total da dívida / receita</t>
  </si>
  <si>
    <t>(运营资金 + 现金) / 短期债务得分</t>
  </si>
  <si>
    <t>(運營資金 + 現金) / 短期債務得分</t>
  </si>
  <si>
    <t>Score (La marge brute d'autofinancement + trésorerie) / Dette à court terme</t>
  </si>
  <si>
    <t>(FFO+ Bargeld)/ kurzfristige Verbindlichkeiten Score</t>
  </si>
  <si>
    <t>Punteggio (FFO + cassa)/debito a breve termine</t>
  </si>
  <si>
    <t>(FFO + 現金) / 短期負債 スコア</t>
  </si>
  <si>
    <t>Оценка коэффициента (FFO + Cash) / Краткосрочный долг</t>
  </si>
  <si>
    <t>Puntaje de (Fondos procedentes de las operaciones + Caja) / Deuda de Corto Plazo</t>
  </si>
  <si>
    <t>(운영자금+현금)/단기 부채 점수</t>
  </si>
  <si>
    <t>Pontuação de (FFO (Fluxo das operações) + Caixa) / Dívida de Curto Prazo</t>
  </si>
  <si>
    <t>运营资金 / 毛利得分</t>
  </si>
  <si>
    <t>運營資金 / 毛利得分</t>
  </si>
  <si>
    <t>Score Fonds d'exploitation / Marge brute</t>
  </si>
  <si>
    <t xml:space="preserve">FFO/Bruttogewinn Score </t>
  </si>
  <si>
    <t>Punteggio FFO/Profitto lordo</t>
  </si>
  <si>
    <t>FFO / 売上総利益 スコア</t>
  </si>
  <si>
    <t xml:space="preserve">Оценка коэффициента FFO / Валовая прибыль </t>
  </si>
  <si>
    <t>Puntaje de Fondos procedentes de las operaciones / Utilidad Bruta</t>
  </si>
  <si>
    <t>운영자금/총 이익 점수</t>
  </si>
  <si>
    <t>Pontuação de FFO (Fluxo das operações / Lucro Bruto</t>
  </si>
  <si>
    <t>安全偿付期得分</t>
  </si>
  <si>
    <t>安全償付期得分</t>
  </si>
  <si>
    <t>Score de l'intervalle de défense de base</t>
  </si>
  <si>
    <t>Grundverteidigungs-Score</t>
  </si>
  <si>
    <t>Punteggio dell'intervallo di difesa di base</t>
  </si>
  <si>
    <t>支払余裕日数スコア</t>
  </si>
  <si>
    <t>Оценка коэффициента защитного интервала</t>
  </si>
  <si>
    <t>Puntaje de Defensa Basica de Intervalos</t>
  </si>
  <si>
    <t>기본 방어 간격 점수</t>
  </si>
  <si>
    <t>Pontuação de intervalo de defesa básico</t>
  </si>
  <si>
    <t>流动比率得分</t>
  </si>
  <si>
    <t>流動比率得分</t>
  </si>
  <si>
    <t>Score de ratio courant</t>
  </si>
  <si>
    <t>Liquiditätskoeffizient Score</t>
  </si>
  <si>
    <t>Punteggio dell'indice di disponibilità</t>
  </si>
  <si>
    <t>流動比率スコア</t>
  </si>
  <si>
    <t>Оценка коэффициента текущей ликвидности</t>
  </si>
  <si>
    <t>Puntaje de Current Ratio</t>
  </si>
  <si>
    <t>유동비율 점수</t>
  </si>
  <si>
    <t>Pontuação de taxa atual</t>
  </si>
  <si>
    <t>速动比率得分</t>
  </si>
  <si>
    <t>速動比率得分</t>
  </si>
  <si>
    <t>Score du ratio rapide</t>
  </si>
  <si>
    <t>Quick-Ratio Score</t>
  </si>
  <si>
    <t>Punteggio dell'indice di liquidità immediata</t>
  </si>
  <si>
    <t>当座比率スコア</t>
  </si>
  <si>
    <t>Оценка коэффициента быстрой ликвидности</t>
  </si>
  <si>
    <t>Puntaje de Quick Ratio</t>
  </si>
  <si>
    <t>당좌 비율 점수</t>
  </si>
  <si>
    <t>Pontuação de rácio de liquidez reduzida</t>
  </si>
  <si>
    <t>信用健康表 - 成份股得分</t>
  </si>
  <si>
    <t>信用健康表 - 成分股得分</t>
  </si>
  <si>
    <t>PANEL DE SANTÉ DU CRÉDIT - SCORES DES CONSTITUANTS</t>
  </si>
  <si>
    <t>CREDIT HEALTH PANEL -  - CONSTITUENT SCORES</t>
  </si>
  <si>
    <t>PANNELLO SULLO STATO DEL CREDITO: PUNTEGGI DEI COMPONENTI</t>
  </si>
  <si>
    <t>クレジット・ヘルス・パネル - 構成銘柄スコア</t>
  </si>
  <si>
    <t>КРЕДИТНАЯ ПАНЕЛЬ ЗДОРОВЬЯ - СОСТАВЛЯЮЩИЕ ОЦЕНКИ</t>
  </si>
  <si>
    <t>PANEL DE SALUD CREDITÍCIA - PUNTAJES DE CONSTITUYENTES</t>
  </si>
  <si>
    <t>신용 상태 패널 - 구성 점수</t>
  </si>
  <si>
    <t>PAINEL DE SAÚDE DE CRÉDITO - PONTUAÇÃO DE COMPONENTES</t>
  </si>
  <si>
    <t>列表 ID</t>
  </si>
  <si>
    <t>ID de la liste</t>
  </si>
  <si>
    <t>Liste ID</t>
  </si>
  <si>
    <t>ID elenco</t>
  </si>
  <si>
    <t>リストID</t>
  </si>
  <si>
    <t>ID списка</t>
  </si>
  <si>
    <t>Lista de Ids</t>
  </si>
  <si>
    <t>리스트 ID</t>
  </si>
  <si>
    <t>ID da lista</t>
  </si>
  <si>
    <t>运营指标</t>
  </si>
  <si>
    <t>運營指標</t>
  </si>
  <si>
    <t>Paramètres opérationnels</t>
  </si>
  <si>
    <t>Betriebskennzahlen</t>
  </si>
  <si>
    <t>Metriche operative</t>
  </si>
  <si>
    <t>業務メトリック</t>
  </si>
  <si>
    <t>Операционные показатели</t>
  </si>
  <si>
    <t>Métricas operativas</t>
  </si>
  <si>
    <t>운영 관련</t>
  </si>
  <si>
    <t>Métricas operacionais</t>
  </si>
  <si>
    <t>偿付能力指标</t>
  </si>
  <si>
    <t>償付能力指標</t>
  </si>
  <si>
    <t>Mesures de solvabilité</t>
  </si>
  <si>
    <t>Solvenzkennzahlen</t>
  </si>
  <si>
    <t>Metriche di solvibilità</t>
  </si>
  <si>
    <t>支払能力メトリック</t>
  </si>
  <si>
    <t>Показатели платежеспособности</t>
  </si>
  <si>
    <t>Métricas de solvencia</t>
  </si>
  <si>
    <t>지불능력 관련</t>
  </si>
  <si>
    <t>Métricas de solvência</t>
  </si>
  <si>
    <t>流动性指标</t>
  </si>
  <si>
    <t>流動性指標</t>
  </si>
  <si>
    <t>Mesures de liquidité</t>
  </si>
  <si>
    <t>Liquiditätskennzahlen</t>
  </si>
  <si>
    <t>Metriche di liquidità</t>
  </si>
  <si>
    <t>流動性メトリック</t>
  </si>
  <si>
    <t>Показатели ликвидности</t>
  </si>
  <si>
    <t>Métricas de liquidez</t>
  </si>
  <si>
    <t>유동성 관련</t>
  </si>
  <si>
    <t>经常性收益 / 总资产 %</t>
  </si>
  <si>
    <t xml:space="preserve">經常性收益 / 總資產 (%) </t>
  </si>
  <si>
    <t>Bénéfices récurrents / Actif total (%)</t>
  </si>
  <si>
    <t>Ricavi ricorrenti/Attività totali %</t>
  </si>
  <si>
    <t>経常利益 / 総資産(%)</t>
  </si>
  <si>
    <t>Периодическая прибыль / Всего активов %</t>
  </si>
  <si>
    <t>Ganancias Recurrentes / Activo Total</t>
  </si>
  <si>
    <t>반복매출/총 자산 %</t>
  </si>
  <si>
    <t>Ganhos recorrentes / total de ativos (%)</t>
  </si>
  <si>
    <t>净营运资本 / 收入 (x)</t>
  </si>
  <si>
    <t xml:space="preserve">淨營運資本 / 收入 (x) </t>
  </si>
  <si>
    <t>Fonds de roulement net / Revenu (x)</t>
  </si>
  <si>
    <t>Nettoumlaufvermögen/ Umsatz (x)</t>
  </si>
  <si>
    <t>Capitale circolante netto/Ricavi (x)</t>
  </si>
  <si>
    <t>純運転資本 / 売上高(x)</t>
  </si>
  <si>
    <t>Чистый оборотный капитал / Выручка (x)</t>
  </si>
  <si>
    <t>Capital de Trabajo Neto / Ingresos (x)</t>
  </si>
  <si>
    <t>순운전자본/매출 (x)</t>
  </si>
  <si>
    <t>Capital de giro líquido / receita (x)</t>
  </si>
  <si>
    <t>无形资产 / 收入 (x)</t>
  </si>
  <si>
    <t xml:space="preserve">無形資產 / 收入 (x) </t>
  </si>
  <si>
    <t>Actifs incorporels / Revenus (x)</t>
  </si>
  <si>
    <t>immaterielle Vermögenswerte</t>
  </si>
  <si>
    <t>Immobilizzazioni immateriali/Ricavi (x)</t>
  </si>
  <si>
    <t>無形固定資産 / 売上高(x)</t>
  </si>
  <si>
    <t>Нематериальные активы / Выручка (x)</t>
  </si>
  <si>
    <t>Activos Intangibles / Ingresos (x)</t>
  </si>
  <si>
    <t>무형자산/매출 (x)</t>
  </si>
  <si>
    <t>Ativos intangíveis / receita (x)</t>
  </si>
  <si>
    <t>净营运资本 / 总资产 (x)</t>
  </si>
  <si>
    <t>淨營運資本 / 總資產 (x)</t>
  </si>
  <si>
    <t>Fonds de roulement net / Actif total (x)</t>
  </si>
  <si>
    <t>Nettoumlaufvermögen/ Gesamtvermögen (x)</t>
  </si>
  <si>
    <t>Capitale circolante netto/Attività totali (x)</t>
  </si>
  <si>
    <t>純運転資本 / 総資産(x)</t>
  </si>
  <si>
    <t>Чистый оборотный капитал / Всего активов (x)</t>
  </si>
  <si>
    <t>Capital de Trabajo Neto / Activo Total (x)</t>
  </si>
  <si>
    <t>순운전자본/총 자산 (x)</t>
  </si>
  <si>
    <t>Capital de Giro Líquido / Total do ativo (x)</t>
  </si>
  <si>
    <t>应付账款 / 应收账款 (x)</t>
  </si>
  <si>
    <t>應付賬款 / 應收賬款 (x)</t>
  </si>
  <si>
    <t>Dettes / Créances (x)</t>
  </si>
  <si>
    <t>Verbindlichkeiten / Forderungen (x)</t>
  </si>
  <si>
    <t>Debiti / Crediti (x)</t>
  </si>
  <si>
    <t>仕入債務 / 売上債権 (x)</t>
  </si>
  <si>
    <t>Кредиторская задолженность /Дебиторская задолженность (x)</t>
  </si>
  <si>
    <t>Cuentas por pagar / Cuentas por cobrar (x)</t>
  </si>
  <si>
    <t>매입채무/매출채권 (x)</t>
  </si>
  <si>
    <t>A pagar / a receber (x)</t>
  </si>
  <si>
    <t>管理回报率 (%)</t>
  </si>
  <si>
    <t>管理回報率 (%)</t>
  </si>
  <si>
    <t>Taux de rendement de la direction (%)</t>
  </si>
  <si>
    <t>Management-Rendite (%)</t>
  </si>
  <si>
    <t>Tasso di rendimento gestione (%)</t>
  </si>
  <si>
    <t>運用収益率(%)</t>
  </si>
  <si>
    <t>Доходность менеджмента (%)</t>
  </si>
  <si>
    <t>Tasa de rendimiento de la gestión (%)</t>
  </si>
  <si>
    <t>경영수익률(%)</t>
  </si>
  <si>
    <t>Taxa de retorno de gerenciamento (%)</t>
  </si>
  <si>
    <t>(运营资金 + 现金)与短期债务 (x)</t>
  </si>
  <si>
    <t>(運營資金 + 現金)與短期債務 (x)</t>
  </si>
  <si>
    <t>(Fonds d'exploitation + Liquidités) / Dette à court terme (x)</t>
  </si>
  <si>
    <t>(FFO + Cash) zu kurzfristigen Schulden (x)</t>
  </si>
  <si>
    <t>(FFO + Cash) al debito a breve termine (x)</t>
  </si>
  <si>
    <t>(FFO + 現金) / 短期負債 (x)</t>
  </si>
  <si>
    <t>(FFO + наличные) к краткосрочной задолженности (x)</t>
  </si>
  <si>
    <t>(FFO + Caja) sobre Deuda a Corto Plazo (x)</t>
  </si>
  <si>
    <t>(운영자금 + 현금)/단기 부채 (x)</t>
  </si>
  <si>
    <t>(FFO (Fluxo das operações) + Caixa) / Dívida de Curto Prazo (x)</t>
  </si>
  <si>
    <t>息税折旧摊销前利润利息覆盖 (x)</t>
  </si>
  <si>
    <t>息稅折舊攤銷前利潤利息覆蓋 (x)</t>
  </si>
  <si>
    <t>Couverture de l'EBITDA (x)</t>
  </si>
  <si>
    <t>EBITDA Deckung (x)</t>
  </si>
  <si>
    <t>Copertura EBITDA (x)</t>
  </si>
  <si>
    <t>EBITDA カバレッジ(x)</t>
  </si>
  <si>
    <t>Покрытие EBITDA (x)</t>
  </si>
  <si>
    <t>Cobertura de EBITDA (x)</t>
  </si>
  <si>
    <t>EBITDA 커버리지 (x)</t>
  </si>
  <si>
    <t>运营资金 / 毛利 (x)</t>
  </si>
  <si>
    <t>運營資金 / 毛利 (x)</t>
  </si>
  <si>
    <t>Fonds d'exploitation / Marge brute (x)</t>
  </si>
  <si>
    <t>FFO /  Bruttogewinn</t>
  </si>
  <si>
    <t>FFO/Profitto lordo (x)</t>
  </si>
  <si>
    <t>FFO / 売上総利益 (x)</t>
  </si>
  <si>
    <t>FFO / Валовая прибыль (x)</t>
  </si>
  <si>
    <t>Puntaje de Fondos procedentes de las operaciones / Utilidad Bruta (x)</t>
  </si>
  <si>
    <t>운영자금/총 수익 (x)</t>
  </si>
  <si>
    <t>FFO (Fluxo das operações) / Lucro bruto (x)</t>
  </si>
  <si>
    <t>基本防御间隔（天）</t>
  </si>
  <si>
    <t>基本防禦間隔（天）</t>
  </si>
  <si>
    <t>Intervalle de défense de base (jours)</t>
  </si>
  <si>
    <t>Basisverteidigungsintervall (Tage)</t>
  </si>
  <si>
    <t>Intervallo di difesa di base (giorni)</t>
  </si>
  <si>
    <t>支払余裕日数(日)</t>
  </si>
  <si>
    <t>Коэффициент защитного интервала (дни)</t>
  </si>
  <si>
    <t>Intervalo de Defensa Básica (días)</t>
  </si>
  <si>
    <t>기본 방어 간격 (일)</t>
  </si>
  <si>
    <t>Intervalo de defesa básico (dias)</t>
  </si>
  <si>
    <t>Pontuação</t>
  </si>
  <si>
    <t xml:space="preserve">Cobertura de juros de FFO (Fluxo das operações)(x) </t>
  </si>
  <si>
    <t>过去十二个月 期截止</t>
  </si>
  <si>
    <t>過去十二個月 期截止</t>
  </si>
  <si>
    <t>Période des 12 derniers mois se terminant le</t>
  </si>
  <si>
    <t>Ende des LTM-Zeitraums</t>
  </si>
  <si>
    <t>Chiusura periodo LTM</t>
  </si>
  <si>
    <t>LTM期間終了日</t>
  </si>
  <si>
    <t>Последние 12 месяцев -- Период закончившийся</t>
  </si>
  <si>
    <t>Período LTM Finalizado</t>
  </si>
  <si>
    <t>최근 12개월 종료일</t>
  </si>
  <si>
    <t>UDM período findo em</t>
  </si>
  <si>
    <t>FFO (Fluxo das operações) / Total da dívida (x)</t>
  </si>
  <si>
    <t>信用健康表 - 成份股财务数据</t>
  </si>
  <si>
    <t>信用健康表 - 成分股財務資料</t>
  </si>
  <si>
    <t>PANEL DE SANTÉ DU CRÉDIT - FINANCES DES CONSTITUANTES</t>
  </si>
  <si>
    <t>PANNELLO SULLO STATO DEL CREDITO: DATI FINANZIARI DEI COMPONENTI</t>
  </si>
  <si>
    <t>クレジット・ヘルス・パネル - 構成銘柄財務</t>
  </si>
  <si>
    <t>КРЕДИТНАЯ ПАНЕЛЬ ЗДРАВООХРАНЕНИЯ - СОСТАВЛЯЮЩИЕ ФИНАНСОВЫЕ ДАННЫЕ</t>
  </si>
  <si>
    <t>PANEL DE SALUD CREDITÍCIA - FINANCIALS DE CONSTITUYENTES</t>
  </si>
  <si>
    <t>신용 상태 패널 - 구성 재무정보</t>
  </si>
  <si>
    <t>PAINEL DE SAÚDE DE CRÉDITO - DADOS FINANCEIROS DOS COMPONENTES</t>
  </si>
  <si>
    <t>目标公司 ID</t>
  </si>
  <si>
    <t>目標公司 ID</t>
  </si>
  <si>
    <t>ID du sujet</t>
  </si>
  <si>
    <t>ID soggetto</t>
  </si>
  <si>
    <t>対象会社ID</t>
  </si>
  <si>
    <t>ID субъекта</t>
  </si>
  <si>
    <t>ID de Sujeto</t>
  </si>
  <si>
    <t>대상 ID</t>
  </si>
  <si>
    <t>ID do assunto</t>
  </si>
  <si>
    <t>目标公司名称</t>
  </si>
  <si>
    <t>目標公司名稱</t>
  </si>
  <si>
    <t>Nom du sujet</t>
  </si>
  <si>
    <t>Nome del soggetto</t>
  </si>
  <si>
    <t>対象会社名</t>
  </si>
  <si>
    <t>Наименование субъекта</t>
  </si>
  <si>
    <t>Nombre de Sujeto</t>
  </si>
  <si>
    <t>대상 이름</t>
  </si>
  <si>
    <t>Nome do assunto</t>
  </si>
  <si>
    <t>最高</t>
  </si>
  <si>
    <t>Maximal</t>
  </si>
  <si>
    <t>Massimo</t>
  </si>
  <si>
    <t>Максимум</t>
  </si>
  <si>
    <t>Máximo</t>
  </si>
  <si>
    <t>Minimo</t>
  </si>
  <si>
    <t>最小</t>
  </si>
  <si>
    <t>Минимум</t>
  </si>
  <si>
    <t>Mínimo</t>
  </si>
  <si>
    <t>信用健康表总计</t>
  </si>
  <si>
    <t>信用健康表總計</t>
  </si>
  <si>
    <t>AGRÉGATS DU PANEL DE SANTÉ DU CRÉDIT</t>
  </si>
  <si>
    <t>PANNELLO SULLO STATO DEL CREDITO: AGGREGATI</t>
  </si>
  <si>
    <t>クレジット・ヘルス・パネル集計</t>
  </si>
  <si>
    <t>КРЕДИТНАЯ ПАНЕЛЬ ЗДОРОВЬЯ - СОВОКУПНЫЕ ДАННЫЕ</t>
  </si>
  <si>
    <t>PANEL DE SALUD CREDITÍCIA - AGREGADOS</t>
  </si>
  <si>
    <t>신용 상태 패널 집계</t>
  </si>
  <si>
    <t>AGREGADOS DO PAINEL DE SAÚDE DE CRÉDITO</t>
  </si>
  <si>
    <t>结果类型</t>
  </si>
  <si>
    <t>結果類型</t>
  </si>
  <si>
    <t>Type de résultat</t>
  </si>
  <si>
    <t>Ergebnistyp</t>
  </si>
  <si>
    <t>Tipo di risultato</t>
  </si>
  <si>
    <t>結果の種類</t>
  </si>
  <si>
    <t>Тип результата</t>
  </si>
  <si>
    <t>Tipo de Resultado</t>
  </si>
  <si>
    <t>결과 타입</t>
  </si>
  <si>
    <t>单值</t>
  </si>
  <si>
    <t>單值</t>
  </si>
  <si>
    <t>Valeur unique</t>
  </si>
  <si>
    <t>Einzelwert</t>
  </si>
  <si>
    <t>Valore singolo</t>
  </si>
  <si>
    <t>単一値</t>
  </si>
  <si>
    <t>Одно значение</t>
  </si>
  <si>
    <t>Valor único</t>
  </si>
  <si>
    <t>단일 값</t>
  </si>
  <si>
    <t>范围</t>
  </si>
  <si>
    <t>範圍</t>
  </si>
  <si>
    <t>Plage</t>
  </si>
  <si>
    <t>Bereich</t>
  </si>
  <si>
    <t>Intervallo</t>
  </si>
  <si>
    <t>レンジ</t>
  </si>
  <si>
    <t>Диапазон</t>
  </si>
  <si>
    <t>Rango</t>
  </si>
  <si>
    <t>범위</t>
  </si>
  <si>
    <t>Intervalo</t>
  </si>
  <si>
    <t>公式语法</t>
  </si>
  <si>
    <t>公式語法</t>
  </si>
  <si>
    <t>Syntaxe de la formule</t>
  </si>
  <si>
    <t>Formelsyntax </t>
  </si>
  <si>
    <t>Sintassi della formula</t>
  </si>
  <si>
    <t>数式のシンタックス</t>
  </si>
  <si>
    <t>Синтаксис Формулы</t>
  </si>
  <si>
    <t>Sintáxis de Formula</t>
  </si>
  <si>
    <t>수식 구문</t>
  </si>
  <si>
    <t>Sintaxe da fórmula</t>
  </si>
  <si>
    <t>参数 1</t>
  </si>
  <si>
    <t>參數 1</t>
  </si>
  <si>
    <t>Paramètre 1</t>
  </si>
  <si>
    <t>Parametro 1</t>
  </si>
  <si>
    <t>パラメーター 1</t>
  </si>
  <si>
    <t>Параметр 1</t>
  </si>
  <si>
    <t>Parámetro 1</t>
  </si>
  <si>
    <t>매개 변수 1</t>
  </si>
  <si>
    <t>Parâmetro 1</t>
  </si>
  <si>
    <t>参数 2</t>
  </si>
  <si>
    <t>參數 2</t>
  </si>
  <si>
    <t>Paramètre 2</t>
  </si>
  <si>
    <t>Parametro 2</t>
  </si>
  <si>
    <t>パラメーター2</t>
  </si>
  <si>
    <t>Параметр 2</t>
  </si>
  <si>
    <t>Parámetro 2</t>
  </si>
  <si>
    <t>매개 변수 2</t>
  </si>
  <si>
    <t>Parâmetro 2</t>
  </si>
  <si>
    <t>指标</t>
  </si>
  <si>
    <t>指標</t>
  </si>
  <si>
    <t>Métrique</t>
  </si>
  <si>
    <t>Metrik</t>
  </si>
  <si>
    <t>Metrica</t>
  </si>
  <si>
    <t>メトリック</t>
  </si>
  <si>
    <t>Показатели</t>
  </si>
  <si>
    <t>Métrica</t>
  </si>
  <si>
    <t>개별 데이터</t>
  </si>
  <si>
    <t>参数 3</t>
  </si>
  <si>
    <t>參數 3</t>
  </si>
  <si>
    <t>Paramètre 3</t>
  </si>
  <si>
    <t>Parametro 3</t>
  </si>
  <si>
    <t>パラメーター3</t>
  </si>
  <si>
    <t>Параметр 3</t>
  </si>
  <si>
    <t>Parámetro 3</t>
  </si>
  <si>
    <t>매개 변수 3</t>
  </si>
  <si>
    <t>Parâmetro 3</t>
  </si>
  <si>
    <t>期间 (LTM 到 LTM-5)</t>
  </si>
  <si>
    <t>期間 (LTM 到 LTM-5)</t>
  </si>
  <si>
    <t>Période (des 12 derniers mois aux 12 derniers mois-5)</t>
  </si>
  <si>
    <t>Zeitraum (LTM to LTM-5)</t>
  </si>
  <si>
    <t>Periodo (da LTM a LTM-5)</t>
  </si>
  <si>
    <t>期間(LTM ～LTM-5)</t>
  </si>
  <si>
    <t>Период (последние 12 месяцев (LTM)  до последние 12 месяцев-5 (LTM-5))</t>
  </si>
  <si>
    <t>Período (Últimos Doce Meses a Últimos Doce Meses -5)</t>
  </si>
  <si>
    <t>기간 (최근 12개월 부터 12개월 - 5 까지)</t>
  </si>
  <si>
    <t>Período (UDM a UDM-5)</t>
  </si>
  <si>
    <t>开始期间 (LTM 到 LTM-5)</t>
  </si>
  <si>
    <t>開始期間 (LTM 到 LTM-5)</t>
  </si>
  <si>
    <t>Période de départ (des 12 derniers mois aux 12 derniers mois-5)</t>
  </si>
  <si>
    <t>Anlauffrist (LTM to LTM -5)</t>
  </si>
  <si>
    <t>Periodo iniziale (da LTM a LTM-5)</t>
  </si>
  <si>
    <t>開始期間(LTM ～LTM-5)</t>
  </si>
  <si>
    <t>Начальный период (от LTM до LTM-5)</t>
  </si>
  <si>
    <t>Período de Partida (Últimos Doce Meses  a Últimos Doce Meses -5)</t>
  </si>
  <si>
    <t>시작기간 (최근 12개월 부터 12개월 - 5 까지)</t>
  </si>
  <si>
    <t>Período de inicio (UDM a UDM-5)</t>
  </si>
  <si>
    <t>参数 4</t>
  </si>
  <si>
    <t>參數 4</t>
  </si>
  <si>
    <t>Paramètre 4</t>
  </si>
  <si>
    <t>Parametro 4</t>
  </si>
  <si>
    <t>パラメーター4</t>
  </si>
  <si>
    <t>Параметр 4</t>
  </si>
  <si>
    <t>Parámetro 4</t>
  </si>
  <si>
    <t>매개 변수 4</t>
  </si>
  <si>
    <t>Parâmetro 4</t>
  </si>
  <si>
    <t>参数 5</t>
  </si>
  <si>
    <t>參數 5</t>
  </si>
  <si>
    <t>Paramètre 5</t>
  </si>
  <si>
    <t>Parametro 5</t>
  </si>
  <si>
    <t>パラメーター5</t>
  </si>
  <si>
    <t>Параметр 5</t>
  </si>
  <si>
    <t>Parámetro 5</t>
  </si>
  <si>
    <t>매개 변수 5</t>
  </si>
  <si>
    <t>Parâmetro 5</t>
  </si>
  <si>
    <t>报告版本：仅限 CHP</t>
  </si>
  <si>
    <t>報告版本：僅限 CHP</t>
  </si>
  <si>
    <t>Version de dépôt : CHP uniquement</t>
  </si>
  <si>
    <t>Filing Version: Nur CHP</t>
  </si>
  <si>
    <t>Versione di archiviazione: solo CHP</t>
  </si>
  <si>
    <t>ファイリング・バージョン:CHPのみ</t>
  </si>
  <si>
    <t>Версия финансовой отчетности: только Панель кредитного здоровья</t>
  </si>
  <si>
    <t>Versión de Filing: CHP únicamente</t>
  </si>
  <si>
    <t>파일링 버전: 신용 상태 패널만</t>
  </si>
  <si>
    <t>Versão de apresentação: apenas o Painel de Saúde de Crédito</t>
  </si>
  <si>
    <t>参数 6</t>
  </si>
  <si>
    <t>參數 6</t>
  </si>
  <si>
    <t>Paramètre 6</t>
  </si>
  <si>
    <t>Parametro 6</t>
  </si>
  <si>
    <t>パラメーター6</t>
  </si>
  <si>
    <t>Параметр 6</t>
  </si>
  <si>
    <t>Parámetro 6</t>
  </si>
  <si>
    <t>매개 변수 6</t>
  </si>
  <si>
    <t>Parâmetro 6</t>
  </si>
  <si>
    <t>参数 7</t>
  </si>
  <si>
    <t>參數 7</t>
  </si>
  <si>
    <t>Paramètre 7</t>
  </si>
  <si>
    <t>Parametro 7</t>
  </si>
  <si>
    <t>パラメーター7</t>
  </si>
  <si>
    <t>Параметр 7</t>
  </si>
  <si>
    <t>Parámetro 7</t>
  </si>
  <si>
    <t>매개 변수 7</t>
  </si>
  <si>
    <t>Parâmetro 7</t>
  </si>
  <si>
    <t>参数 8</t>
  </si>
  <si>
    <t>參數 8</t>
  </si>
  <si>
    <t>Paramètre 8</t>
  </si>
  <si>
    <t>Parametro 8</t>
  </si>
  <si>
    <t>パラメーター8</t>
  </si>
  <si>
    <t>Параметр 8</t>
  </si>
  <si>
    <t>Parámetro 8</t>
  </si>
  <si>
    <t>매개 변수 8</t>
  </si>
  <si>
    <t>Parâmetro 8</t>
  </si>
  <si>
    <t>参数 9</t>
  </si>
  <si>
    <t>參數 9</t>
  </si>
  <si>
    <t>Paramètre 9</t>
  </si>
  <si>
    <t>Parametro 9</t>
  </si>
  <si>
    <t>パラメーター9</t>
  </si>
  <si>
    <t>Параметр 9</t>
  </si>
  <si>
    <t>Parámetro 9</t>
  </si>
  <si>
    <t>매개 변수 9</t>
  </si>
  <si>
    <t>Parâmetro 9</t>
  </si>
  <si>
    <t>参数 10</t>
  </si>
  <si>
    <t>參數 10</t>
  </si>
  <si>
    <t>Paramètre 10</t>
  </si>
  <si>
    <t>Parametro 10</t>
  </si>
  <si>
    <t>パラメーター10</t>
  </si>
  <si>
    <t>Параметр 10</t>
  </si>
  <si>
    <t>Parámetro 10</t>
  </si>
  <si>
    <t>매개 변수 10</t>
  </si>
  <si>
    <t>Parâmetro 10</t>
  </si>
  <si>
    <t>参数要求</t>
  </si>
  <si>
    <t>參數要求</t>
  </si>
  <si>
    <t>Exigences relatives aux paramètres</t>
  </si>
  <si>
    <t>Parameter Bedingungen</t>
  </si>
  <si>
    <t>Requisiti dei parametri</t>
  </si>
  <si>
    <t>パラメーターの要件</t>
  </si>
  <si>
    <t>Требования параметра</t>
  </si>
  <si>
    <t>Requisitos de Parámetro</t>
  </si>
  <si>
    <t>매개 변수 요구 사항</t>
  </si>
  <si>
    <t>Requisitos de parâmetro</t>
  </si>
  <si>
    <t>必须指定参数 1、2 和 5</t>
  </si>
  <si>
    <t>必須指定參數 1、2 和 5</t>
  </si>
  <si>
    <t>Les paramètres 1, 2 et 5 doivent être spécifiés.</t>
  </si>
  <si>
    <t>Parameter 1, 2 und 5 müssen vorgegeben werden</t>
  </si>
  <si>
    <t>È necessario specificare i parametri 1, 2 e 5</t>
  </si>
  <si>
    <t>パラメーター1、2、5は必須です</t>
  </si>
  <si>
    <t>Необходимо указать параметры 1, 2 и 5.</t>
  </si>
  <si>
    <t>Parámetros 1, 2 y  5 deben ser especificados</t>
  </si>
  <si>
    <t>매개 변수 1,2와 5는 반드시 입력되어야 합니다.</t>
  </si>
  <si>
    <t>Os parâmetros 1, 2 e 5 devem ser especificados</t>
  </si>
  <si>
    <t>对于参数 1，您可使用：</t>
  </si>
  <si>
    <t>對於參數 1，您可使用：</t>
  </si>
  <si>
    <t>Dans le paramètre 1, vous pouvez utiliser :</t>
  </si>
  <si>
    <t>Für Parameter 1, können Sie folgendes benutzen</t>
  </si>
  <si>
    <t>Nel Parametro 1, è possibile utilizzare:</t>
  </si>
  <si>
    <t>パラメーター1には、次を使用できます:</t>
  </si>
  <si>
    <t>В параметре 1 вы можете использовать:</t>
  </si>
  <si>
    <t>En Parámetro 1, puede usar:</t>
  </si>
  <si>
    <t>매개 변수 1에는 다음을 사용할수 있습니다:</t>
  </si>
  <si>
    <t>No Parâmetro 1, você pode usar:</t>
  </si>
  <si>
    <t>选定的 GICS 同行列表、Quick Comp 列表、比较组、观察列表、投资组合</t>
  </si>
  <si>
    <t>選定的 GICS 同行列表、Quick Comp 列表、比較組、觀察列表、投資組合</t>
  </si>
  <si>
    <t>Liste de pairs GICS sélectionnés, Quick Comp List, Comp Sets, Watchlists, Portfolios</t>
  </si>
  <si>
    <t>Ausgewählte GICS Peer List, Quick Comp List, Comp Sets, Watchlists, Portfolios</t>
  </si>
  <si>
    <t>Elenco degli operatori GICS selezionati, Elenco di elementi comparabili rapidi, Serie di elementi comparabili, Elenchi di controllo, Portafogli</t>
  </si>
  <si>
    <t>選択されたGICS比較企業リスト、 クイック・コンプス、CompSet 、Watchlist、 Portfolio</t>
  </si>
  <si>
    <t>Выбранный список аналогичных компаний по Глобальному стандарту классификации отраслей (GICS), список быстрых сопоставимых данных, наборы сопоставимых данных, Watchlists, портфолио</t>
  </si>
  <si>
    <t>Lista de GICS Peers, Lista de Quick Comps, Comp Sets, Watchlists, Portfloios Seleccionadas</t>
  </si>
  <si>
    <t>선택된 GICS 비교 목록, Quick Comp 리스트, Comp Sets 리스트, 워치리스트, 포트폴리오</t>
  </si>
  <si>
    <t>Lista de pares selecionados do GICS, lista de empresas comparáveis rápida, conjuntos comparáveis, listas de observação, carteiras</t>
  </si>
  <si>
    <t>参数 3 必须是 LTM，最多可使用 LTM-5</t>
  </si>
  <si>
    <t>參數 3 必須是 LTM，最多可使用 LTM-5</t>
  </si>
  <si>
    <t>Le paramètre 3 doit être les 12 derniers mois, avec un maximum de 12 derniers mois-5.</t>
  </si>
  <si>
    <t xml:space="preserve">Parameter 3 muss mit LTM bis LTM-5 working sein </t>
  </si>
  <si>
    <t>Il parametro 3 deve essere LTM, con un valore massimo di LTM-5 funzionante</t>
  </si>
  <si>
    <t>パラメーター3はLTMである必要があり、最大LTM-5が機能します。</t>
  </si>
  <si>
    <t>Параметр 3 должен быть за LTM, и работает до LTM-5.</t>
  </si>
  <si>
    <t xml:space="preserve">Parámetro 3 debe ser Últimos Doce Meses </t>
  </si>
  <si>
    <t>매개 변수 3에는 LTM (최근 12개월)만이 사용 가능하며, LTM-5까지 사용할수 있습니다.</t>
  </si>
  <si>
    <t>O parâmetro 3 deve ser UDM, com até UDM-5 funcionando</t>
  </si>
  <si>
    <t>注：对于 CHP，LTM-1 可追溯到 1 年前</t>
  </si>
  <si>
    <t>注：對於 CHP，LTM-1 可追溯到 1 年前</t>
  </si>
  <si>
    <t>Notez que les 12 derniers mois-1 remontent à 1 an pour le CHP.</t>
  </si>
  <si>
    <t>Bitte beachten Sie, dass LTM-1 geht 1 Jahr zuruck für CHP</t>
  </si>
  <si>
    <t>Tenere presente che LTM-1 risale a 1 anno precedente per CHP</t>
  </si>
  <si>
    <t>LTM-1を使用する場合は、CHPは1年前に戻ります</t>
  </si>
  <si>
    <t>Обратите внимание, что для Панели кредитного здоровья LTM-1 возвращается на год назад.</t>
  </si>
  <si>
    <t>Notar que Últimos Doce Meses -1 va 1 año hacia atrás para CHP</t>
  </si>
  <si>
    <t>예를들어, LTM-1은 1년 전의 신용 상태 패널을 보여줍니다.</t>
  </si>
  <si>
    <t>Observe que UDM-1 vai 1 ano atrás no Painel de Saúde de Crédito</t>
  </si>
  <si>
    <t>参数 7 将默认使用 USD</t>
  </si>
  <si>
    <t>參數 7 將默認使用 USD</t>
  </si>
  <si>
    <t>Le paramètre 7 est réglé par défaut sur USD</t>
  </si>
  <si>
    <t>Parameter 7 wird auf USD gesetzt</t>
  </si>
  <si>
    <t>Il parametro 7 verrà impostato per impostazione predefinita su USD</t>
  </si>
  <si>
    <t>パラメーター7はデフォルトでUSDが使われます</t>
  </si>
  <si>
    <t>Параметр 7 по умолчанию использует доллары США.</t>
  </si>
  <si>
    <t>Parámetro 7 está predeterminado por CHP</t>
  </si>
  <si>
    <t>매개 변수 7의 기본값은 USD입니다.</t>
  </si>
  <si>
    <t>O parâmetro 7 será padronizado em USD</t>
  </si>
  <si>
    <t>参数 8（货币转换）将始终为当前 (C)</t>
  </si>
  <si>
    <t>參數 8（貨幣轉換）將始終為當前 (C)</t>
  </si>
  <si>
    <t>Le paramètre 8 (conversion des devises) sera toujours Current (C).</t>
  </si>
  <si>
    <t>Parameter 8 (Currency Conversion) wird immer (Current) sein</t>
  </si>
  <si>
    <t>Il parametro 8 (Conversione della valuta) sarà sempre Corrente (C)</t>
  </si>
  <si>
    <t>パラメーター8「通貨換算レート」は常にスポットレート「Ｃ」</t>
  </si>
  <si>
    <t>Параметр 8 (Конвертация валюты) всегда будет текущим (C).</t>
  </si>
  <si>
    <t>Parámetro 8 (Conversión de Moneda) siempre será Corriente ©</t>
  </si>
  <si>
    <t>매개 변수 8 (통화 환율 적용률)은 항상 C(현재) 입니다.</t>
  </si>
  <si>
    <t>O parâmetro 8 (conversão de moeda) será sempre atual (C)</t>
  </si>
  <si>
    <t>参数 9 将默认为平均值</t>
  </si>
  <si>
    <t>參數 9 將默認為平均值</t>
  </si>
  <si>
    <t>Le paramètre 9 sera par défaut la moyenne</t>
  </si>
  <si>
    <t>Parameter 9 wird auf Avg gesezt werden</t>
  </si>
  <si>
    <t>Il parametro 9 verrà impostato per impostazione predefinita su Med</t>
  </si>
  <si>
    <t>パラメーター9はデフォルトで平均になります</t>
  </si>
  <si>
    <t>Параметр 9 по умолчанию установлен на  «Средний»</t>
  </si>
  <si>
    <t>Parámetro 9 estará predeterminado a promedio</t>
  </si>
  <si>
    <t>매개 변수 9의 기본값은 평균 (AVG)입니다.</t>
  </si>
  <si>
    <t>O parâmetro 9 será padronizado em médio</t>
  </si>
  <si>
    <t>如果留空，参数 10 将默认为空</t>
  </si>
  <si>
    <t>如果留空，參數 10 將默認為空</t>
  </si>
  <si>
    <t>Le paramètre 10, s'il n'est pas renseigné, est vide par défaut.</t>
  </si>
  <si>
    <t xml:space="preserve">Wenn Parameter 10 frei gelassen wird,  wird dies auf Nichts aufgesetzt </t>
  </si>
  <si>
    <t>Se lasciato vuoto, il parametro 10 non verrà impostato su un valore per impostazione predefinita</t>
  </si>
  <si>
    <t>空白のままにすると、パラメーター10はデフォルトで何も設定されません</t>
  </si>
  <si>
    <t>Параметр 10 по умолчанию не будет иметь значения, если его не заполнить.</t>
  </si>
  <si>
    <t>Parámetro 10 sera predeterminado a nada si se deja vacío</t>
  </si>
  <si>
    <t>매개 변수 10의 기본값은 빈칸입니다.</t>
  </si>
  <si>
    <t>O parâmetro 10 será padronizado para nada se for deixado em branco</t>
  </si>
  <si>
    <t>版本要求</t>
  </si>
  <si>
    <t>Exigences de la version</t>
  </si>
  <si>
    <t>Version Bedingungen</t>
  </si>
  <si>
    <t>Requisiti della versione</t>
  </si>
  <si>
    <t>バージョンの要件</t>
  </si>
  <si>
    <t>Требования версии</t>
  </si>
  <si>
    <t>Requisitos de Version</t>
  </si>
  <si>
    <t>버전 요구 사항</t>
  </si>
  <si>
    <t>Requisitos de versão</t>
  </si>
  <si>
    <t>仅在 8.6 版本之后中可用和可见</t>
  </si>
  <si>
    <t>僅在 8.6 版本之後中可用和可見</t>
  </si>
  <si>
    <t>Disponible et visible sur la version 8.6 et supérieure</t>
  </si>
  <si>
    <t xml:space="preserve">Verfügbar und sichtbar ab Version 8.6 </t>
  </si>
  <si>
    <t>Disponibile e visibile sulla versione 8.6 e su quelle successive</t>
  </si>
  <si>
    <t>バージョン8.6以降のみ利用・表示可能です</t>
  </si>
  <si>
    <t>Доступно и обозримо в версии 8.6 и выше</t>
  </si>
  <si>
    <t>Disponible y Visible en Versión 8.6 y superiores</t>
  </si>
  <si>
    <t>버전 8.6 이상에서 사용가능합니다.</t>
  </si>
  <si>
    <t>Disponível e visível na versão 8.6 e superior</t>
  </si>
  <si>
    <t>“财务数据”下拉列表中的“信用健康表”</t>
  </si>
  <si>
    <t>“財務資料”下拉列表中的“信用健康表”</t>
  </si>
  <si>
    <t>Sous Financials dans le panneau Credit Health Dropdown</t>
  </si>
  <si>
    <t>Unter Financials in Credit Health Panel Dropdown</t>
  </si>
  <si>
    <t>Sotto Dati finanziari nel menu a discesa del pannello sullo stato del credito</t>
  </si>
  <si>
    <t>クレジット・ヘルス・パネル・ドロップダウンの財務情報の下</t>
  </si>
  <si>
    <t>«Финансовая отчетность» в раскрывающемся списке Панели кредитного здоровья</t>
  </si>
  <si>
    <t xml:space="preserve">Under Financials en el Desplegable de Panel de Salud Creditícia </t>
  </si>
  <si>
    <t>신용 상태 패널의 금융 드롭다운</t>
  </si>
  <si>
    <t>Em Dados Financeiros na lista suspensa do painel de saúde de crédito</t>
  </si>
  <si>
    <t>其他注意事项</t>
  </si>
  <si>
    <t>其他注意事項</t>
  </si>
  <si>
    <t>Autres notes</t>
  </si>
  <si>
    <t>Weitere Notizen</t>
  </si>
  <si>
    <t>Altre note</t>
  </si>
  <si>
    <t>その他の注意事項</t>
  </si>
  <si>
    <t>Прочие примечания</t>
  </si>
  <si>
    <t>Otras Notas</t>
  </si>
  <si>
    <t>비고</t>
  </si>
  <si>
    <t>Outras notas</t>
  </si>
  <si>
    <t>RANGE 和 RANGEA有效，但 RANGEV 或 RANGEVA 无效</t>
  </si>
  <si>
    <t>RANGE 和 RANGEA有效，但 RANGEV 或 RANGEVA 無效</t>
  </si>
  <si>
    <t>Fonctionne avec RANGE et RANGEA, pas avec RANGEV ou RANGEVA</t>
  </si>
  <si>
    <t>Funktioniert mit RANGE und RANGEA, nicht mit RANGEV oder RANGEVA</t>
  </si>
  <si>
    <t>Funziona con INTERVALLO e INTERVALLO A, non INTERVALLO V o INTERVALLO VA</t>
  </si>
  <si>
    <t>RANGEおよびRANGEAは機能しますが、RANGEVおよびRANGEVAで機能しません</t>
  </si>
  <si>
    <t>Работает с RANGE и RANGEA, но не с RANGEV или RANGEVA.</t>
  </si>
  <si>
    <t>Funciona con RANGE y RANGEA, no RANGEV o RANGEVA</t>
  </si>
  <si>
    <t>RANGE 와 RANGEA는사용 가능하지만 RANGEV 와 RANGEVA은 사용이 불가능 합니다.</t>
  </si>
  <si>
    <t>Funciona com RANGE e RANGEA, não RANGEV ou RANGEVA</t>
  </si>
  <si>
    <t>成份股列表</t>
  </si>
  <si>
    <t>Constituants de la liste</t>
  </si>
  <si>
    <t>Verzeichnis der Bestandteile</t>
  </si>
  <si>
    <t>Componenti dell'elenco</t>
  </si>
  <si>
    <t>リストの構成要素</t>
  </si>
  <si>
    <t>Составляющие списка</t>
  </si>
  <si>
    <t>Lista de Constituyentes</t>
  </si>
  <si>
    <t>리스트 구성</t>
  </si>
  <si>
    <t>Componentes da lista</t>
  </si>
  <si>
    <t>信用健康表得分</t>
  </si>
  <si>
    <t>SCORES DU PANEL DE SANTÉ DU CRÉDIT</t>
  </si>
  <si>
    <t>クレジット・ヘルス・パネル・スコア</t>
  </si>
  <si>
    <t>ОЦЕНКИ  ПАНЕЛИ КРЕДИТНОГО ЗДОРОВЬЯ</t>
  </si>
  <si>
    <t>PANEL DE SALUD CREDITÍCIA PUNTAJES</t>
  </si>
  <si>
    <t>신용 상태 패널 점수</t>
  </si>
  <si>
    <t>PONTUAÇÃO DO PAINEL DE SAÚDE DE CRÉDITO</t>
  </si>
  <si>
    <t>公司 ID / 股票代码</t>
  </si>
  <si>
    <t>公司 ID / 股票代碼</t>
  </si>
  <si>
    <t>ID/Ticker de l'entreprise</t>
  </si>
  <si>
    <t>Unternehmen ID/ Ticker</t>
  </si>
  <si>
    <t>ID società/codice</t>
  </si>
  <si>
    <t>会社ID / ティッカー</t>
  </si>
  <si>
    <t>ID/ Тикер компании</t>
  </si>
  <si>
    <t>기업 ID/티커</t>
  </si>
  <si>
    <t>Ticker/ID da empresa</t>
  </si>
  <si>
    <t>必须填写以上3个参数</t>
  </si>
  <si>
    <t>必須填寫以上3個參數</t>
  </si>
  <si>
    <t>Les 3 paramètres sont requis</t>
  </si>
  <si>
    <t>Alle 3 Parameter sind notwendig</t>
  </si>
  <si>
    <t>Tutti e 3 i parametri sono obbligatori</t>
  </si>
  <si>
    <t>3つのパラメーターすべてが必要です</t>
  </si>
  <si>
    <t>Все 3 параметра обязательны</t>
  </si>
  <si>
    <t>Los 3 Parámetros son requeridos</t>
  </si>
  <si>
    <t>모든 3개의 매개 변수가 필요합니다.</t>
  </si>
  <si>
    <t>Todos os 3 parâmetros são obrigatórios</t>
  </si>
  <si>
    <t>6.0 及以上版本可用</t>
  </si>
  <si>
    <t>Disponible sur les versions 6.0 et supérieures</t>
  </si>
  <si>
    <t>Verfügbar ab Version 6.0 und höher</t>
  </si>
  <si>
    <t>Disponibile sulla versione 6.0 e su quelle successive</t>
  </si>
  <si>
    <t>バージョン6.0以降で利用可能</t>
  </si>
  <si>
    <t>Доступно в версии 6.0 и выше.</t>
  </si>
  <si>
    <t>Disponibles en Versión 6.0 en adelante</t>
  </si>
  <si>
    <t>버전 6.0 이상에서 사용가능합니다.</t>
  </si>
  <si>
    <t>Disponível na versão 6.0 e superior</t>
  </si>
  <si>
    <t>8.6 及以上版本中可见</t>
  </si>
  <si>
    <t>8.6 及以上版本中可見</t>
  </si>
  <si>
    <t>Visible à partir de la version 8.6</t>
  </si>
  <si>
    <t>Sichtbar ab Version 8.6 und höher</t>
  </si>
  <si>
    <t>Visibile sulla versione 8.6 e su quelle successive</t>
  </si>
  <si>
    <t>バージョン8.6以降で表示可能</t>
  </si>
  <si>
    <t>Обозримо в версии 8.6 и выше</t>
  </si>
  <si>
    <t>Visible en Versión 6.0 en adelante</t>
  </si>
  <si>
    <t>버전 8.6 이상에서 볼수 있습니다.</t>
  </si>
  <si>
    <t>Visível na versão 8.6 e superior</t>
  </si>
  <si>
    <t>得分指标</t>
  </si>
  <si>
    <t>得分指標</t>
  </si>
  <si>
    <t>Paramètres de score</t>
  </si>
  <si>
    <t>Score Metriken</t>
  </si>
  <si>
    <t>Metriche del punteggio</t>
  </si>
  <si>
    <t>スコア・メトリック</t>
  </si>
  <si>
    <t>Показатели оценки</t>
  </si>
  <si>
    <t>Puntaje de Métricas</t>
  </si>
  <si>
    <t>점수 데이터</t>
  </si>
  <si>
    <t>Métricas de pontuação</t>
  </si>
  <si>
    <t>Score Dette totale/Passif total</t>
  </si>
  <si>
    <t>Gesamtverschuldung/Gesamtverbindlichkeiten Score</t>
  </si>
  <si>
    <t>総有利子負債 / 総負債スコア</t>
  </si>
  <si>
    <t>Puntaje Deuda Total / Pasivo Total</t>
  </si>
  <si>
    <t>총 채무/총 부채 점수</t>
  </si>
  <si>
    <t>Score Dette totale/Revenu</t>
  </si>
  <si>
    <t>Puntaje de Deuda Total / Ingresos</t>
  </si>
  <si>
    <t>총 채무/매출 점수</t>
  </si>
  <si>
    <t>总债务与资本得分</t>
  </si>
  <si>
    <t>總債務與資本得分</t>
  </si>
  <si>
    <t>Score Dette totale/capital</t>
  </si>
  <si>
    <t>Gesamtverschuldung zur Kapital Score</t>
  </si>
  <si>
    <t>Punteggio di debito totale per capitale</t>
  </si>
  <si>
    <t xml:space="preserve">Оценка коэффициента Общий долг / Капитал </t>
  </si>
  <si>
    <t>Puntaje de Deuda Total a Capital</t>
  </si>
  <si>
    <t>총 채무/자본 점수</t>
  </si>
  <si>
    <t>Pontuação do total da dívida /capital</t>
  </si>
  <si>
    <t>运营资金与总债务得分</t>
  </si>
  <si>
    <t>運營資金與總債務得分</t>
  </si>
  <si>
    <t>Score Fonds d'exploitation/dette totale</t>
  </si>
  <si>
    <t>FFO / Gesamtverschuldung Score</t>
  </si>
  <si>
    <t>Punteggio di FFO per debito totale</t>
  </si>
  <si>
    <t xml:space="preserve">Оценка коэффициента FFO к Общему долгу </t>
  </si>
  <si>
    <t>Puntaje de Fondos procedentes de las operaciones a Deuda Total</t>
  </si>
  <si>
    <t xml:space="preserve">Pontuação de FFO (Fluxo das operações) / Total da dívida </t>
  </si>
  <si>
    <t>Score Dette nette/EBITDA</t>
  </si>
  <si>
    <t>Puntaje de Deuda Neta/EBITDA</t>
  </si>
  <si>
    <t>(运营资金 + 现金)与短期债务得分</t>
  </si>
  <si>
    <t>(運營資金 + 現金)與短期債務得分</t>
  </si>
  <si>
    <t>Score du rapport entre le fonds d'exploitation + la trésorerie et la dette à court terme</t>
  </si>
  <si>
    <t>(FFO+ Bargeld) zur kurzfristigen Verbindlichkeiten Score</t>
  </si>
  <si>
    <t>Punteggio (FFO + cassa) per debito a breve termine</t>
  </si>
  <si>
    <t>Оценка коэффициента (FFO + Cash) к  Краткосрочной задолженности</t>
  </si>
  <si>
    <t>Puntaje de (Fondos procedentes de las operaciones + Caja) a Deuda de Corto Plazo</t>
  </si>
  <si>
    <t>(운영자금+현금)/단기 채무 점수</t>
  </si>
  <si>
    <t>运营资金与毛利得分</t>
  </si>
  <si>
    <t>運營資金與毛利得分</t>
  </si>
  <si>
    <t xml:space="preserve"> FFO zur Bruttogewinn Score</t>
  </si>
  <si>
    <t>Punteggio FFO per profitto lordo</t>
  </si>
  <si>
    <t>Оценка коэффициента FFO к валовой прибыли</t>
  </si>
  <si>
    <t>Puntaje de Fondos procedentes de las operaciones a Margen Bruto</t>
  </si>
  <si>
    <t>운영자금/총이익 점수</t>
  </si>
  <si>
    <t>Pontuação de FFO (Fluxo das operações) / Lucro Bruto</t>
  </si>
  <si>
    <t>Topo</t>
  </si>
  <si>
    <t>高于平均值</t>
  </si>
  <si>
    <t>高於平均值</t>
  </si>
  <si>
    <t>Supérieur à la moyenne</t>
  </si>
  <si>
    <t>überdurchschnittlich</t>
  </si>
  <si>
    <t>Superiore alla media</t>
  </si>
  <si>
    <t>平均以上</t>
  </si>
  <si>
    <t>Выше среднего</t>
  </si>
  <si>
    <t>Sobre el Promedio</t>
  </si>
  <si>
    <t>평균 이상</t>
  </si>
  <si>
    <t>Acima da média</t>
  </si>
  <si>
    <t>低于平均值</t>
  </si>
  <si>
    <t>低於平均值</t>
  </si>
  <si>
    <t>Inférieur à la moyenne</t>
  </si>
  <si>
    <t>unterdurchschnittlich</t>
  </si>
  <si>
    <t>Inferiore alla media</t>
  </si>
  <si>
    <t xml:space="preserve">平均以下 </t>
  </si>
  <si>
    <t>Ниже среднего</t>
  </si>
  <si>
    <t>Debajo del Promedio</t>
  </si>
  <si>
    <t>평균 이하</t>
  </si>
  <si>
    <t>Abaixo da média</t>
  </si>
  <si>
    <t>Final</t>
  </si>
  <si>
    <t>在左侧的单元格中输入 ID</t>
  </si>
  <si>
    <t>在左側的單元格中輸入 ID</t>
  </si>
  <si>
    <t>Entrez l'ID dans la cellule à gauche</t>
  </si>
  <si>
    <t xml:space="preserve">ID Links von der Zelle eingeben </t>
  </si>
  <si>
    <t>Immetti l'ID nella cella a sinistra</t>
  </si>
  <si>
    <t>IDを左側のセルに入力</t>
  </si>
  <si>
    <t>Введите ID в ячейку слева</t>
  </si>
  <si>
    <t>Input ID en la celda a la izquierda</t>
  </si>
  <si>
    <t>왼쪽에 있는 셀에 ID 입력</t>
  </si>
  <si>
    <t>Insira o ID na célula à esquerda</t>
  </si>
  <si>
    <t>平均值</t>
  </si>
  <si>
    <t>Moy.</t>
  </si>
  <si>
    <t xml:space="preserve">Durchschnitt </t>
  </si>
  <si>
    <t>平均値</t>
  </si>
  <si>
    <t>Средний</t>
  </si>
  <si>
    <t>Медиана</t>
  </si>
  <si>
    <t>중간</t>
  </si>
  <si>
    <t>Коэффициент текущей ликвидности (x)</t>
  </si>
  <si>
    <t>Proporção Corrente (x)</t>
  </si>
  <si>
    <t>NYSE:IT</t>
  </si>
  <si>
    <t>OTCPK:NTDT.Y</t>
  </si>
  <si>
    <t>IQ53190546</t>
  </si>
  <si>
    <t>IQ5477884</t>
  </si>
  <si>
    <t>Gartner, Inc.</t>
  </si>
  <si>
    <t>NTT DATA Group Corporation</t>
  </si>
  <si>
    <t>Samsung SDS Co., Ltd.</t>
  </si>
  <si>
    <t>Shandong State-owned Assets Investment Holdings Co., Ltd.</t>
  </si>
  <si>
    <t>Sichuan Changhong Electronic Holding Group Co.,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</si>
</sst>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&quot;&quot;"/>
  </numFmts>
  <fonts count="30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24"/>
      <color indexed="9"/>
      <name val="Arial"/>
      <family val="2"/>
    </font>
    <font>
      <sz val="8"/>
      <name val="Calibri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b/>
      <sz val="10"/>
      <color theme="4"/>
      <name val="Arial"/>
      <family val="2"/>
    </font>
    <font>
      <b/>
      <sz val="12"/>
      <color theme="0"/>
      <name val="Arial"/>
      <family val="2"/>
    </font>
    <font>
      <b/>
      <sz val="11"/>
      <color rgb="FFFFFFFF"/>
      <name val="Arial"/>
      <family val="2"/>
      <scheme val="minor"/>
    </font>
    <font>
      <sz val="11"/>
      <color theme="0" tint="-0.14999847407452621"/>
      <name val="Arial"/>
      <family val="2"/>
      <scheme val="minor"/>
    </font>
    <font>
      <sz val="10"/>
      <color theme="0" tint="-4.9989318521683403E-2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sz val="11"/>
      <color indexed="8"/>
      <name val="Arial"/>
      <family val="2"/>
      <scheme val="minor"/>
    </font>
    <font>
      <sz val="8"/>
      <color theme="1"/>
      <name val="Arial"/>
      <family val="2"/>
    </font>
    <font>
      <b/>
      <sz val="10"/>
      <color rgb="FF008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80808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/>
    <xf numFmtId="0" fontId="8" fillId="2" borderId="0" xfId="0" applyFont="1" applyFill="1"/>
    <xf numFmtId="0" fontId="5" fillId="2" borderId="0" xfId="0" applyFont="1" applyFill="1"/>
    <xf numFmtId="164" fontId="6" fillId="0" borderId="0" xfId="0" applyNumberFormat="1" applyFont="1"/>
    <xf numFmtId="0" fontId="7" fillId="0" borderId="0" xfId="0" applyFont="1"/>
    <xf numFmtId="0" fontId="6" fillId="0" borderId="0" xfId="0" quotePrefix="1" applyFont="1" applyAlignment="1">
      <alignment horizontal="left" indent="1"/>
    </xf>
    <xf numFmtId="164" fontId="10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left" indent="1"/>
    </xf>
    <xf numFmtId="164" fontId="6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6" fillId="0" borderId="1" xfId="0" applyFont="1" applyBorder="1"/>
    <xf numFmtId="0" fontId="11" fillId="0" borderId="0" xfId="0" applyFont="1"/>
    <xf numFmtId="37" fontId="10" fillId="0" borderId="2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9" fillId="0" borderId="0" xfId="0" applyFont="1"/>
    <xf numFmtId="164" fontId="1" fillId="0" borderId="0" xfId="0" applyNumberFormat="1" applyFont="1"/>
    <xf numFmtId="0" fontId="10" fillId="0" borderId="0" xfId="0" applyFont="1"/>
    <xf numFmtId="0" fontId="1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5" fontId="1" fillId="0" borderId="0" xfId="0" applyNumberFormat="1" applyFont="1"/>
    <xf numFmtId="165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0" fontId="18" fillId="5" borderId="0" xfId="0" applyFont="1" applyFill="1" applyAlignment="1">
      <alignment horizontal="centerContinuous"/>
    </xf>
    <xf numFmtId="0" fontId="7" fillId="6" borderId="0" xfId="0" applyFont="1" applyFill="1" applyAlignment="1">
      <alignment horizontal="right"/>
    </xf>
    <xf numFmtId="0" fontId="7" fillId="6" borderId="0" xfId="0" applyFont="1" applyFill="1"/>
    <xf numFmtId="0" fontId="7" fillId="6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3" fillId="0" borderId="2" xfId="0" applyFont="1" applyBorder="1" applyAlignment="1">
      <alignment horizontal="center"/>
    </xf>
    <xf numFmtId="14" fontId="10" fillId="0" borderId="0" xfId="0" applyNumberFormat="1" applyFont="1" applyAlignment="1">
      <alignment horizontal="right"/>
    </xf>
    <xf numFmtId="0" fontId="1" fillId="6" borderId="0" xfId="0" applyFont="1" applyFill="1"/>
    <xf numFmtId="0" fontId="19" fillId="6" borderId="0" xfId="0" applyFont="1" applyFill="1"/>
    <xf numFmtId="0" fontId="12" fillId="5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0" borderId="4" xfId="0" applyFont="1" applyBorder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Continuous" vertical="center"/>
    </xf>
    <xf numFmtId="0" fontId="0" fillId="6" borderId="0" xfId="0" applyFill="1"/>
    <xf numFmtId="0" fontId="14" fillId="6" borderId="0" xfId="0" applyFont="1" applyFill="1"/>
    <xf numFmtId="0" fontId="20" fillId="0" borderId="0" xfId="0" applyFont="1"/>
    <xf numFmtId="0" fontId="5" fillId="0" borderId="3" xfId="1" applyBorder="1"/>
    <xf numFmtId="0" fontId="16" fillId="0" borderId="0" xfId="0" applyFont="1" applyAlignment="1">
      <alignment horizontal="left" vertical="center"/>
    </xf>
    <xf numFmtId="0" fontId="1" fillId="5" borderId="0" xfId="0" applyFont="1" applyFill="1"/>
    <xf numFmtId="0" fontId="4" fillId="5" borderId="0" xfId="0" applyFont="1" applyFill="1"/>
    <xf numFmtId="0" fontId="10" fillId="5" borderId="0" xfId="0" applyFont="1" applyFill="1"/>
    <xf numFmtId="166" fontId="17" fillId="0" borderId="0" xfId="0" applyNumberFormat="1" applyFont="1"/>
    <xf numFmtId="0" fontId="22" fillId="8" borderId="0" xfId="0" applyFont="1" applyFill="1"/>
    <xf numFmtId="0" fontId="23" fillId="0" borderId="0" xfId="0" applyFont="1"/>
    <xf numFmtId="0" fontId="24" fillId="0" borderId="0" xfId="0" applyFont="1"/>
    <xf numFmtId="0" fontId="2" fillId="0" borderId="0" xfId="0" applyFont="1" applyAlignment="1">
      <alignment horizontal="left"/>
    </xf>
    <xf numFmtId="0" fontId="22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10" fillId="0" borderId="0" xfId="0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21" fillId="7" borderId="8" xfId="0" applyFont="1" applyFill="1" applyBorder="1" applyAlignment="1">
      <alignment horizontal="center" vertical="center"/>
    </xf>
    <xf numFmtId="0" fontId="17" fillId="7" borderId="9" xfId="0" applyFont="1" applyFill="1" applyBorder="1"/>
    <xf numFmtId="0" fontId="17" fillId="7" borderId="10" xfId="0" applyFont="1" applyFill="1" applyBorder="1"/>
    <xf numFmtId="0" fontId="7" fillId="6" borderId="0" xfId="0" applyFont="1" applyFill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6" borderId="0" xfId="0" applyFont="1" applyFill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6" borderId="0" xfId="0" applyFont="1" applyFill="1" applyAlignment="1">
      <alignment horizontal="right" wrapText="1"/>
    </xf>
  </cellXfs>
  <cellStyles count="2">
    <cellStyle name="Normal" xfId="0" builtinId="0"/>
    <cellStyle name="Normal_eps-stock_9zdq01_" xfId="1" xr:uid="{00000000-0005-0000-0000-000001000000}"/>
  </cellStyles>
  <dxfs count="54">
    <dxf>
      <font>
        <color theme="0"/>
      </font>
    </dxf>
    <dxf>
      <font>
        <color theme="0"/>
      </font>
      <fill>
        <patternFill>
          <bgColor rgb="FF006600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79646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6600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79646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79646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  <fill>
        <patternFill>
          <bgColor rgb="FF006600"/>
        </patternFill>
      </fill>
    </dxf>
    <dxf>
      <font>
        <color theme="0"/>
      </font>
      <fill>
        <patternFill>
          <bgColor rgb="FF006600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79646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  <fill>
        <patternFill>
          <bgColor rgb="FF006600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79646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  <fill>
        <patternFill>
          <bgColor rgb="FF006600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79646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  <fill>
        <patternFill>
          <bgColor rgb="FF006600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79646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ill>
        <patternFill>
          <bgColor rgb="FF006600"/>
        </patternFill>
      </fill>
    </dxf>
    <dxf>
      <fill>
        <patternFill>
          <bgColor rgb="FF92D050"/>
        </patternFill>
      </fill>
    </dxf>
    <dxf>
      <fill>
        <patternFill>
          <bgColor rgb="FFF7964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006600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79646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  <fill>
        <patternFill>
          <bgColor rgb="FF006600"/>
        </patternFill>
      </fill>
    </dxf>
    <dxf>
      <font>
        <color theme="0"/>
      </font>
      <fill>
        <patternFill>
          <bgColor rgb="FF92D050"/>
        </patternFill>
      </fill>
    </dxf>
    <dxf>
      <font>
        <color theme="0"/>
      </font>
      <fill>
        <patternFill>
          <bgColor rgb="FFF79646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  <border>
        <left style="thin">
          <color indexed="64"/>
        </left>
        <right/>
        <top/>
        <bottom/>
      </border>
    </dxf>
    <dxf>
      <fill>
        <patternFill>
          <bgColor rgb="FF006600"/>
        </patternFill>
      </fill>
    </dxf>
    <dxf>
      <fill>
        <patternFill>
          <bgColor rgb="FF92D050"/>
        </patternFill>
      </fill>
    </dxf>
    <dxf>
      <fill>
        <patternFill>
          <bgColor rgb="FFF79646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E26D"/>
      <rgbColor rgb="000000FF"/>
      <rgbColor rgb="00009EA6"/>
      <rgbColor rgb="00DFB793"/>
      <rgbColor rgb="001E3086"/>
      <rgbColor rgb="00800000"/>
      <rgbColor rgb="00008000"/>
      <rgbColor rgb="00000080"/>
      <rgbColor rgb="00808000"/>
      <rgbColor rgb="00800080"/>
      <rgbColor rgb="00008080"/>
      <rgbColor rgb="007D2364"/>
      <rgbColor rgb="005A5A5A"/>
      <rgbColor rgb="00E31837"/>
      <rgbColor rgb="0000B1B0"/>
      <rgbColor rgb="00919195"/>
      <rgbColor rgb="00B5E1E1"/>
      <rgbColor rgb="00006C67"/>
      <rgbColor rgb="005A3CE6"/>
      <rgbColor rgb="00000000"/>
      <rgbColor rgb="007D2364"/>
      <rgbColor rgb="00E31837"/>
      <rgbColor rgb="0000B1B0"/>
      <rgbColor rgb="00919195"/>
      <rgbColor rgb="00B5E1E1"/>
      <rgbColor rgb="00006C67"/>
      <rgbColor rgb="005A3CE6"/>
      <rgbColor rgb="00000000"/>
      <rgbColor rgb="007D2364"/>
      <rgbColor rgb="00008000"/>
      <rgbColor rgb="00006C67"/>
      <rgbColor rgb="00B5E1E1"/>
      <rgbColor rgb="00919195"/>
      <rgbColor rgb="005A3CE6"/>
      <rgbColor rgb="00E31837"/>
      <rgbColor rgb="00000000"/>
      <rgbColor rgb="0000B1B0"/>
      <rgbColor rgb="003366FF"/>
      <rgbColor rgb="0033CCCC"/>
      <rgbColor rgb="0099CC00"/>
      <rgbColor rgb="00008C03"/>
      <rgbColor rgb="00FF9900"/>
      <rgbColor rgb="00FF6600"/>
      <rgbColor rgb="00666699"/>
      <rgbColor rgb="00DFDFDF"/>
      <rgbColor rgb="00003366"/>
      <rgbColor rgb="00339966"/>
      <rgbColor rgb="00003300"/>
      <rgbColor rgb="00333300"/>
      <rgbColor rgb="00993300"/>
      <rgbColor rgb="000000FF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5" dropStyle="combo" dx="31" fmlaLink="$S$2" fmlaRange="$S$5:$S$9" noThreeD="1" sel="1" val="0"/>
</file>

<file path=xl/ctrlProps/ctrlProp2.xml><?xml version="1.0" encoding="utf-8"?>
<formControlPr xmlns="http://schemas.microsoft.com/office/spreadsheetml/2009/9/main" objectType="Drop" dropStyle="combo" dx="31" fmlaLink="'Language Index'!$A$5" fmlaRange="Languages" noThreeD="1" sel="1" val="0"/>
</file>

<file path=xl/ctrlProps/ctrlProp3.xml><?xml version="1.0" encoding="utf-8"?>
<formControlPr xmlns="http://schemas.microsoft.com/office/spreadsheetml/2009/9/main" objectType="Drop" dropLines="4" dropStyle="combo" dx="31" fmlaLink="$AA$6" fmlaRange="$AA$2:$AA$5" noThreeD="1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0</xdr:row>
      <xdr:rowOff>19050</xdr:rowOff>
    </xdr:from>
    <xdr:to>
      <xdr:col>6</xdr:col>
      <xdr:colOff>629770</xdr:colOff>
      <xdr:row>1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9050"/>
          <a:ext cx="915521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1276350</xdr:colOff>
          <xdr:row>4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161925</xdr:rowOff>
        </xdr:from>
        <xdr:to>
          <xdr:col>5</xdr:col>
          <xdr:colOff>9525</xdr:colOff>
          <xdr:row>3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480060</xdr:colOff>
      <xdr:row>0</xdr:row>
      <xdr:rowOff>19050</xdr:rowOff>
    </xdr:from>
    <xdr:to>
      <xdr:col>30</xdr:col>
      <xdr:colOff>671681</xdr:colOff>
      <xdr:row>1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0" y="19050"/>
          <a:ext cx="915521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518160</xdr:colOff>
      <xdr:row>0</xdr:row>
      <xdr:rowOff>19050</xdr:rowOff>
    </xdr:from>
    <xdr:to>
      <xdr:col>28</xdr:col>
      <xdr:colOff>679301</xdr:colOff>
      <xdr:row>1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8900" y="19050"/>
          <a:ext cx="915521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</xdr:row>
          <xdr:rowOff>9525</xdr:rowOff>
        </xdr:from>
        <xdr:to>
          <xdr:col>2</xdr:col>
          <xdr:colOff>9525</xdr:colOff>
          <xdr:row>4</xdr:row>
          <xdr:rowOff>171450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434340</xdr:colOff>
      <xdr:row>0</xdr:row>
      <xdr:rowOff>15240</xdr:rowOff>
    </xdr:from>
    <xdr:to>
      <xdr:col>9</xdr:col>
      <xdr:colOff>664061</xdr:colOff>
      <xdr:row>0</xdr:row>
      <xdr:rowOff>377190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5240"/>
          <a:ext cx="915521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426720</xdr:colOff>
      <xdr:row>0</xdr:row>
      <xdr:rowOff>15240</xdr:rowOff>
    </xdr:from>
    <xdr:to>
      <xdr:col>5</xdr:col>
      <xdr:colOff>656441</xdr:colOff>
      <xdr:row>0</xdr:row>
      <xdr:rowOff>377190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15240"/>
          <a:ext cx="915521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gl-my.sharepoint.com/Users/Deepesh_Santwani/AppData/Local/Capital%20IQ/Office%20Plug-in/Templates/Credit%20Health%20Panel/Credit%20Health%20Panel%20-%20Basi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aitanya_vemuluri\AppData\Local\Capital%20IQ\Office%20Plug-in\Templates\Charts\Market%20Vi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ores"/>
      <sheetName val="Constituent Scores"/>
      <sheetName val="Constituent Financials"/>
      <sheetName val="CHP Aggregates"/>
      <sheetName val="CHP Scores"/>
    </sheetNames>
    <sheetDataSet>
      <sheetData sheetId="0" refreshError="1"/>
      <sheetData sheetId="1">
        <row r="10">
          <cell r="A10" t="str">
            <v>NYSE:ACN</v>
          </cell>
          <cell r="B10" t="str">
            <v>Accenture plc</v>
          </cell>
        </row>
        <row r="11">
          <cell r="A11" t="str">
            <v>ENXTPA:ATO</v>
          </cell>
          <cell r="B11" t="str">
            <v>Atos SE</v>
          </cell>
        </row>
        <row r="12">
          <cell r="A12" t="str">
            <v>XTRA:BC8</v>
          </cell>
          <cell r="B12" t="str">
            <v>Bechtle AG</v>
          </cell>
        </row>
        <row r="13">
          <cell r="A13" t="str">
            <v>ENXTPA:CAP</v>
          </cell>
          <cell r="B13" t="str">
            <v>Capgemini SE</v>
          </cell>
        </row>
        <row r="14">
          <cell r="A14" t="str">
            <v>TSX:GIB.A</v>
          </cell>
          <cell r="B14" t="str">
            <v>CGI Inc.</v>
          </cell>
        </row>
        <row r="15">
          <cell r="A15" t="str">
            <v>NasdaqGS:CTSH</v>
          </cell>
          <cell r="B15" t="str">
            <v>Cognizant Technology Solutions Corporation</v>
          </cell>
        </row>
        <row r="16">
          <cell r="A16" t="str">
            <v>LSE:CCC</v>
          </cell>
          <cell r="B16" t="str">
            <v>Computacenter plc</v>
          </cell>
        </row>
        <row r="17">
          <cell r="A17" t="str">
            <v>NYSE:DXC</v>
          </cell>
          <cell r="B17" t="str">
            <v>DXC Technology Company</v>
          </cell>
        </row>
        <row r="18">
          <cell r="A18" t="str">
            <v>TSE:6702</v>
          </cell>
          <cell r="B18" t="str">
            <v>Fujitsu Limited</v>
          </cell>
        </row>
        <row r="19">
          <cell r="A19" t="str">
            <v>NSEI:HCLTECH</v>
          </cell>
          <cell r="B19" t="str">
            <v>HCL Technologies Limited</v>
          </cell>
        </row>
        <row r="20">
          <cell r="A20" t="str">
            <v>NSEI:INFY</v>
          </cell>
          <cell r="B20" t="str">
            <v>Infosys Limited</v>
          </cell>
        </row>
        <row r="21">
          <cell r="A21" t="str">
            <v>NYSE:IBM</v>
          </cell>
          <cell r="B21" t="str">
            <v>International Business Machines Corporation</v>
          </cell>
        </row>
        <row r="22">
          <cell r="A22" t="str">
            <v>TSE:6701</v>
          </cell>
          <cell r="B22" t="str">
            <v>NEC Corporation</v>
          </cell>
        </row>
        <row r="23">
          <cell r="A23" t="str">
            <v>TSE:4307</v>
          </cell>
          <cell r="B23" t="str">
            <v>Nomura Research Institute, Ltd.</v>
          </cell>
        </row>
        <row r="24">
          <cell r="A24" t="str">
            <v>TSE:9613</v>
          </cell>
          <cell r="B24" t="str">
            <v>NTT DATA Corporation</v>
          </cell>
        </row>
        <row r="25">
          <cell r="A25" t="str">
            <v>TSE:4768</v>
          </cell>
          <cell r="B25" t="str">
            <v>Otsuka Corporation</v>
          </cell>
        </row>
        <row r="26">
          <cell r="A26" t="str">
            <v>KOSE:A018260</v>
          </cell>
          <cell r="B26" t="str">
            <v>Samsung SDS Co.,Ltd.</v>
          </cell>
        </row>
        <row r="27">
          <cell r="A27" t="str">
            <v>ENXTPA:SOP</v>
          </cell>
          <cell r="B27" t="str">
            <v>Sopra Steria Group SA</v>
          </cell>
        </row>
        <row r="28">
          <cell r="A28" t="str">
            <v>NSEI:TCS</v>
          </cell>
          <cell r="B28" t="str">
            <v>Tata Consultancy Services Limited</v>
          </cell>
        </row>
        <row r="29">
          <cell r="A29" t="str">
            <v>NSEI:TECHM</v>
          </cell>
          <cell r="B29" t="str">
            <v>Tech Mahindra Limited</v>
          </cell>
        </row>
        <row r="30">
          <cell r="A30" t="str">
            <v>BSE:507685</v>
          </cell>
          <cell r="B30" t="str">
            <v>Wipro Limited</v>
          </cell>
        </row>
      </sheetData>
      <sheetData sheetId="2">
        <row r="18">
          <cell r="A18" t="str">
            <v>NYSE:ACN</v>
          </cell>
          <cell r="B18" t="str">
            <v>Accenture plc</v>
          </cell>
        </row>
        <row r="19">
          <cell r="A19" t="str">
            <v>ENXTPA:ATO</v>
          </cell>
          <cell r="B19" t="str">
            <v>Atos SE</v>
          </cell>
        </row>
        <row r="20">
          <cell r="A20" t="str">
            <v>XTRA:BC8</v>
          </cell>
          <cell r="B20" t="str">
            <v>Bechtle AG</v>
          </cell>
        </row>
        <row r="21">
          <cell r="A21" t="str">
            <v>ENXTPA:CAP</v>
          </cell>
          <cell r="B21" t="str">
            <v>Capgemini SE</v>
          </cell>
        </row>
        <row r="22">
          <cell r="A22" t="str">
            <v>TSX:GIB.A</v>
          </cell>
          <cell r="B22" t="str">
            <v>CGI Inc.</v>
          </cell>
        </row>
        <row r="23">
          <cell r="A23" t="str">
            <v>NasdaqGS:CTSH</v>
          </cell>
          <cell r="B23" t="str">
            <v>Cognizant Technology Solutions Corporation</v>
          </cell>
        </row>
        <row r="24">
          <cell r="A24" t="str">
            <v>LSE:CCC</v>
          </cell>
          <cell r="B24" t="str">
            <v>Computacenter plc</v>
          </cell>
        </row>
        <row r="25">
          <cell r="A25" t="str">
            <v>NYSE:DXC</v>
          </cell>
          <cell r="B25" t="str">
            <v>DXC Technology Company</v>
          </cell>
        </row>
        <row r="26">
          <cell r="A26" t="str">
            <v>TSE:6702</v>
          </cell>
          <cell r="B26" t="str">
            <v>Fujitsu Limited</v>
          </cell>
        </row>
        <row r="27">
          <cell r="A27" t="str">
            <v>NSEI:HCLTECH</v>
          </cell>
          <cell r="B27" t="str">
            <v>HCL Technologies Limited</v>
          </cell>
        </row>
        <row r="28">
          <cell r="A28" t="str">
            <v>NSEI:INFY</v>
          </cell>
          <cell r="B28" t="str">
            <v>Infosys Limited</v>
          </cell>
        </row>
        <row r="29">
          <cell r="A29" t="str">
            <v>NYSE:IBM</v>
          </cell>
          <cell r="B29" t="str">
            <v>International Business Machines Corporation</v>
          </cell>
        </row>
        <row r="30">
          <cell r="A30" t="str">
            <v>TSE:6701</v>
          </cell>
          <cell r="B30" t="str">
            <v>NEC Corporation</v>
          </cell>
        </row>
        <row r="31">
          <cell r="A31" t="str">
            <v>TSE:4307</v>
          </cell>
          <cell r="B31" t="str">
            <v>Nomura Research Institute, Ltd.</v>
          </cell>
        </row>
        <row r="32">
          <cell r="A32" t="str">
            <v>TSE:9613</v>
          </cell>
          <cell r="B32" t="str">
            <v>NTT DATA Corporation</v>
          </cell>
        </row>
        <row r="33">
          <cell r="A33" t="str">
            <v>TSE:4768</v>
          </cell>
          <cell r="B33" t="str">
            <v>Otsuka Corporation</v>
          </cell>
        </row>
        <row r="34">
          <cell r="A34" t="str">
            <v>KOSE:A018260</v>
          </cell>
          <cell r="B34" t="str">
            <v>Samsung SDS Co.,Ltd.</v>
          </cell>
        </row>
        <row r="35">
          <cell r="A35" t="str">
            <v>ENXTPA:SOP</v>
          </cell>
          <cell r="B35" t="str">
            <v>Sopra Steria Group SA</v>
          </cell>
        </row>
        <row r="36">
          <cell r="A36" t="str">
            <v>NSEI:TCS</v>
          </cell>
          <cell r="B36" t="str">
            <v>Tata Consultancy Services Limited</v>
          </cell>
        </row>
        <row r="37">
          <cell r="A37" t="str">
            <v>NSEI:TECHM</v>
          </cell>
          <cell r="B37" t="str">
            <v>Tech Mahindra Limited</v>
          </cell>
        </row>
        <row r="38">
          <cell r="A38" t="str">
            <v>BSE:507685</v>
          </cell>
          <cell r="B38" t="str">
            <v>Wipro Limited</v>
          </cell>
        </row>
      </sheetData>
      <sheetData sheetId="3">
        <row r="7">
          <cell r="H7">
            <v>18006.569350000002</v>
          </cell>
          <cell r="I7">
            <v>17891.5422</v>
          </cell>
          <cell r="J7">
            <v>18488.579699999998</v>
          </cell>
        </row>
        <row r="40">
          <cell r="A40" t="str">
            <v>NYSE:ACN</v>
          </cell>
          <cell r="B40" t="str">
            <v>Accenture plc</v>
          </cell>
        </row>
        <row r="41">
          <cell r="A41" t="str">
            <v>ENXTPA:ATO</v>
          </cell>
          <cell r="B41" t="str">
            <v>Atos SE</v>
          </cell>
        </row>
        <row r="42">
          <cell r="A42" t="str">
            <v>XTRA:BC8</v>
          </cell>
          <cell r="B42" t="str">
            <v>Bechtle AG</v>
          </cell>
        </row>
        <row r="43">
          <cell r="A43" t="str">
            <v>ENXTPA:CAP</v>
          </cell>
          <cell r="B43" t="str">
            <v>Capgemini SE</v>
          </cell>
        </row>
        <row r="44">
          <cell r="A44" t="str">
            <v>TSX:GIB.A</v>
          </cell>
          <cell r="B44" t="str">
            <v>CGI Inc.</v>
          </cell>
        </row>
        <row r="45">
          <cell r="A45" t="str">
            <v>NasdaqGS:CTSH</v>
          </cell>
          <cell r="B45" t="str">
            <v>Cognizant Technology Solutions Corporation</v>
          </cell>
        </row>
        <row r="46">
          <cell r="A46" t="str">
            <v>LSE:CCC</v>
          </cell>
          <cell r="B46" t="str">
            <v>Computacenter plc</v>
          </cell>
        </row>
        <row r="47">
          <cell r="A47" t="str">
            <v>NYSE:DXC</v>
          </cell>
          <cell r="B47" t="str">
            <v>DXC Technology Company</v>
          </cell>
        </row>
        <row r="48">
          <cell r="A48" t="str">
            <v>TSE:6702</v>
          </cell>
          <cell r="B48" t="str">
            <v>Fujitsu Limited</v>
          </cell>
        </row>
        <row r="49">
          <cell r="A49" t="str">
            <v>NSEI:HCLTECH</v>
          </cell>
          <cell r="B49" t="str">
            <v>HCL Technologies Limited</v>
          </cell>
        </row>
        <row r="50">
          <cell r="A50" t="str">
            <v>NSEI:INFY</v>
          </cell>
          <cell r="B50" t="str">
            <v>Infosys Limited</v>
          </cell>
        </row>
        <row r="51">
          <cell r="A51" t="str">
            <v>NYSE:IBM</v>
          </cell>
          <cell r="B51" t="str">
            <v>International Business Machines Corporation</v>
          </cell>
        </row>
        <row r="52">
          <cell r="A52" t="str">
            <v>TSE:6701</v>
          </cell>
          <cell r="B52" t="str">
            <v>NEC Corporation</v>
          </cell>
        </row>
        <row r="53">
          <cell r="A53" t="str">
            <v>TSE:4307</v>
          </cell>
          <cell r="B53" t="str">
            <v>Nomura Research Institute, Ltd.</v>
          </cell>
        </row>
        <row r="54">
          <cell r="A54" t="str">
            <v>TSE:9613</v>
          </cell>
          <cell r="B54" t="str">
            <v>NTT DATA Corporation</v>
          </cell>
        </row>
        <row r="55">
          <cell r="A55" t="str">
            <v>TSE:4768</v>
          </cell>
          <cell r="B55" t="str">
            <v>Otsuka Corporation</v>
          </cell>
        </row>
        <row r="56">
          <cell r="A56" t="str">
            <v>KOSE:A018260</v>
          </cell>
          <cell r="B56" t="str">
            <v>Samsung SDS Co.,Ltd.</v>
          </cell>
        </row>
        <row r="57">
          <cell r="A57" t="str">
            <v>ENXTPA:SOP</v>
          </cell>
          <cell r="B57" t="str">
            <v>Sopra Steria Group SA</v>
          </cell>
        </row>
        <row r="58">
          <cell r="A58" t="str">
            <v>NSEI:TCS</v>
          </cell>
          <cell r="B58" t="str">
            <v>Tata Consultancy Services Limited</v>
          </cell>
        </row>
        <row r="59">
          <cell r="A59" t="str">
            <v>NSEI:TECHM</v>
          </cell>
          <cell r="B59" t="str">
            <v>Tech Mahindra Limited</v>
          </cell>
        </row>
        <row r="60">
          <cell r="A60" t="str">
            <v>BSE:507685</v>
          </cell>
          <cell r="B60" t="str">
            <v>Wipro Limited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9">
          <cell r="E9" t="str">
            <v>IQ102274</v>
          </cell>
        </row>
        <row r="10">
          <cell r="E10" t="str">
            <v>IQ40819901</v>
          </cell>
        </row>
        <row r="11">
          <cell r="E11" t="str">
            <v>IQ99323187</v>
          </cell>
        </row>
        <row r="12">
          <cell r="E12" t="str">
            <v>IQ9085890</v>
          </cell>
        </row>
        <row r="13">
          <cell r="E13" t="str">
            <v>IQ108757337</v>
          </cell>
        </row>
        <row r="14">
          <cell r="E14" t="str">
            <v>IQ225241822</v>
          </cell>
        </row>
        <row r="15">
          <cell r="E15" t="str">
            <v>IQ241800538</v>
          </cell>
        </row>
        <row r="16">
          <cell r="E16" t="str">
            <v>IQ46130224</v>
          </cell>
        </row>
        <row r="17">
          <cell r="E17" t="str">
            <v>IQ46951470</v>
          </cell>
        </row>
        <row r="18">
          <cell r="E18" t="str">
            <v>IQ89096424</v>
          </cell>
        </row>
        <row r="19">
          <cell r="E19" t="str">
            <v>IQ226773884</v>
          </cell>
        </row>
        <row r="20">
          <cell r="E20" t="str">
            <v>IQ112872324</v>
          </cell>
        </row>
        <row r="21">
          <cell r="E21" t="str">
            <v>IQ129418175</v>
          </cell>
        </row>
        <row r="22">
          <cell r="E22" t="str">
            <v>IQ53413661</v>
          </cell>
        </row>
        <row r="23">
          <cell r="E23" t="str">
            <v>IQ225573993</v>
          </cell>
        </row>
        <row r="24">
          <cell r="E24" t="str">
            <v>IQ52213685</v>
          </cell>
        </row>
        <row r="25">
          <cell r="E25" t="str">
            <v>IQ32562413</v>
          </cell>
        </row>
        <row r="26">
          <cell r="E26" t="str">
            <v>IQ212773364</v>
          </cell>
        </row>
        <row r="27">
          <cell r="E27" t="str">
            <v>IQ88965428</v>
          </cell>
        </row>
        <row r="28">
          <cell r="E28" t="str">
            <v>IQ6869099</v>
          </cell>
        </row>
        <row r="29">
          <cell r="E29" t="str">
            <v>IQ423693</v>
          </cell>
        </row>
        <row r="30">
          <cell r="E30" t="str">
            <v>IQ225963780</v>
          </cell>
        </row>
        <row r="31">
          <cell r="E31" t="str">
            <v>IQ7943362</v>
          </cell>
        </row>
        <row r="32">
          <cell r="E32" t="str">
            <v>IQ117919082</v>
          </cell>
        </row>
        <row r="33">
          <cell r="E33" t="str">
            <v>IQ9426784</v>
          </cell>
        </row>
        <row r="34">
          <cell r="E34" t="str">
            <v>IQ111658983</v>
          </cell>
        </row>
        <row r="35">
          <cell r="E35" t="str">
            <v>IQ240935653</v>
          </cell>
        </row>
        <row r="36">
          <cell r="E36" t="str">
            <v>IQ62113751</v>
          </cell>
        </row>
        <row r="37">
          <cell r="E37" t="str">
            <v>IQ134382</v>
          </cell>
        </row>
        <row r="38">
          <cell r="E38" t="str">
            <v>IQ123715</v>
          </cell>
        </row>
        <row r="39">
          <cell r="E39" t="str">
            <v>IQ1232156</v>
          </cell>
        </row>
        <row r="40">
          <cell r="E40" t="str">
            <v>IQ145893899</v>
          </cell>
        </row>
        <row r="41">
          <cell r="E41" t="str">
            <v>IQ61113445</v>
          </cell>
        </row>
        <row r="42">
          <cell r="E42" t="str">
            <v>IQ61733290</v>
          </cell>
        </row>
        <row r="43">
          <cell r="E43" t="str">
            <v>IQ244101357</v>
          </cell>
        </row>
        <row r="44">
          <cell r="E44" t="str">
            <v>IQ60500242</v>
          </cell>
        </row>
        <row r="45">
          <cell r="E45" t="str">
            <v>IQ717234</v>
          </cell>
        </row>
        <row r="46">
          <cell r="E46" t="str">
            <v>IQ633247</v>
          </cell>
        </row>
        <row r="47">
          <cell r="E47" t="str">
            <v>IQ8084953</v>
          </cell>
        </row>
        <row r="48">
          <cell r="E48" t="str">
            <v>IQ93441</v>
          </cell>
        </row>
        <row r="49">
          <cell r="E49" t="str">
            <v>IQ3132665</v>
          </cell>
        </row>
        <row r="50">
          <cell r="E50" t="str">
            <v>IQ54499943</v>
          </cell>
        </row>
        <row r="51">
          <cell r="E51" t="str">
            <v>IQ106816</v>
          </cell>
        </row>
        <row r="52">
          <cell r="E52" t="str">
            <v>IQ41620474</v>
          </cell>
        </row>
        <row r="53">
          <cell r="E53" t="str">
            <v>IQ24991</v>
          </cell>
        </row>
        <row r="54">
          <cell r="E54" t="str">
            <v>IQ951901</v>
          </cell>
        </row>
        <row r="55">
          <cell r="E55" t="str">
            <v>IQ425640</v>
          </cell>
        </row>
        <row r="56">
          <cell r="E56" t="str">
            <v>IQT2591565</v>
          </cell>
        </row>
        <row r="57">
          <cell r="E57" t="str">
            <v>IQ8058644</v>
          </cell>
        </row>
        <row r="58">
          <cell r="E58" t="str">
            <v>IQ29145877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ta"/>
    </sheetNames>
    <sheetDataSet>
      <sheetData sheetId="0"/>
      <sheetData sheetId="1">
        <row r="22">
          <cell r="AM22">
            <v>44099</v>
          </cell>
          <cell r="AN22">
            <v>44106</v>
          </cell>
          <cell r="AO22">
            <v>44113</v>
          </cell>
          <cell r="AP22">
            <v>44120</v>
          </cell>
          <cell r="AQ22">
            <v>44127</v>
          </cell>
          <cell r="AR22">
            <v>44134</v>
          </cell>
          <cell r="AS22">
            <v>44141</v>
          </cell>
          <cell r="AT22">
            <v>44148</v>
          </cell>
          <cell r="AU22">
            <v>44155</v>
          </cell>
          <cell r="AV22">
            <v>44162</v>
          </cell>
          <cell r="AW22">
            <v>44169</v>
          </cell>
          <cell r="AX22">
            <v>44176</v>
          </cell>
          <cell r="AY22">
            <v>44183</v>
          </cell>
          <cell r="AZ22">
            <v>44189</v>
          </cell>
          <cell r="BA22">
            <v>44196</v>
          </cell>
          <cell r="BB22">
            <v>44204</v>
          </cell>
          <cell r="BC22">
            <v>44211</v>
          </cell>
          <cell r="BD22">
            <v>44218</v>
          </cell>
          <cell r="BE22">
            <v>44225</v>
          </cell>
          <cell r="BF22">
            <v>44232</v>
          </cell>
          <cell r="BG22">
            <v>44239</v>
          </cell>
          <cell r="BH22">
            <v>44246</v>
          </cell>
          <cell r="BI22">
            <v>44253</v>
          </cell>
          <cell r="BJ22">
            <v>44260</v>
          </cell>
          <cell r="BK22">
            <v>44267</v>
          </cell>
          <cell r="BL22">
            <v>44274</v>
          </cell>
          <cell r="BM22">
            <v>44281</v>
          </cell>
          <cell r="BN22">
            <v>44287</v>
          </cell>
          <cell r="BO22">
            <v>44295</v>
          </cell>
          <cell r="BP22">
            <v>44302</v>
          </cell>
          <cell r="BQ22">
            <v>44309</v>
          </cell>
          <cell r="BR22">
            <v>44316</v>
          </cell>
          <cell r="BS22">
            <v>44323</v>
          </cell>
          <cell r="BT22">
            <v>44330</v>
          </cell>
          <cell r="BU22">
            <v>44337</v>
          </cell>
          <cell r="BV22">
            <v>44344</v>
          </cell>
          <cell r="BW22">
            <v>44351</v>
          </cell>
          <cell r="BX22">
            <v>44358</v>
          </cell>
          <cell r="BY22">
            <v>44365</v>
          </cell>
          <cell r="BZ22">
            <v>44372</v>
          </cell>
          <cell r="CA22">
            <v>44379</v>
          </cell>
          <cell r="CB22">
            <v>44386</v>
          </cell>
          <cell r="CC22">
            <v>44393</v>
          </cell>
          <cell r="CD22">
            <v>44400</v>
          </cell>
          <cell r="CE22">
            <v>44407</v>
          </cell>
          <cell r="CF22">
            <v>44414</v>
          </cell>
          <cell r="CG22">
            <v>44421</v>
          </cell>
          <cell r="CH22">
            <v>44428</v>
          </cell>
          <cell r="CI22">
            <v>44435</v>
          </cell>
          <cell r="CJ22">
            <v>44442</v>
          </cell>
          <cell r="CK22">
            <v>44449</v>
          </cell>
          <cell r="CL22">
            <v>44456</v>
          </cell>
          <cell r="CM22">
            <v>44463</v>
          </cell>
          <cell r="CN22">
            <v>44470</v>
          </cell>
          <cell r="CO22">
            <v>44477</v>
          </cell>
          <cell r="CP22">
            <v>44484</v>
          </cell>
          <cell r="CQ22">
            <v>44491</v>
          </cell>
          <cell r="CR22">
            <v>44498</v>
          </cell>
          <cell r="CS22">
            <v>44505</v>
          </cell>
          <cell r="CT22">
            <v>44512</v>
          </cell>
          <cell r="CU22">
            <v>44519</v>
          </cell>
          <cell r="CV22">
            <v>44526</v>
          </cell>
          <cell r="CW22">
            <v>44533</v>
          </cell>
          <cell r="CX22">
            <v>44540</v>
          </cell>
          <cell r="CY22">
            <v>44547</v>
          </cell>
          <cell r="CZ22">
            <v>44553</v>
          </cell>
          <cell r="DA22">
            <v>44561</v>
          </cell>
          <cell r="DB22">
            <v>44568</v>
          </cell>
          <cell r="DC22">
            <v>44575</v>
          </cell>
          <cell r="DD22">
            <v>44582</v>
          </cell>
          <cell r="DE22">
            <v>44589</v>
          </cell>
          <cell r="DF22">
            <v>44596</v>
          </cell>
          <cell r="DG22">
            <v>44603</v>
          </cell>
          <cell r="DH22">
            <v>44610</v>
          </cell>
          <cell r="DI22">
            <v>44617</v>
          </cell>
          <cell r="DJ22">
            <v>44624</v>
          </cell>
          <cell r="DK22">
            <v>44631</v>
          </cell>
          <cell r="DL22">
            <v>44638</v>
          </cell>
          <cell r="DM22">
            <v>44645</v>
          </cell>
          <cell r="DN22">
            <v>44652</v>
          </cell>
        </row>
        <row r="24">
          <cell r="AM24">
            <v>3298.4568597519001</v>
          </cell>
          <cell r="AN24">
            <v>3348.4437488764002</v>
          </cell>
          <cell r="AO24">
            <v>3477.1342640636999</v>
          </cell>
          <cell r="AP24">
            <v>3483.8078426764</v>
          </cell>
          <cell r="AQ24">
            <v>3465.3872157932001</v>
          </cell>
          <cell r="AR24">
            <v>3269.9590859407999</v>
          </cell>
          <cell r="AS24">
            <v>3509.4364832394999</v>
          </cell>
          <cell r="AT24">
            <v>3585.1535348635002</v>
          </cell>
          <cell r="AU24">
            <v>3557.5438414496998</v>
          </cell>
          <cell r="AV24">
            <v>3638.3535862507001</v>
          </cell>
          <cell r="AW24">
            <v>3699.1213823136</v>
          </cell>
          <cell r="AX24">
            <v>3663.4579431077</v>
          </cell>
          <cell r="AY24">
            <v>3709.4083754668</v>
          </cell>
          <cell r="AZ24">
            <v>3703.0578338216001</v>
          </cell>
          <cell r="BA24">
            <v>3756.0714689572001</v>
          </cell>
          <cell r="BB24">
            <v>3824.6809443012999</v>
          </cell>
          <cell r="BC24">
            <v>3768.2462904890999</v>
          </cell>
          <cell r="BD24">
            <v>3841.4655707197999</v>
          </cell>
          <cell r="BE24">
            <v>3714.2426897765999</v>
          </cell>
          <cell r="BF24">
            <v>3886.8316808802001</v>
          </cell>
          <cell r="BG24">
            <v>3934.8336727925998</v>
          </cell>
          <cell r="BH24">
            <v>3906.7078480189002</v>
          </cell>
          <cell r="BI24">
            <v>3811.1497495982999</v>
          </cell>
          <cell r="BJ24">
            <v>3841.9413711389002</v>
          </cell>
          <cell r="BK24">
            <v>3943.3427950516998</v>
          </cell>
          <cell r="BL24">
            <v>3913.0992050896998</v>
          </cell>
          <cell r="BM24">
            <v>3974.5368731917001</v>
          </cell>
          <cell r="BN24">
            <v>4019.8654449761002</v>
          </cell>
          <cell r="BO24">
            <v>4128.8020798497</v>
          </cell>
          <cell r="BP24">
            <v>4185.4687107570999</v>
          </cell>
          <cell r="BQ24">
            <v>4180.1673762951996</v>
          </cell>
          <cell r="BR24">
            <v>4181.1748954408004</v>
          </cell>
          <cell r="BS24">
            <v>4232.6013782573</v>
          </cell>
          <cell r="BT24">
            <v>4173.8540942423997</v>
          </cell>
          <cell r="BU24">
            <v>4155.8578117310999</v>
          </cell>
          <cell r="BV24">
            <v>4204.1105456535997</v>
          </cell>
          <cell r="BW24">
            <v>4229.8906041030996</v>
          </cell>
          <cell r="BX24">
            <v>4247.4397847523996</v>
          </cell>
          <cell r="BY24">
            <v>4166.4532373348002</v>
          </cell>
          <cell r="BZ24">
            <v>4280.7024217071003</v>
          </cell>
          <cell r="CA24">
            <v>4352.3388792954001</v>
          </cell>
          <cell r="CB24">
            <v>4369.5509981817004</v>
          </cell>
          <cell r="CC24">
            <v>4327.1581538364999</v>
          </cell>
          <cell r="CD24">
            <v>4411.7924216024003</v>
          </cell>
          <cell r="CE24">
            <v>4395.2639721632004</v>
          </cell>
          <cell r="CF24">
            <v>4436.5177567440996</v>
          </cell>
          <cell r="CG24">
            <v>4468.0032439904999</v>
          </cell>
          <cell r="CH24">
            <v>4441.6651820920997</v>
          </cell>
          <cell r="CI24">
            <v>4509.3690893795001</v>
          </cell>
          <cell r="CJ24">
            <v>4535.4326449815999</v>
          </cell>
          <cell r="CK24">
            <v>4458.5798545345997</v>
          </cell>
          <cell r="CL24">
            <v>4432.9874800295001</v>
          </cell>
          <cell r="CM24">
            <v>4455.4779158832998</v>
          </cell>
          <cell r="CN24">
            <v>4357.0388753383004</v>
          </cell>
          <cell r="CO24">
            <v>4391.3380521665003</v>
          </cell>
          <cell r="CP24">
            <v>4471.3684542177998</v>
          </cell>
          <cell r="CQ24">
            <v>4544.8982526816999</v>
          </cell>
          <cell r="CR24">
            <v>4605.3766481776001</v>
          </cell>
          <cell r="CS24">
            <v>4697.5268054852004</v>
          </cell>
          <cell r="CT24">
            <v>4682.8473959508001</v>
          </cell>
          <cell r="CU24">
            <v>4697.9551064429997</v>
          </cell>
          <cell r="CV24">
            <v>4594.6182775141997</v>
          </cell>
          <cell r="CW24">
            <v>4538.4278649364996</v>
          </cell>
          <cell r="CX24">
            <v>4712.0241361517001</v>
          </cell>
          <cell r="CY24">
            <v>4620.6389852537995</v>
          </cell>
          <cell r="CZ24">
            <v>4725.7882422777002</v>
          </cell>
          <cell r="DA24">
            <v>4766.1829724282998</v>
          </cell>
          <cell r="DB24">
            <v>4677.0276567338997</v>
          </cell>
          <cell r="DC24">
            <v>4662.8541188186</v>
          </cell>
          <cell r="DD24">
            <v>4397.9391745281</v>
          </cell>
          <cell r="DE24">
            <v>4431.8491190000004</v>
          </cell>
          <cell r="DF24">
            <v>4500.531457</v>
          </cell>
          <cell r="DG24">
            <v>4418.6365169999999</v>
          </cell>
          <cell r="DH24">
            <v>4348.8691965836997</v>
          </cell>
          <cell r="DI24">
            <v>4384.6544910000002</v>
          </cell>
          <cell r="DJ24">
            <v>4328.8728864578998</v>
          </cell>
          <cell r="DK24">
            <v>4204.3118506172004</v>
          </cell>
          <cell r="DL24">
            <v>4463.1175904829997</v>
          </cell>
          <cell r="DM24">
            <v>4543.0563787879</v>
          </cell>
          <cell r="DN24">
            <v>4545.8555373971003</v>
          </cell>
        </row>
        <row r="25">
          <cell r="AM25">
            <v>0.66</v>
          </cell>
          <cell r="AN25">
            <v>0.7</v>
          </cell>
          <cell r="AO25">
            <v>0.79</v>
          </cell>
          <cell r="AP25">
            <v>0.76</v>
          </cell>
          <cell r="AQ25">
            <v>0.85</v>
          </cell>
          <cell r="AR25">
            <v>0.88</v>
          </cell>
          <cell r="AS25">
            <v>0.83</v>
          </cell>
          <cell r="AT25">
            <v>0.89</v>
          </cell>
          <cell r="AU25">
            <v>0.83</v>
          </cell>
          <cell r="AV25">
            <v>0.84</v>
          </cell>
          <cell r="AW25">
            <v>0.97</v>
          </cell>
          <cell r="AX25">
            <v>0.9</v>
          </cell>
          <cell r="AY25">
            <v>0.95</v>
          </cell>
          <cell r="AZ25">
            <v>0.94</v>
          </cell>
          <cell r="BA25">
            <v>0.93</v>
          </cell>
          <cell r="BB25">
            <v>1.1299999999999999</v>
          </cell>
          <cell r="BC25">
            <v>1.1100000000000001</v>
          </cell>
          <cell r="BD25">
            <v>1.1000000000000001</v>
          </cell>
          <cell r="BE25">
            <v>1.1100000000000001</v>
          </cell>
          <cell r="BF25">
            <v>1.19</v>
          </cell>
          <cell r="BG25">
            <v>1.2</v>
          </cell>
          <cell r="BH25">
            <v>1.34</v>
          </cell>
          <cell r="BI25">
            <v>1.44</v>
          </cell>
          <cell r="BJ25">
            <v>1.56</v>
          </cell>
          <cell r="BK25">
            <v>1.64</v>
          </cell>
          <cell r="BL25">
            <v>1.74</v>
          </cell>
          <cell r="BM25">
            <v>1.67</v>
          </cell>
          <cell r="BN25">
            <v>1.72</v>
          </cell>
          <cell r="BO25">
            <v>1.67</v>
          </cell>
          <cell r="BP25">
            <v>1.59</v>
          </cell>
          <cell r="BQ25">
            <v>1.58</v>
          </cell>
          <cell r="BR25">
            <v>1.65</v>
          </cell>
          <cell r="BS25">
            <v>1.6</v>
          </cell>
          <cell r="BT25">
            <v>1.63</v>
          </cell>
          <cell r="BU25">
            <v>1.63</v>
          </cell>
          <cell r="BV25">
            <v>1.58</v>
          </cell>
          <cell r="BW25">
            <v>1.56</v>
          </cell>
          <cell r="BX25">
            <v>1.47</v>
          </cell>
          <cell r="BY25">
            <v>1.45</v>
          </cell>
          <cell r="BZ25">
            <v>1.54</v>
          </cell>
          <cell r="CA25">
            <v>1.44</v>
          </cell>
          <cell r="CB25">
            <v>1.37</v>
          </cell>
          <cell r="CC25">
            <v>1.31</v>
          </cell>
          <cell r="CD25">
            <v>1.3</v>
          </cell>
          <cell r="CE25">
            <v>1.24</v>
          </cell>
          <cell r="CF25">
            <v>1.31</v>
          </cell>
          <cell r="CG25">
            <v>1.29</v>
          </cell>
          <cell r="CH25">
            <v>1.26</v>
          </cell>
          <cell r="CI25">
            <v>1.31</v>
          </cell>
          <cell r="CJ25">
            <v>1.33</v>
          </cell>
          <cell r="CK25">
            <v>1.35</v>
          </cell>
          <cell r="CL25">
            <v>1.37</v>
          </cell>
          <cell r="CM25">
            <v>1.47</v>
          </cell>
          <cell r="CN25">
            <v>1.48</v>
          </cell>
          <cell r="CO25">
            <v>1.61</v>
          </cell>
          <cell r="CP25">
            <v>1.59</v>
          </cell>
          <cell r="CQ25">
            <v>1.66</v>
          </cell>
          <cell r="CR25">
            <v>1.55</v>
          </cell>
          <cell r="CS25">
            <v>1.45</v>
          </cell>
          <cell r="CT25">
            <v>1.58</v>
          </cell>
          <cell r="CU25">
            <v>1.54</v>
          </cell>
          <cell r="CV25">
            <v>1.48</v>
          </cell>
          <cell r="CW25">
            <v>1.35</v>
          </cell>
          <cell r="CX25">
            <v>1.48</v>
          </cell>
          <cell r="CY25">
            <v>1.41</v>
          </cell>
          <cell r="CZ25">
            <v>1.5</v>
          </cell>
          <cell r="DA25">
            <v>1.52</v>
          </cell>
          <cell r="DB25">
            <v>1.76</v>
          </cell>
          <cell r="DC25">
            <v>1.78</v>
          </cell>
          <cell r="DD25">
            <v>1.75</v>
          </cell>
          <cell r="DE25">
            <v>1.78</v>
          </cell>
          <cell r="DF25">
            <v>1.93</v>
          </cell>
          <cell r="DG25">
            <v>1.92</v>
          </cell>
          <cell r="DH25">
            <v>1.92</v>
          </cell>
          <cell r="DI25">
            <v>1.97</v>
          </cell>
          <cell r="DJ25">
            <v>1.74</v>
          </cell>
          <cell r="DK25">
            <v>2</v>
          </cell>
          <cell r="DL25">
            <v>2.14</v>
          </cell>
          <cell r="DM25">
            <v>2.48</v>
          </cell>
          <cell r="DN25">
            <v>2.38</v>
          </cell>
        </row>
        <row r="30">
          <cell r="AM30">
            <v>44099</v>
          </cell>
          <cell r="AN30">
            <v>44106</v>
          </cell>
          <cell r="AO30">
            <v>44113</v>
          </cell>
          <cell r="AP30">
            <v>44120</v>
          </cell>
          <cell r="AQ30">
            <v>44127</v>
          </cell>
          <cell r="AR30">
            <v>44134</v>
          </cell>
          <cell r="AS30">
            <v>44141</v>
          </cell>
          <cell r="AT30">
            <v>44148</v>
          </cell>
          <cell r="AU30">
            <v>44155</v>
          </cell>
          <cell r="AV30">
            <v>44162</v>
          </cell>
          <cell r="AW30">
            <v>44169</v>
          </cell>
          <cell r="AX30">
            <v>44176</v>
          </cell>
          <cell r="AY30">
            <v>44183</v>
          </cell>
          <cell r="AZ30">
            <v>44189</v>
          </cell>
          <cell r="BA30">
            <v>44196</v>
          </cell>
          <cell r="BB30">
            <v>44204</v>
          </cell>
          <cell r="BC30">
            <v>44211</v>
          </cell>
          <cell r="BD30">
            <v>44218</v>
          </cell>
          <cell r="BE30">
            <v>44225</v>
          </cell>
          <cell r="BF30">
            <v>44232</v>
          </cell>
          <cell r="BG30">
            <v>44239</v>
          </cell>
          <cell r="BH30">
            <v>44246</v>
          </cell>
          <cell r="BI30">
            <v>44253</v>
          </cell>
          <cell r="BJ30">
            <v>44260</v>
          </cell>
          <cell r="BK30">
            <v>44267</v>
          </cell>
          <cell r="BL30">
            <v>44274</v>
          </cell>
          <cell r="BM30">
            <v>44281</v>
          </cell>
          <cell r="BN30">
            <v>44287</v>
          </cell>
          <cell r="BO30">
            <v>44295</v>
          </cell>
          <cell r="BP30">
            <v>44302</v>
          </cell>
          <cell r="BQ30">
            <v>44309</v>
          </cell>
          <cell r="BR30">
            <v>44316</v>
          </cell>
          <cell r="BS30">
            <v>44323</v>
          </cell>
          <cell r="BT30">
            <v>44330</v>
          </cell>
          <cell r="BU30">
            <v>44337</v>
          </cell>
          <cell r="BV30">
            <v>44344</v>
          </cell>
          <cell r="BW30">
            <v>44351</v>
          </cell>
          <cell r="BX30">
            <v>44358</v>
          </cell>
          <cell r="BY30">
            <v>44365</v>
          </cell>
          <cell r="BZ30">
            <v>44372</v>
          </cell>
          <cell r="CA30">
            <v>44379</v>
          </cell>
          <cell r="CB30">
            <v>44386</v>
          </cell>
          <cell r="CC30">
            <v>44393</v>
          </cell>
          <cell r="CD30">
            <v>44400</v>
          </cell>
          <cell r="CE30">
            <v>44407</v>
          </cell>
          <cell r="CF30">
            <v>44414</v>
          </cell>
          <cell r="CG30">
            <v>44421</v>
          </cell>
          <cell r="CH30">
            <v>44428</v>
          </cell>
          <cell r="CI30">
            <v>44435</v>
          </cell>
          <cell r="CJ30">
            <v>44442</v>
          </cell>
          <cell r="CK30">
            <v>44449</v>
          </cell>
          <cell r="CL30">
            <v>44456</v>
          </cell>
          <cell r="CM30">
            <v>44463</v>
          </cell>
          <cell r="CN30">
            <v>44470</v>
          </cell>
          <cell r="CO30">
            <v>44477</v>
          </cell>
          <cell r="CP30">
            <v>44484</v>
          </cell>
          <cell r="CQ30">
            <v>44491</v>
          </cell>
          <cell r="CR30">
            <v>44498</v>
          </cell>
          <cell r="CS30">
            <v>44505</v>
          </cell>
          <cell r="CT30">
            <v>44512</v>
          </cell>
          <cell r="CU30">
            <v>44519</v>
          </cell>
          <cell r="CV30">
            <v>44526</v>
          </cell>
          <cell r="CW30">
            <v>44533</v>
          </cell>
          <cell r="CX30">
            <v>44540</v>
          </cell>
          <cell r="CY30">
            <v>44547</v>
          </cell>
          <cell r="CZ30">
            <v>44553</v>
          </cell>
          <cell r="DA30">
            <v>44561</v>
          </cell>
          <cell r="DB30">
            <v>44568</v>
          </cell>
          <cell r="DC30">
            <v>44575</v>
          </cell>
          <cell r="DD30">
            <v>44582</v>
          </cell>
          <cell r="DE30">
            <v>44589</v>
          </cell>
          <cell r="DF30">
            <v>44596</v>
          </cell>
          <cell r="DG30">
            <v>44603</v>
          </cell>
          <cell r="DH30">
            <v>44610</v>
          </cell>
          <cell r="DI30">
            <v>44617</v>
          </cell>
          <cell r="DJ30">
            <v>44624</v>
          </cell>
          <cell r="DK30">
            <v>44631</v>
          </cell>
          <cell r="DL30">
            <v>44638</v>
          </cell>
          <cell r="DM30">
            <v>44645</v>
          </cell>
          <cell r="DN30">
            <v>44652</v>
          </cell>
        </row>
        <row r="32">
          <cell r="AM32">
            <v>40.25</v>
          </cell>
          <cell r="AN32">
            <v>37.049999999999997</v>
          </cell>
          <cell r="AO32">
            <v>40.909999999999997</v>
          </cell>
          <cell r="AP32">
            <v>41.12</v>
          </cell>
          <cell r="AQ32">
            <v>39.85</v>
          </cell>
          <cell r="AR32">
            <v>35.79</v>
          </cell>
          <cell r="AS32">
            <v>37.14</v>
          </cell>
          <cell r="AT32">
            <v>40.4</v>
          </cell>
          <cell r="AU32">
            <v>42.42</v>
          </cell>
          <cell r="AV32">
            <v>45.53</v>
          </cell>
          <cell r="AW32">
            <v>46.26</v>
          </cell>
          <cell r="AX32">
            <v>46.75</v>
          </cell>
          <cell r="AY32">
            <v>49.24</v>
          </cell>
          <cell r="AZ32">
            <v>48.23</v>
          </cell>
          <cell r="BA32">
            <v>48.52</v>
          </cell>
          <cell r="BB32">
            <v>52.26</v>
          </cell>
          <cell r="BC32">
            <v>52.42</v>
          </cell>
          <cell r="BD32">
            <v>52.27</v>
          </cell>
          <cell r="BE32">
            <v>52.2</v>
          </cell>
          <cell r="BF32">
            <v>56.85</v>
          </cell>
          <cell r="BG32">
            <v>59.38</v>
          </cell>
          <cell r="BH32">
            <v>59.26</v>
          </cell>
          <cell r="BI32">
            <v>61.5</v>
          </cell>
          <cell r="BJ32">
            <v>66.09</v>
          </cell>
          <cell r="BK32">
            <v>65.64</v>
          </cell>
          <cell r="BL32">
            <v>61.44</v>
          </cell>
          <cell r="BM32">
            <v>60.97</v>
          </cell>
          <cell r="BN32">
            <v>61.45</v>
          </cell>
          <cell r="BO32">
            <v>59.35</v>
          </cell>
          <cell r="BP32">
            <v>63.19</v>
          </cell>
          <cell r="BQ32">
            <v>62.14</v>
          </cell>
          <cell r="BR32">
            <v>63.58</v>
          </cell>
          <cell r="BS32">
            <v>64.900000000000006</v>
          </cell>
          <cell r="BT32">
            <v>65.36</v>
          </cell>
          <cell r="BU32">
            <v>63.58</v>
          </cell>
          <cell r="BV32">
            <v>66.319999999999993</v>
          </cell>
          <cell r="BW32">
            <v>69.62</v>
          </cell>
          <cell r="BX32">
            <v>69.92</v>
          </cell>
          <cell r="BY32">
            <v>71.290000000000006</v>
          </cell>
          <cell r="BZ32">
            <v>74.05</v>
          </cell>
          <cell r="CA32">
            <v>75.16</v>
          </cell>
          <cell r="CB32">
            <v>73.81</v>
          </cell>
          <cell r="CC32">
            <v>71.56</v>
          </cell>
          <cell r="CD32">
            <v>72.069999999999993</v>
          </cell>
          <cell r="CE32">
            <v>73.95</v>
          </cell>
          <cell r="CF32">
            <v>68.28</v>
          </cell>
          <cell r="CG32">
            <v>68.209999999999994</v>
          </cell>
          <cell r="CH32">
            <v>62.14</v>
          </cell>
          <cell r="CI32">
            <v>68.739999999999995</v>
          </cell>
          <cell r="CJ32">
            <v>69.290000000000006</v>
          </cell>
          <cell r="CK32">
            <v>69.47</v>
          </cell>
          <cell r="CL32">
            <v>71.819999999999993</v>
          </cell>
          <cell r="CM32">
            <v>73.98</v>
          </cell>
          <cell r="CN32">
            <v>75.88</v>
          </cell>
          <cell r="CO32">
            <v>79.349999999999994</v>
          </cell>
          <cell r="CP32">
            <v>81.73</v>
          </cell>
          <cell r="CQ32">
            <v>83.76</v>
          </cell>
          <cell r="CR32">
            <v>83.57</v>
          </cell>
          <cell r="CS32">
            <v>81.27</v>
          </cell>
          <cell r="CT32">
            <v>79.69</v>
          </cell>
          <cell r="CU32">
            <v>75.94</v>
          </cell>
          <cell r="CV32">
            <v>68.150000000000006</v>
          </cell>
          <cell r="CW32">
            <v>66.260000000000005</v>
          </cell>
          <cell r="CX32">
            <v>71.48</v>
          </cell>
          <cell r="CY32">
            <v>70.72</v>
          </cell>
          <cell r="CZ32">
            <v>73.790000000000006</v>
          </cell>
          <cell r="DA32">
            <v>75.209999999999994</v>
          </cell>
          <cell r="DB32">
            <v>78.44</v>
          </cell>
          <cell r="DC32">
            <v>83.3</v>
          </cell>
          <cell r="DD32">
            <v>85.14</v>
          </cell>
          <cell r="DE32">
            <v>86.82</v>
          </cell>
          <cell r="DF32">
            <v>92.31</v>
          </cell>
          <cell r="DG32">
            <v>91.42</v>
          </cell>
          <cell r="DH32">
            <v>90.21</v>
          </cell>
          <cell r="DI32">
            <v>91.59</v>
          </cell>
          <cell r="DJ32">
            <v>115.68</v>
          </cell>
          <cell r="DK32">
            <v>106.3</v>
          </cell>
          <cell r="DL32">
            <v>103.09</v>
          </cell>
          <cell r="DM32">
            <v>113.9</v>
          </cell>
          <cell r="DN32">
            <v>99.27</v>
          </cell>
        </row>
        <row r="33">
          <cell r="AM33">
            <v>1857.8</v>
          </cell>
          <cell r="AN33">
            <v>1900.2</v>
          </cell>
          <cell r="AO33">
            <v>1919.5</v>
          </cell>
          <cell r="AP33">
            <v>1900.8</v>
          </cell>
          <cell r="AQ33">
            <v>1902.3</v>
          </cell>
          <cell r="AR33">
            <v>1877.4</v>
          </cell>
          <cell r="AS33">
            <v>1951.7</v>
          </cell>
          <cell r="AT33">
            <v>1886.2</v>
          </cell>
          <cell r="AU33">
            <v>1872.4</v>
          </cell>
          <cell r="AV33">
            <v>1788.1</v>
          </cell>
          <cell r="AW33">
            <v>1840</v>
          </cell>
          <cell r="AX33">
            <v>1843.6</v>
          </cell>
          <cell r="AY33">
            <v>1888.9</v>
          </cell>
          <cell r="AZ33">
            <v>1883.2</v>
          </cell>
          <cell r="BA33">
            <v>1895.1</v>
          </cell>
          <cell r="BB33">
            <v>1835.4</v>
          </cell>
          <cell r="BC33">
            <v>1829.9</v>
          </cell>
          <cell r="BD33">
            <v>1856.2</v>
          </cell>
          <cell r="BE33">
            <v>1850.3</v>
          </cell>
          <cell r="BF33">
            <v>1813</v>
          </cell>
          <cell r="BG33">
            <v>1823.2</v>
          </cell>
          <cell r="BH33">
            <v>1777.4</v>
          </cell>
          <cell r="BI33">
            <v>1728.8</v>
          </cell>
          <cell r="BJ33">
            <v>1698.5</v>
          </cell>
          <cell r="BK33">
            <v>1719.8</v>
          </cell>
          <cell r="BL33">
            <v>1741.7</v>
          </cell>
          <cell r="BM33">
            <v>1732.3</v>
          </cell>
          <cell r="BN33">
            <v>1728.4</v>
          </cell>
          <cell r="BO33">
            <v>1744.8</v>
          </cell>
          <cell r="BP33">
            <v>1780.2</v>
          </cell>
          <cell r="BQ33">
            <v>1777.8</v>
          </cell>
          <cell r="BR33">
            <v>1767.7</v>
          </cell>
          <cell r="BS33">
            <v>1831.3</v>
          </cell>
          <cell r="BT33">
            <v>1838.1</v>
          </cell>
          <cell r="BU33">
            <v>1876.7</v>
          </cell>
          <cell r="BV33">
            <v>1905.3</v>
          </cell>
          <cell r="BW33">
            <v>1892</v>
          </cell>
          <cell r="BX33">
            <v>1879.6</v>
          </cell>
          <cell r="BY33">
            <v>1865.9</v>
          </cell>
          <cell r="BZ33">
            <v>1777.8</v>
          </cell>
          <cell r="CA33">
            <v>1783.3</v>
          </cell>
          <cell r="CB33">
            <v>1810.6</v>
          </cell>
          <cell r="CC33">
            <v>1815</v>
          </cell>
          <cell r="CD33">
            <v>1801.8</v>
          </cell>
          <cell r="CE33">
            <v>1814.5</v>
          </cell>
          <cell r="CF33">
            <v>1761.1</v>
          </cell>
          <cell r="CG33">
            <v>1776</v>
          </cell>
          <cell r="CH33">
            <v>1781.8</v>
          </cell>
          <cell r="CI33">
            <v>1819.5</v>
          </cell>
          <cell r="CJ33">
            <v>1831.5</v>
          </cell>
          <cell r="CK33">
            <v>1789.9</v>
          </cell>
          <cell r="CL33">
            <v>1749.4</v>
          </cell>
          <cell r="CM33">
            <v>1749.7</v>
          </cell>
          <cell r="CN33">
            <v>1758.4</v>
          </cell>
          <cell r="CO33">
            <v>1757.4</v>
          </cell>
          <cell r="CP33">
            <v>1768.3</v>
          </cell>
          <cell r="CQ33">
            <v>1796.3</v>
          </cell>
          <cell r="CR33">
            <v>1783.9</v>
          </cell>
          <cell r="CS33">
            <v>1816.8</v>
          </cell>
          <cell r="CT33">
            <v>1868.5</v>
          </cell>
          <cell r="CU33">
            <v>1851.6</v>
          </cell>
          <cell r="CV33">
            <v>1788.1</v>
          </cell>
          <cell r="CW33">
            <v>1783.9</v>
          </cell>
          <cell r="CX33">
            <v>1784.8</v>
          </cell>
          <cell r="CY33">
            <v>1804.9</v>
          </cell>
          <cell r="CZ33">
            <v>1811.7</v>
          </cell>
          <cell r="DA33">
            <v>1828.6</v>
          </cell>
          <cell r="DB33">
            <v>1797.4</v>
          </cell>
          <cell r="DC33">
            <v>1816.5</v>
          </cell>
          <cell r="DD33">
            <v>1831.8</v>
          </cell>
          <cell r="DE33">
            <v>1786.6</v>
          </cell>
          <cell r="DF33">
            <v>1807.8</v>
          </cell>
          <cell r="DG33">
            <v>1842.1</v>
          </cell>
          <cell r="DH33">
            <v>1899.8</v>
          </cell>
          <cell r="DI33">
            <v>1887.6</v>
          </cell>
          <cell r="DJ33">
            <v>1966.6</v>
          </cell>
          <cell r="DK33">
            <v>1985</v>
          </cell>
          <cell r="DL33">
            <v>1929.3</v>
          </cell>
          <cell r="DM33">
            <v>1954.2</v>
          </cell>
          <cell r="DN33">
            <v>1923.7</v>
          </cell>
        </row>
        <row r="39">
          <cell r="AM39">
            <v>44099</v>
          </cell>
          <cell r="AN39">
            <v>44106</v>
          </cell>
          <cell r="AO39">
            <v>44113</v>
          </cell>
          <cell r="AP39">
            <v>44120</v>
          </cell>
          <cell r="AQ39">
            <v>44127</v>
          </cell>
          <cell r="AR39">
            <v>44134</v>
          </cell>
          <cell r="AS39">
            <v>44141</v>
          </cell>
          <cell r="AT39">
            <v>44148</v>
          </cell>
          <cell r="AU39">
            <v>44155</v>
          </cell>
          <cell r="AV39">
            <v>44162</v>
          </cell>
          <cell r="AW39">
            <v>44169</v>
          </cell>
          <cell r="AX39">
            <v>44176</v>
          </cell>
          <cell r="AY39">
            <v>44183</v>
          </cell>
          <cell r="AZ39">
            <v>44190</v>
          </cell>
          <cell r="BA39">
            <v>44197</v>
          </cell>
          <cell r="BB39">
            <v>44204</v>
          </cell>
          <cell r="BC39">
            <v>44211</v>
          </cell>
          <cell r="BD39">
            <v>44218</v>
          </cell>
          <cell r="BE39">
            <v>44225</v>
          </cell>
          <cell r="BF39">
            <v>44232</v>
          </cell>
          <cell r="BG39">
            <v>44239</v>
          </cell>
          <cell r="BH39">
            <v>44246</v>
          </cell>
          <cell r="BI39">
            <v>44253</v>
          </cell>
          <cell r="BJ39">
            <v>44260</v>
          </cell>
          <cell r="BK39">
            <v>44267</v>
          </cell>
          <cell r="BL39">
            <v>44274</v>
          </cell>
          <cell r="BM39">
            <v>44281</v>
          </cell>
          <cell r="BN39">
            <v>44288</v>
          </cell>
          <cell r="BO39">
            <v>44295</v>
          </cell>
          <cell r="BP39">
            <v>44302</v>
          </cell>
          <cell r="BQ39">
            <v>44309</v>
          </cell>
          <cell r="BR39">
            <v>44316</v>
          </cell>
          <cell r="BS39">
            <v>44323</v>
          </cell>
          <cell r="BT39">
            <v>44330</v>
          </cell>
          <cell r="BU39">
            <v>44337</v>
          </cell>
          <cell r="BV39">
            <v>44344</v>
          </cell>
          <cell r="BW39">
            <v>44351</v>
          </cell>
          <cell r="BX39">
            <v>44358</v>
          </cell>
          <cell r="BY39">
            <v>44365</v>
          </cell>
          <cell r="BZ39">
            <v>44372</v>
          </cell>
          <cell r="CA39">
            <v>44379</v>
          </cell>
          <cell r="CB39">
            <v>44386</v>
          </cell>
          <cell r="CC39">
            <v>44393</v>
          </cell>
          <cell r="CD39">
            <v>44400</v>
          </cell>
          <cell r="CE39">
            <v>44407</v>
          </cell>
          <cell r="CF39">
            <v>44414</v>
          </cell>
          <cell r="CG39">
            <v>44421</v>
          </cell>
          <cell r="CH39">
            <v>44428</v>
          </cell>
          <cell r="CI39">
            <v>44435</v>
          </cell>
          <cell r="CJ39">
            <v>44442</v>
          </cell>
          <cell r="CK39">
            <v>44449</v>
          </cell>
          <cell r="CL39">
            <v>44456</v>
          </cell>
          <cell r="CM39">
            <v>44463</v>
          </cell>
          <cell r="CN39">
            <v>44470</v>
          </cell>
          <cell r="CO39">
            <v>44477</v>
          </cell>
          <cell r="CP39">
            <v>44484</v>
          </cell>
          <cell r="CQ39">
            <v>44491</v>
          </cell>
          <cell r="CR39">
            <v>44498</v>
          </cell>
          <cell r="CS39">
            <v>44505</v>
          </cell>
          <cell r="CT39">
            <v>44512</v>
          </cell>
          <cell r="CU39">
            <v>44519</v>
          </cell>
          <cell r="CV39">
            <v>44526</v>
          </cell>
          <cell r="CW39">
            <v>44533</v>
          </cell>
          <cell r="CX39">
            <v>44540</v>
          </cell>
          <cell r="CY39">
            <v>44547</v>
          </cell>
          <cell r="CZ39">
            <v>44554</v>
          </cell>
          <cell r="DA39">
            <v>44561</v>
          </cell>
          <cell r="DB39">
            <v>44568</v>
          </cell>
          <cell r="DC39">
            <v>44575</v>
          </cell>
          <cell r="DD39">
            <v>44582</v>
          </cell>
          <cell r="DE39">
            <v>44589</v>
          </cell>
          <cell r="DF39">
            <v>44596</v>
          </cell>
          <cell r="DG39">
            <v>44603</v>
          </cell>
          <cell r="DH39">
            <v>44610</v>
          </cell>
          <cell r="DI39">
            <v>44617</v>
          </cell>
          <cell r="DJ39">
            <v>44624</v>
          </cell>
          <cell r="DK39">
            <v>44631</v>
          </cell>
          <cell r="DL39">
            <v>44638</v>
          </cell>
          <cell r="DM39">
            <v>44645</v>
          </cell>
          <cell r="DN39">
            <v>44652</v>
          </cell>
        </row>
        <row r="41">
          <cell r="AM41">
            <v>37.170367358999997</v>
          </cell>
          <cell r="AN41">
            <v>37.462306030000001</v>
          </cell>
          <cell r="AO41">
            <v>37.245667898000001</v>
          </cell>
          <cell r="AP41">
            <v>37.159500407000003</v>
          </cell>
          <cell r="AQ41">
            <v>37.415684892999998</v>
          </cell>
          <cell r="AR41">
            <v>37.052056071999999</v>
          </cell>
          <cell r="AS41">
            <v>37.664339349000002</v>
          </cell>
          <cell r="AT41">
            <v>37.551697795000003</v>
          </cell>
          <cell r="AU41">
            <v>37.926680136000002</v>
          </cell>
          <cell r="AV41">
            <v>38.034814597999997</v>
          </cell>
          <cell r="AW41">
            <v>38.001643518000002</v>
          </cell>
          <cell r="AX41">
            <v>37.293402088999997</v>
          </cell>
          <cell r="AY41">
            <v>38.017811361</v>
          </cell>
          <cell r="AZ41">
            <v>37.847725640999997</v>
          </cell>
          <cell r="BA41">
            <v>38.387277625000003</v>
          </cell>
          <cell r="BB41">
            <v>38.020084136000001</v>
          </cell>
          <cell r="BC41">
            <v>38.045073944999999</v>
          </cell>
          <cell r="BD41">
            <v>38.231154955000001</v>
          </cell>
          <cell r="BE41">
            <v>38.412794206000001</v>
          </cell>
          <cell r="BF41">
            <v>38.416450466000001</v>
          </cell>
          <cell r="BG41">
            <v>38.827128875</v>
          </cell>
          <cell r="BH41">
            <v>39.146710785000003</v>
          </cell>
          <cell r="BI41">
            <v>38.833031611000003</v>
          </cell>
          <cell r="BJ41">
            <v>38.627924632000003</v>
          </cell>
          <cell r="BK41">
            <v>39.256520047000002</v>
          </cell>
          <cell r="BL41">
            <v>39.452176446999999</v>
          </cell>
          <cell r="BM41">
            <v>39.483628940999999</v>
          </cell>
          <cell r="BN41">
            <v>39.498644986000002</v>
          </cell>
          <cell r="BO41">
            <v>39.033360322</v>
          </cell>
          <cell r="BP41">
            <v>39.182353429000003</v>
          </cell>
          <cell r="BQ41">
            <v>38.883504555000002</v>
          </cell>
          <cell r="BR41">
            <v>38.595958060999997</v>
          </cell>
          <cell r="BS41">
            <v>38.894406289000003</v>
          </cell>
          <cell r="BT41">
            <v>39.424513146999999</v>
          </cell>
          <cell r="BU41">
            <v>39.619754626000002</v>
          </cell>
          <cell r="BV41">
            <v>39.301365783000001</v>
          </cell>
          <cell r="BW41">
            <v>39.197574590000002</v>
          </cell>
          <cell r="BX41">
            <v>39.073828532999997</v>
          </cell>
          <cell r="BY41">
            <v>38.384800065999997</v>
          </cell>
          <cell r="BZ41">
            <v>38.819880095999999</v>
          </cell>
          <cell r="CA41">
            <v>38.580493861000001</v>
          </cell>
          <cell r="CB41">
            <v>38.720161535999999</v>
          </cell>
          <cell r="CC41">
            <v>38.621260167999999</v>
          </cell>
          <cell r="CD41">
            <v>38.595405145000001</v>
          </cell>
          <cell r="CE41">
            <v>38.864707764000002</v>
          </cell>
          <cell r="CF41">
            <v>38.677557585999999</v>
          </cell>
          <cell r="CG41">
            <v>38.568042908999999</v>
          </cell>
          <cell r="CH41">
            <v>38.180060193000003</v>
          </cell>
          <cell r="CI41">
            <v>38.332325287000003</v>
          </cell>
          <cell r="CJ41">
            <v>38.294951959999999</v>
          </cell>
          <cell r="CK41">
            <v>38.297813413</v>
          </cell>
          <cell r="CL41">
            <v>38.210901288999999</v>
          </cell>
          <cell r="CM41">
            <v>37.984252398999999</v>
          </cell>
          <cell r="CN41">
            <v>37.711847186</v>
          </cell>
          <cell r="CO41">
            <v>38.30071599</v>
          </cell>
          <cell r="CP41">
            <v>38.538283700999997</v>
          </cell>
          <cell r="CQ41">
            <v>38.419183437000001</v>
          </cell>
          <cell r="CR41">
            <v>38.131603437999999</v>
          </cell>
          <cell r="CS41">
            <v>37.623936004999997</v>
          </cell>
          <cell r="CT41">
            <v>37.288067388999998</v>
          </cell>
          <cell r="CU41">
            <v>37.450011445000001</v>
          </cell>
          <cell r="CV41">
            <v>37.144759622000002</v>
          </cell>
          <cell r="CW41">
            <v>36.666666667000001</v>
          </cell>
          <cell r="CX41">
            <v>36.702528882000003</v>
          </cell>
          <cell r="CY41">
            <v>36.953723242000002</v>
          </cell>
          <cell r="CZ41">
            <v>37.222333937000002</v>
          </cell>
          <cell r="DA41">
            <v>37.525050100000001</v>
          </cell>
          <cell r="DB41">
            <v>37.590750567000001</v>
          </cell>
          <cell r="DC41">
            <v>37.759636815999997</v>
          </cell>
          <cell r="DD41">
            <v>37.562880503000002</v>
          </cell>
          <cell r="DE41">
            <v>37.405348799999999</v>
          </cell>
          <cell r="DF41">
            <v>37.720997656000002</v>
          </cell>
          <cell r="DG41">
            <v>37.878231542000002</v>
          </cell>
          <cell r="DH41">
            <v>37.882164306999996</v>
          </cell>
          <cell r="DI41">
            <v>37.547271021</v>
          </cell>
          <cell r="DJ41">
            <v>37.237852338000003</v>
          </cell>
          <cell r="DK41">
            <v>37.106146273</v>
          </cell>
          <cell r="DL41">
            <v>37.367574974999997</v>
          </cell>
          <cell r="DM41">
            <v>37.833988341999998</v>
          </cell>
          <cell r="DN41">
            <v>37.605840563999998</v>
          </cell>
        </row>
        <row r="42">
          <cell r="AM42">
            <v>1.2702606569999999</v>
          </cell>
          <cell r="AN42">
            <v>1.294213571</v>
          </cell>
          <cell r="AO42">
            <v>1.3009314670000001</v>
          </cell>
          <cell r="AP42">
            <v>1.2916058539999999</v>
          </cell>
          <cell r="AQ42">
            <v>1.304682506</v>
          </cell>
          <cell r="AR42">
            <v>1.2955717360000001</v>
          </cell>
          <cell r="AS42">
            <v>1.317349493</v>
          </cell>
          <cell r="AT42">
            <v>1.3171412769999999</v>
          </cell>
          <cell r="AU42">
            <v>1.3292216080000001</v>
          </cell>
          <cell r="AV42">
            <v>1.3328712709999999</v>
          </cell>
          <cell r="AW42">
            <v>1.3471460710000001</v>
          </cell>
          <cell r="AX42">
            <v>1.3222266300000001</v>
          </cell>
          <cell r="AY42">
            <v>1.3493455670000001</v>
          </cell>
          <cell r="AZ42">
            <v>1.3549951899999999</v>
          </cell>
          <cell r="BA42">
            <v>1.36740917</v>
          </cell>
          <cell r="BB42">
            <v>1.3570362330000001</v>
          </cell>
          <cell r="BC42">
            <v>1.3592866459999999</v>
          </cell>
          <cell r="BD42">
            <v>1.3663255409999999</v>
          </cell>
          <cell r="BE42">
            <v>1.3715915949999999</v>
          </cell>
          <cell r="BF42">
            <v>1.372702439</v>
          </cell>
          <cell r="BG42">
            <v>1.384408788</v>
          </cell>
          <cell r="BH42">
            <v>1.402052605</v>
          </cell>
          <cell r="BI42">
            <v>1.3925637099999999</v>
          </cell>
          <cell r="BJ42">
            <v>1.3803575130000001</v>
          </cell>
          <cell r="BK42">
            <v>1.3902018570000001</v>
          </cell>
          <cell r="BL42">
            <v>1.387597652</v>
          </cell>
          <cell r="BM42">
            <v>1.3791962040000001</v>
          </cell>
          <cell r="BN42">
            <v>1.3826668879999999</v>
          </cell>
          <cell r="BO42">
            <v>1.3722880159999999</v>
          </cell>
          <cell r="BP42">
            <v>1.382093595</v>
          </cell>
          <cell r="BQ42">
            <v>1.384542962</v>
          </cell>
          <cell r="BR42">
            <v>1.381387189</v>
          </cell>
          <cell r="BS42">
            <v>1.398777468</v>
          </cell>
          <cell r="BT42">
            <v>1.409125497</v>
          </cell>
          <cell r="BU42">
            <v>1.4167115290000001</v>
          </cell>
          <cell r="BV42">
            <v>1.4182586619999999</v>
          </cell>
          <cell r="BW42">
            <v>1.4167115290000001</v>
          </cell>
          <cell r="BX42">
            <v>1.4105566060000001</v>
          </cell>
          <cell r="BY42">
            <v>1.379805172</v>
          </cell>
          <cell r="BZ42">
            <v>1.3909947</v>
          </cell>
          <cell r="CA42">
            <v>1.379500621</v>
          </cell>
          <cell r="CB42">
            <v>1.3830110920000001</v>
          </cell>
          <cell r="CC42">
            <v>1.3787398319999999</v>
          </cell>
          <cell r="CD42">
            <v>1.375705049</v>
          </cell>
          <cell r="CE42">
            <v>1.390607835</v>
          </cell>
          <cell r="CF42">
            <v>1.3867894439999999</v>
          </cell>
          <cell r="CG42">
            <v>1.385943758</v>
          </cell>
          <cell r="CH42">
            <v>1.3618226630000001</v>
          </cell>
          <cell r="CI42">
            <v>1.3746082369999999</v>
          </cell>
          <cell r="CJ42">
            <v>1.3864433570000001</v>
          </cell>
          <cell r="CK42">
            <v>1.384792212</v>
          </cell>
          <cell r="CL42">
            <v>1.3753833879999999</v>
          </cell>
          <cell r="CM42">
            <v>1.3669792489999999</v>
          </cell>
          <cell r="CN42">
            <v>1.3547381970000001</v>
          </cell>
          <cell r="CO42">
            <v>1.3637913399999999</v>
          </cell>
          <cell r="CP42">
            <v>1.3761215389999999</v>
          </cell>
          <cell r="CQ42">
            <v>1.3765382820000001</v>
          </cell>
          <cell r="CR42">
            <v>1.3685881639999999</v>
          </cell>
          <cell r="CS42">
            <v>1.3489633219999999</v>
          </cell>
          <cell r="CT42">
            <v>1.341345638</v>
          </cell>
          <cell r="CU42">
            <v>1.3464930589999999</v>
          </cell>
          <cell r="CV42">
            <v>1.331735251</v>
          </cell>
          <cell r="CW42">
            <v>1.3222266300000001</v>
          </cell>
          <cell r="CX42">
            <v>1.3233289660000001</v>
          </cell>
          <cell r="CY42">
            <v>1.3271223999999999</v>
          </cell>
          <cell r="CZ42">
            <v>1.3405724240000001</v>
          </cell>
          <cell r="DA42">
            <v>1.3540594699999999</v>
          </cell>
          <cell r="DB42">
            <v>1.3570178180000001</v>
          </cell>
          <cell r="DC42">
            <v>1.36740917</v>
          </cell>
          <cell r="DD42">
            <v>1.3559138180000001</v>
          </cell>
          <cell r="DE42">
            <v>1.3425702159999999</v>
          </cell>
          <cell r="DF42">
            <v>1.3547749039999999</v>
          </cell>
          <cell r="DG42">
            <v>1.359933635</v>
          </cell>
          <cell r="DH42">
            <v>1.358806424</v>
          </cell>
          <cell r="DI42">
            <v>1.341021859</v>
          </cell>
          <cell r="DJ42">
            <v>1.3214752949999999</v>
          </cell>
          <cell r="DK42">
            <v>1.305772822</v>
          </cell>
          <cell r="DL42">
            <v>1.3176619409999999</v>
          </cell>
          <cell r="DM42">
            <v>1.3188088520000001</v>
          </cell>
          <cell r="DN42">
            <v>1.31071906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S&amp;P Updated">
      <a:dk1>
        <a:srgbClr val="000000"/>
      </a:dk1>
      <a:lt1>
        <a:srgbClr val="FFFFFF"/>
      </a:lt1>
      <a:dk2>
        <a:srgbClr val="5A5A5A"/>
      </a:dk2>
      <a:lt2>
        <a:srgbClr val="DFDFDF"/>
      </a:lt2>
      <a:accent1>
        <a:srgbClr val="E31837"/>
      </a:accent1>
      <a:accent2>
        <a:srgbClr val="00B1B0"/>
      </a:accent2>
      <a:accent3>
        <a:srgbClr val="919195"/>
      </a:accent3>
      <a:accent4>
        <a:srgbClr val="B5E1E1"/>
      </a:accent4>
      <a:accent5>
        <a:srgbClr val="006C67"/>
      </a:accent5>
      <a:accent6>
        <a:srgbClr val="5A3CE6"/>
      </a:accent6>
      <a:hlink>
        <a:srgbClr val="0000FF"/>
      </a:hlink>
      <a:folHlink>
        <a:srgbClr val="800080"/>
      </a:folHlink>
    </a:clrScheme>
    <a:fontScheme name="S&amp;P Capital IQ 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E61"/>
  <sheetViews>
    <sheetView showGridLines="0" topLeftCell="A2" zoomScaleNormal="100" zoomScaleSheetLayoutView="115" workbookViewId="0">
      <selection activeCell="C15" sqref="C15"/>
    </sheetView>
  </sheetViews>
  <sheetFormatPr defaultColWidth="9" defaultRowHeight="12.75" outlineLevelCol="1" x14ac:dyDescent="0.2"/>
  <cols>
    <col min="1" max="1" width="21" style="20" customWidth="1"/>
    <col min="2" max="2" width="16.75" style="20" customWidth="1"/>
    <col min="3" max="3" width="10.625" style="20" customWidth="1"/>
    <col min="4" max="4" width="14.625" style="20" customWidth="1"/>
    <col min="5" max="5" width="12.75" style="20" customWidth="1"/>
    <col min="6" max="7" width="8.625" style="20" customWidth="1"/>
    <col min="8" max="10" width="10.625" style="20" customWidth="1"/>
    <col min="11" max="17" width="9" style="20"/>
    <col min="18" max="18" width="9" style="20" hidden="1" customWidth="1" outlineLevel="1"/>
    <col min="19" max="20" width="10.625" style="20" hidden="1" customWidth="1" outlineLevel="1"/>
    <col min="21" max="21" width="9" style="20" hidden="1" customWidth="1" outlineLevel="1"/>
    <col min="22" max="22" width="14" style="20" hidden="1" customWidth="1" outlineLevel="1"/>
    <col min="23" max="23" width="9" style="20" hidden="1" customWidth="1" outlineLevel="1"/>
    <col min="24" max="24" width="9" style="20" collapsed="1"/>
    <col min="25" max="27" width="9" style="20"/>
    <col min="28" max="30" width="9" style="22"/>
    <col min="31" max="16384" width="9" style="20"/>
  </cols>
  <sheetData>
    <row r="1" spans="1:31" s="5" customFormat="1" ht="30" x14ac:dyDescent="0.4">
      <c r="A1" s="8" t="str">
        <f>INDEX('Language Index'!$A$8:$A$10000,MATCH("CREDIT HEALTH PANEL - SCORES",'Language Index'!$B$8:$B$10000,0))</f>
        <v>CREDIT HEALTH PANEL - SCORES</v>
      </c>
      <c r="B1" s="9"/>
      <c r="C1" s="9"/>
      <c r="D1" s="9"/>
      <c r="E1" s="9"/>
      <c r="F1" s="9"/>
      <c r="G1" s="9"/>
      <c r="H1" s="4"/>
      <c r="I1" s="4"/>
      <c r="J1" s="4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54" t="str">
        <f>_xll.ciqfunctions.udf.CIQ("1500","iq_ev_over_ltm_ebitda")</f>
        <v>NM</v>
      </c>
      <c r="AB1" s="22"/>
      <c r="AC1" s="22"/>
      <c r="AD1" s="22"/>
      <c r="AE1" s="20"/>
    </row>
    <row r="2" spans="1:31" x14ac:dyDescent="0.2">
      <c r="B2" s="2"/>
      <c r="S2" s="20">
        <v>1</v>
      </c>
      <c r="T2" s="24" t="str">
        <f>VLOOKUP($S$2,$R$5:$S$9,2,FALSE)</f>
        <v>Public Peer List</v>
      </c>
    </row>
    <row r="3" spans="1:31" ht="15.4" customHeight="1" x14ac:dyDescent="0.2">
      <c r="A3" s="1" t="str">
        <f>INDEX('Language Index'!$A$8:$A$10000,MATCH("Company Ticker/ID",'Language Index'!$B$8:$B$10000,0))</f>
        <v>Company Ticker/ID</v>
      </c>
      <c r="B3" s="36" t="s">
        <v>4</v>
      </c>
      <c r="D3" s="58" t="s">
        <v>353</v>
      </c>
      <c r="S3" s="25" t="str">
        <f>IF($T$2=$S$9,C4,INDEX($T$5:$T$8,MATCH($T$2,$S$5:$S$8,0)))</f>
        <v>IQ217168020</v>
      </c>
      <c r="V3" s="20" t="str">
        <f>INDEX('Language Index'!$A$8:$A$10000,MATCH("Overall",'Language Index'!$B$8:$B$10000,0))</f>
        <v>Overall</v>
      </c>
      <c r="W3" s="65">
        <f>_xll.ciqfunctions.udf.CIQ($B$3,"IQ_OVERALL_SCORE",$S$3)</f>
        <v>4</v>
      </c>
    </row>
    <row r="4" spans="1:31" ht="15" customHeight="1" x14ac:dyDescent="0.2">
      <c r="A4" s="1" t="str">
        <f>INDEX('Language Index'!$A$8:$A$10000,MATCH("List Type",'Language Index'!$B$8:$B$10000,0))</f>
        <v>List Type</v>
      </c>
      <c r="B4"/>
      <c r="C4" s="36"/>
      <c r="D4" s="48" t="str">
        <f>IF($T$2=$S$9,$S$16,"")</f>
        <v/>
      </c>
      <c r="V4" s="21" t="str">
        <f>INDEX('Language Index'!$A$8:$A$10000,MATCH("Operational Score",'Language Index'!$B$8:$B$10000,0))</f>
        <v>Operational Score</v>
      </c>
      <c r="W4" s="65">
        <f>_xll.ciqfunctions.udf.CIQ($B$3,"IQ_OPERATIONAL_SCORE",$S$3)</f>
        <v>2</v>
      </c>
    </row>
    <row r="5" spans="1:31" ht="15" customHeight="1" x14ac:dyDescent="0.2">
      <c r="A5" s="1" t="str">
        <f>INDEX('Language Index'!$A$8:$A$10000,MATCH("Currency",'Language Index'!$B$8:$B$10000,0))</f>
        <v>Currency</v>
      </c>
      <c r="B5" s="36" t="s">
        <v>10</v>
      </c>
      <c r="G5" s="24"/>
      <c r="R5" s="20">
        <v>1</v>
      </c>
      <c r="S5" s="25" t="str">
        <f>INDEX('Language Index'!$A$8:$A$10000,MATCH("Public Peer List",'Language Index'!$B$8:$B$10000,0))</f>
        <v>Public Peer List</v>
      </c>
      <c r="T5" s="24" t="str">
        <f>_xll.ciqfunctions.udf.CIQ($B$3,"IQ_PUBLIC_INDUSTRY_PEER_LIST_ID")</f>
        <v>IQ217168020</v>
      </c>
      <c r="V5" s="21" t="str">
        <f>INDEX('Language Index'!$A$8:$A$10000,MATCH("Solvency Score",'Language Index'!$B$8:$B$10000,0))</f>
        <v>Solvency Score</v>
      </c>
      <c r="W5" s="65">
        <f>_xll.ciqfunctions.udf.CIQ($B$3,"IQ_SOLVENCY_SCORE",$S$3)</f>
        <v>4</v>
      </c>
    </row>
    <row r="6" spans="1:31" ht="12.75" customHeight="1" x14ac:dyDescent="0.2">
      <c r="A6" s="11"/>
      <c r="B6" s="22"/>
      <c r="G6" s="24"/>
      <c r="R6" s="20">
        <v>2</v>
      </c>
      <c r="S6" s="25" t="str">
        <f>INDEX('Language Index'!$A$8:$A$10000,MATCH("Private Peer List",'Language Index'!$B$8:$B$10000,0))</f>
        <v>Private Peer List</v>
      </c>
      <c r="T6" s="24" t="str">
        <f>_xll.ciqfunctions.udf.CIQ($B$3,"IQ_PRIVATE_INDUSTRY_PEER_LIST_ID")</f>
        <v>IQ250882602</v>
      </c>
      <c r="V6" s="21" t="str">
        <f>INDEX('Language Index'!$A$8:$A$10000,MATCH("Liquidity Score",'Language Index'!$B$8:$B$10000,0))</f>
        <v>Liquidity Score</v>
      </c>
      <c r="W6" s="65">
        <f>_xll.ciqfunctions.udf.CIQ($B$3,"IQ_LIQUID_SCORE",$S$3)</f>
        <v>3</v>
      </c>
    </row>
    <row r="7" spans="1:31" ht="15" x14ac:dyDescent="0.2">
      <c r="A7" s="44" t="str">
        <f>_xll.ciqfunctions.udf.CIQ($B$3,"IQ_COMPANY_NAME")</f>
        <v>International Business Machines Corporation</v>
      </c>
      <c r="B7" s="51"/>
      <c r="C7" s="52"/>
      <c r="D7" s="51"/>
      <c r="E7" s="51"/>
      <c r="F7" s="51"/>
      <c r="G7" s="53"/>
      <c r="H7" s="3"/>
      <c r="R7" s="20">
        <v>3</v>
      </c>
      <c r="S7" s="25" t="str">
        <f>INDEX('Language Index'!$A$8:$A$10000,MATCH("Mixed Peer List",'Language Index'!$B$8:$B$10000,0))</f>
        <v>Mixed Peer List</v>
      </c>
      <c r="T7" s="24" t="str">
        <f>_xll.ciqfunctions.udf.CIQ($B$3,"IQ_MIXED_INDUSTRY_PEER_LIST_ID")</f>
        <v>IQ245877178</v>
      </c>
    </row>
    <row r="8" spans="1:31" ht="14.25" x14ac:dyDescent="0.2">
      <c r="A8"/>
      <c r="B8"/>
      <c r="C8" s="21"/>
      <c r="F8" s="22"/>
      <c r="G8" s="22"/>
      <c r="H8" s="22"/>
      <c r="K8" s="24"/>
      <c r="L8" s="23"/>
      <c r="R8" s="20">
        <v>4</v>
      </c>
      <c r="S8" s="25" t="str">
        <f>INDEX('Language Index'!$A$8:$A$10000,MATCH("Quick Comps",'Language Index'!$B$8:$B$10000,0))</f>
        <v>Quick Comps</v>
      </c>
      <c r="T8" s="24" t="str">
        <f>_xll.ciqfunctions.udf.CIQ($B$3,"IQ_QUICK_COMPS_LIST_ID")</f>
        <v>IQ217168019</v>
      </c>
    </row>
    <row r="9" spans="1:31" ht="15" x14ac:dyDescent="0.2">
      <c r="A9" s="45" t="str">
        <f>INDEX('Language Index'!$A$8:$A$10000,MATCH("Overall Score",'Language Index'!$B$8:$B$10000,0))</f>
        <v>Overall Score</v>
      </c>
      <c r="C9" s="44" t="str">
        <f>INDEX('Language Index'!$A$8:$A$10000,MATCH("Financial Category",'Language Index'!$B$8:$B$10000,0))</f>
        <v>Financial Category</v>
      </c>
      <c r="D9" s="40"/>
      <c r="E9" s="66" t="str">
        <f>INDEX('Language Index'!$A$8:$A$10000,MATCH("Score",'Language Index'!$B$8:$B$10000,0))</f>
        <v>Score</v>
      </c>
      <c r="F9" s="66"/>
      <c r="G9" s="66"/>
      <c r="I9" s="22"/>
      <c r="J9" s="22"/>
      <c r="R9" s="20">
        <v>5</v>
      </c>
      <c r="S9" s="25" t="str">
        <f>INDEX('Language Index'!$A$8:$A$10000,MATCH("CompSet/Watchlist",'Language Index'!$B$8:$B$10000,0))</f>
        <v>CompSet/Watchlist</v>
      </c>
    </row>
    <row r="10" spans="1:31" ht="15" customHeight="1" x14ac:dyDescent="0.2">
      <c r="A10" s="77" t="str">
        <f>IF(W3=1,$S$11,IF(W3=2,$S$12,IF(W3=3,$S$13,$S$14)))</f>
        <v>Bottom</v>
      </c>
      <c r="C10" s="50" t="str">
        <f>INDEX('Language Index'!$A$8:$A$10000,MATCH("Operational",'Language Index'!$B$8:$B$10000,0))</f>
        <v>Operational</v>
      </c>
      <c r="D10" s="41"/>
      <c r="E10" s="73" t="str">
        <f>IF(W4=1,$S$11,IF(W4=2,$S$12,IF(W4=3,$S$13,IF(W4=0,"NA",$S$14))))</f>
        <v>Above Average</v>
      </c>
      <c r="F10" s="74"/>
      <c r="G10" s="75"/>
      <c r="I10" s="22"/>
      <c r="J10" s="22"/>
    </row>
    <row r="11" spans="1:31" ht="15" customHeight="1" x14ac:dyDescent="0.2">
      <c r="A11" s="78"/>
      <c r="C11" s="50" t="str">
        <f>INDEX('Language Index'!$A$8:$A$10000,MATCH("Solvency",'Language Index'!$B$8:$B$10000,0))</f>
        <v>Solvency</v>
      </c>
      <c r="D11" s="42"/>
      <c r="E11" s="70" t="str">
        <f>IF(W5=1,$S$11,IF(W5=2,$S$12,IF(W5=3,$S$13,IF(W5=0,"NA",$S$14))))</f>
        <v>Bottom</v>
      </c>
      <c r="F11" s="71"/>
      <c r="G11" s="72"/>
      <c r="I11" s="22"/>
      <c r="J11" s="22"/>
      <c r="S11" s="20" t="str">
        <f>INDEX('Language Index'!$A$8:$A$10000,MATCH("Top",'Language Index'!$B$8:$B$10000,0))</f>
        <v>Top</v>
      </c>
    </row>
    <row r="12" spans="1:31" ht="15" customHeight="1" x14ac:dyDescent="0.2">
      <c r="A12" s="79"/>
      <c r="C12" s="50" t="str">
        <f>INDEX('Language Index'!$A$8:$A$10000,MATCH("Liquidity",'Language Index'!$B$8:$B$10000,0))</f>
        <v>Liquidity</v>
      </c>
      <c r="D12" s="42"/>
      <c r="E12" s="73" t="str">
        <f>IF(W6=1,$S$11,IF(W6=2,$S$12,IF(W6=3,$S$13,IF(W6=0,"NA",$S$14))))</f>
        <v>Below Average</v>
      </c>
      <c r="F12" s="74"/>
      <c r="G12" s="75"/>
      <c r="I12" s="22"/>
      <c r="J12" s="22"/>
      <c r="S12" s="20" t="str">
        <f>INDEX('Language Index'!$A$8:$A$10000,MATCH("Above Average",'Language Index'!$B$8:$B$10000,0))</f>
        <v>Above Average</v>
      </c>
    </row>
    <row r="13" spans="1:31" x14ac:dyDescent="0.2">
      <c r="E13" s="22"/>
      <c r="F13" s="22"/>
      <c r="G13" s="22"/>
      <c r="I13" s="22"/>
      <c r="J13" s="22"/>
      <c r="S13" s="20" t="str">
        <f>INDEX('Language Index'!$A$8:$A$10000,MATCH("Below Average",'Language Index'!$B$8:$B$10000,0))</f>
        <v>Below Average</v>
      </c>
    </row>
    <row r="14" spans="1:31" ht="15" x14ac:dyDescent="0.25">
      <c r="A14" s="47" t="str">
        <f>INDEX('Language Index'!$A$8:$A$10000,MATCH("Operational",'Language Index'!$B$8:$B$10000,0))</f>
        <v>Operational</v>
      </c>
      <c r="B14" s="39"/>
      <c r="C14" s="46"/>
      <c r="D14" s="38"/>
      <c r="E14" s="46"/>
      <c r="F14" s="46"/>
      <c r="G14" s="46"/>
      <c r="I14" s="22"/>
      <c r="J14" s="22"/>
      <c r="S14" s="20" t="str">
        <f>INDEX('Language Index'!$A$8:$A$10000,MATCH("Bottom",'Language Index'!$B$8:$B$10000,0))</f>
        <v>Bottom</v>
      </c>
    </row>
    <row r="15" spans="1:31" x14ac:dyDescent="0.2">
      <c r="A15" s="14" t="str">
        <f>INDEX('Language Index'!$A$8:$A$10000,MATCH("Revenue Score",'Language Index'!$B$8:$B$10000,0))</f>
        <v>Revenue Score</v>
      </c>
      <c r="B15" s="22"/>
      <c r="C15" s="43">
        <f>_xll.ciqfunctions.udf.CIQ($B$3,"iq_total_rev_score",$S$3)</f>
        <v>1</v>
      </c>
      <c r="E15" s="67" t="str">
        <f t="shared" ref="E15:E26" si="0">IF(C15=1,$S$11,IF(C15=2,$S$12,IF(C15=3,$S$13,IF(C15=0,"NA",$S$14))))</f>
        <v>Top</v>
      </c>
      <c r="F15" s="68"/>
      <c r="G15" s="69"/>
      <c r="I15" s="22"/>
      <c r="J15" s="22"/>
      <c r="R15" s="22"/>
    </row>
    <row r="16" spans="1:31" x14ac:dyDescent="0.2">
      <c r="A16" s="14" t="str">
        <f>INDEX('Language Index'!$A$8:$A$10000,MATCH("Total Equity Score",'Language Index'!$B$8:$B$10000,0))</f>
        <v>Total Equity Score</v>
      </c>
      <c r="B16" s="22"/>
      <c r="C16" s="43">
        <f>_xll.ciqfunctions.udf.CIQ($B$3,"iq_total_equity_score",$S$3)</f>
        <v>1</v>
      </c>
      <c r="E16" s="67" t="str">
        <f t="shared" si="0"/>
        <v>Top</v>
      </c>
      <c r="F16" s="68"/>
      <c r="G16" s="69"/>
      <c r="I16" s="22"/>
      <c r="J16" s="22"/>
      <c r="S16" s="20" t="str">
        <f>INDEX('Language Index'!$A$8:$A$10000,MATCH("Input ID in cell to Left",'Language Index'!$B$8:$B$10000,0))</f>
        <v>Input ID in cell to Left</v>
      </c>
    </row>
    <row r="17" spans="1:19" ht="12.75" customHeight="1" x14ac:dyDescent="0.2">
      <c r="A17" s="14" t="str">
        <f>INDEX('Language Index'!$A$8:$A$10000,MATCH("Return on Capital Score",'Language Index'!$B$8:$B$10000,0))</f>
        <v>Return on Capital Score</v>
      </c>
      <c r="B17" s="22"/>
      <c r="C17" s="43">
        <f>_xll.ciqfunctions.udf.CIQ($B$3,"iq_return_capital_score",$S$3)</f>
        <v>3</v>
      </c>
      <c r="E17" s="67" t="str">
        <f t="shared" si="0"/>
        <v>Below Average</v>
      </c>
      <c r="F17" s="68"/>
      <c r="G17" s="69"/>
      <c r="I17" s="22"/>
      <c r="J17" s="22"/>
    </row>
    <row r="18" spans="1:19" ht="12.75" customHeight="1" x14ac:dyDescent="0.2">
      <c r="A18" s="14" t="str">
        <f>INDEX('Language Index'!$A$8:$A$10000,MATCH("Recurring Earnings / Total Assets Score",'Language Index'!$B$8:$B$10000,0))</f>
        <v>Recurring Earnings / Total Assets Score</v>
      </c>
      <c r="B18" s="22"/>
      <c r="C18" s="43">
        <f>_xll.ciqfunctions.udf.CIQ($B$3,"iq_recurring_earn_assets_score",$S$3)</f>
        <v>3</v>
      </c>
      <c r="E18" s="67" t="str">
        <f t="shared" si="0"/>
        <v>Below Average</v>
      </c>
      <c r="F18" s="68"/>
      <c r="G18" s="69"/>
      <c r="I18" s="22"/>
      <c r="J18" s="22"/>
    </row>
    <row r="19" spans="1:19" x14ac:dyDescent="0.2">
      <c r="A19" s="14" t="str">
        <f>INDEX('Language Index'!$A$8:$A$10000,MATCH("Net Working Capital / Revenue Score",'Language Index'!$B$8:$B$10000,0))</f>
        <v>Net Working Capital / Revenue Score</v>
      </c>
      <c r="B19" s="22"/>
      <c r="C19" s="43">
        <f>_xll.ciqfunctions.udf.CIQ($B$3,"iq_net_working_cap_rev_score",$S$3)</f>
        <v>4</v>
      </c>
      <c r="E19" s="67" t="str">
        <f t="shared" si="0"/>
        <v>Bottom</v>
      </c>
      <c r="F19" s="68"/>
      <c r="G19" s="69"/>
      <c r="I19" s="22"/>
      <c r="J19" s="22"/>
    </row>
    <row r="20" spans="1:19" x14ac:dyDescent="0.2">
      <c r="A20" s="14" t="str">
        <f>INDEX('Language Index'!$A$8:$A$10000,MATCH("Asset Turnover Score",'Language Index'!$B$8:$B$10000,0))</f>
        <v>Asset Turnover Score</v>
      </c>
      <c r="B20" s="22"/>
      <c r="C20" s="43">
        <f>_xll.ciqfunctions.udf.CIQ($B$3,"iq_asset_turns_score",$S$3)</f>
        <v>4</v>
      </c>
      <c r="E20" s="67" t="str">
        <f t="shared" si="0"/>
        <v>Bottom</v>
      </c>
      <c r="F20" s="68"/>
      <c r="G20" s="69"/>
      <c r="I20" s="22"/>
      <c r="J20" s="22"/>
    </row>
    <row r="21" spans="1:19" x14ac:dyDescent="0.2">
      <c r="A21" s="14" t="str">
        <f>INDEX('Language Index'!$A$8:$A$10000,MATCH("Intangible Assets / Revenue Score",'Language Index'!$B$8:$B$10000,0))</f>
        <v>Intangible Assets / Revenue Score</v>
      </c>
      <c r="B21" s="22"/>
      <c r="C21" s="43">
        <f>_xll.ciqfunctions.udf.CIQ($B$3,"iq_intan_assets_rev_score",$S$3)</f>
        <v>4</v>
      </c>
      <c r="E21" s="67" t="str">
        <f t="shared" si="0"/>
        <v>Bottom</v>
      </c>
      <c r="F21" s="68"/>
      <c r="G21" s="69"/>
      <c r="I21" s="22"/>
      <c r="J21" s="22"/>
    </row>
    <row r="22" spans="1:19" x14ac:dyDescent="0.2">
      <c r="A22" s="14" t="str">
        <f>INDEX('Language Index'!$A$8:$A$10000,MATCH("Net Working Capital/ Total Assets Score",'Language Index'!$B$8:$B$10000,0))</f>
        <v>Net Working Capital/ Total Assets Score</v>
      </c>
      <c r="B22" s="22"/>
      <c r="C22" s="43">
        <f>_xll.ciqfunctions.udf.CIQ($B$3,"iq_net_working_cap_total_assets_score",$S$3)</f>
        <v>4</v>
      </c>
      <c r="E22" s="67" t="str">
        <f t="shared" si="0"/>
        <v>Bottom</v>
      </c>
      <c r="F22" s="68"/>
      <c r="G22" s="69"/>
      <c r="I22" s="22"/>
      <c r="J22" s="22"/>
      <c r="S22" s="25"/>
    </row>
    <row r="23" spans="1:19" x14ac:dyDescent="0.2">
      <c r="A23" s="14" t="str">
        <f>INDEX('Language Index'!$A$8:$A$10000,MATCH("Payables / Receivables Score",'Language Index'!$B$8:$B$10000,0))</f>
        <v>Payables / Receivables Score</v>
      </c>
      <c r="B23" s="22"/>
      <c r="C23" s="43">
        <f>_xll.ciqfunctions.udf.CIQ($B$3,"iq_ap_ar_score",$S$3)</f>
        <v>2</v>
      </c>
      <c r="E23" s="67" t="str">
        <f t="shared" si="0"/>
        <v>Above Average</v>
      </c>
      <c r="F23" s="68"/>
      <c r="G23" s="69"/>
      <c r="I23" s="22"/>
      <c r="J23" s="22"/>
      <c r="S23" s="25"/>
    </row>
    <row r="24" spans="1:19" x14ac:dyDescent="0.2">
      <c r="A24" s="35" t="str">
        <f>INDEX('Language Index'!$A$8:$A$10000,MATCH("Management Rate of Return Ratio Score",'Language Index'!$B$8:$B$10000,0))</f>
        <v>Management Rate of Return Ratio Score</v>
      </c>
      <c r="B24" s="22"/>
      <c r="C24" s="43">
        <f>_xll.ciqfunctions.udf.CIQ($B$3,"iq_mgmt_rate_return_score",$S$3)</f>
        <v>1</v>
      </c>
      <c r="E24" s="67" t="str">
        <f t="shared" si="0"/>
        <v>Top</v>
      </c>
      <c r="F24" s="68"/>
      <c r="G24" s="69"/>
      <c r="I24" s="22"/>
      <c r="J24" s="22"/>
    </row>
    <row r="25" spans="1:19" x14ac:dyDescent="0.2">
      <c r="A25" s="14" t="str">
        <f>INDEX('Language Index'!$A$8:$A$10000,MATCH("Gross Margin % Score",'Language Index'!$B$8:$B$10000,0))</f>
        <v>Gross Margin % Score</v>
      </c>
      <c r="B25" s="22"/>
      <c r="C25" s="43">
        <f>_xll.ciqfunctions.udf.CIQ($B$3,"iq_gross_margin_score",$S$3)</f>
        <v>1</v>
      </c>
      <c r="E25" s="67" t="str">
        <f t="shared" si="0"/>
        <v>Top</v>
      </c>
      <c r="F25" s="68"/>
      <c r="G25" s="69"/>
      <c r="I25" s="22"/>
      <c r="J25" s="22"/>
    </row>
    <row r="26" spans="1:19" x14ac:dyDescent="0.2">
      <c r="A26" s="14" t="str">
        <f>INDEX('Language Index'!$A$8:$A$10000,MATCH("EBITDA Margin % Score",'Language Index'!$B$8:$B$10000,0))</f>
        <v>EBITDA Margin % Score</v>
      </c>
      <c r="B26" s="22"/>
      <c r="C26" s="43">
        <f>_xll.ciqfunctions.udf.CIQ($B$3,"iq_ebitda_margin_score",$S$3)</f>
        <v>1</v>
      </c>
      <c r="E26" s="67" t="str">
        <f t="shared" si="0"/>
        <v>Top</v>
      </c>
      <c r="F26" s="68"/>
      <c r="G26" s="69"/>
      <c r="I26" s="22"/>
      <c r="J26" s="22"/>
    </row>
    <row r="27" spans="1:19" x14ac:dyDescent="0.2">
      <c r="A27" s="5"/>
      <c r="B27" s="22"/>
      <c r="C27" s="22"/>
      <c r="E27" s="22"/>
      <c r="F27" s="22"/>
      <c r="G27" s="22"/>
      <c r="I27" s="22"/>
      <c r="J27" s="22"/>
    </row>
    <row r="28" spans="1:19" ht="15" x14ac:dyDescent="0.25">
      <c r="A28" s="47" t="str">
        <f>INDEX('Language Index'!$A$8:$A$10000,MATCH("Solvency",'Language Index'!$B$8:$B$10000,0))</f>
        <v>Solvency</v>
      </c>
      <c r="B28" s="39"/>
      <c r="C28" s="39"/>
      <c r="D28" s="38"/>
      <c r="E28" s="39"/>
      <c r="F28" s="39"/>
      <c r="G28" s="39"/>
      <c r="I28" s="22"/>
      <c r="J28" s="22"/>
    </row>
    <row r="29" spans="1:19" x14ac:dyDescent="0.2">
      <c r="A29" s="14" t="str">
        <f>INDEX('Language Index'!$A$8:$A$10000,MATCH("FFO Interest Coverage Score",'Language Index'!$B$8:$B$10000,0))</f>
        <v>FFO Interest Coverage Score</v>
      </c>
      <c r="B29" s="22"/>
      <c r="C29" s="43">
        <f>_xll.ciqfunctions.udf.CIQ($B$3,"iq_ffo_int_score",$S$3)</f>
        <v>4</v>
      </c>
      <c r="E29" s="67" t="str">
        <f t="shared" ref="E29:E35" si="1">IF(C29=1,$S$11,IF(C29=2,$S$12,IF(C29=3,$S$13,IF(C29=0,"NA",$S$14))))</f>
        <v>Bottom</v>
      </c>
      <c r="F29" s="68"/>
      <c r="G29" s="69"/>
    </row>
    <row r="30" spans="1:19" x14ac:dyDescent="0.2">
      <c r="A30" s="14" t="str">
        <f>INDEX('Language Index'!$A$8:$A$10000,MATCH("EBITDA / Interest Exp. Score",'Language Index'!$B$8:$B$10000,0))</f>
        <v>EBITDA / Interest Exp. Score</v>
      </c>
      <c r="B30" s="22"/>
      <c r="C30" s="43">
        <f>_xll.ciqfunctions.udf.CIQ($B$3,"iq_ebitda_int_score",$S$3)</f>
        <v>4</v>
      </c>
      <c r="E30" s="67" t="str">
        <f t="shared" si="1"/>
        <v>Bottom</v>
      </c>
      <c r="F30" s="68"/>
      <c r="G30" s="69"/>
    </row>
    <row r="31" spans="1:19" x14ac:dyDescent="0.2">
      <c r="A31" s="35" t="str">
        <f>INDEX('Language Index'!$A$8:$A$10000,MATCH("FFO / Total Debt Score",'Language Index'!$B$8:$B$10000,0))</f>
        <v>FFO / Total Debt Score</v>
      </c>
      <c r="B31" s="22"/>
      <c r="C31" s="43">
        <f>_xll.ciqfunctions.udf.CIQ($B$3,"iq_ffo_total_debt_score",$S$3)</f>
        <v>4</v>
      </c>
      <c r="E31" s="67" t="str">
        <f t="shared" si="1"/>
        <v>Bottom</v>
      </c>
      <c r="F31" s="68"/>
      <c r="G31" s="69"/>
    </row>
    <row r="32" spans="1:19" x14ac:dyDescent="0.2">
      <c r="A32" s="35" t="str">
        <f>INDEX('Language Index'!$A$8:$A$10000,MATCH("Net Debt / EBITDA Score",'Language Index'!$B$8:$B$10000,0))</f>
        <v>Net Debt / EBITDA Score</v>
      </c>
      <c r="B32" s="22"/>
      <c r="C32" s="43">
        <f>_xll.ciqfunctions.udf.CIQ($B$3,"iq_net_debt_ebitda_score",$S$3)</f>
        <v>4</v>
      </c>
      <c r="E32" s="67" t="str">
        <f t="shared" si="1"/>
        <v>Bottom</v>
      </c>
      <c r="F32" s="68"/>
      <c r="G32" s="69"/>
    </row>
    <row r="33" spans="1:10" x14ac:dyDescent="0.2">
      <c r="A33" s="35" t="str">
        <f>INDEX('Language Index'!$A$8:$A$10000,MATCH("Total Debt / Capital Score",'Language Index'!$B$8:$B$10000,0))</f>
        <v>Total Debt / Capital Score</v>
      </c>
      <c r="B33" s="22"/>
      <c r="C33" s="43">
        <f>_xll.ciqfunctions.udf.CIQ($B$3,"iq_total_debt_cap_score",$S$3)</f>
        <v>4</v>
      </c>
      <c r="E33" s="67" t="str">
        <f t="shared" si="1"/>
        <v>Bottom</v>
      </c>
      <c r="F33" s="68"/>
      <c r="G33" s="69"/>
      <c r="I33" s="22"/>
      <c r="J33" s="22"/>
    </row>
    <row r="34" spans="1:10" x14ac:dyDescent="0.2">
      <c r="A34" s="35" t="str">
        <f>INDEX('Language Index'!$A$8:$A$10000,MATCH("Total Debt / Total Liabilities Score",'Language Index'!$B$8:$B$10000,0))</f>
        <v>Total Debt / Total Liabilities Score</v>
      </c>
      <c r="B34" s="22"/>
      <c r="C34" s="43">
        <f>_xll.ciqfunctions.udf.CIQ($B$3,"iq_debt_total_liab_score",$S$3)</f>
        <v>1</v>
      </c>
      <c r="E34" s="67" t="str">
        <f t="shared" si="1"/>
        <v>Top</v>
      </c>
      <c r="F34" s="68"/>
      <c r="G34" s="69"/>
      <c r="I34" s="22"/>
      <c r="J34" s="22"/>
    </row>
    <row r="35" spans="1:10" x14ac:dyDescent="0.2">
      <c r="A35" s="35" t="str">
        <f>INDEX('Language Index'!$A$8:$A$10000,MATCH("Total Debt / Revenue Score",'Language Index'!$B$8:$B$10000,0))</f>
        <v>Total Debt / Revenue Score</v>
      </c>
      <c r="B35" s="22"/>
      <c r="C35" s="43">
        <f>_xll.ciqfunctions.udf.CIQ($B$3,"iq_total_debt_total_rev_score",$S$3)</f>
        <v>4</v>
      </c>
      <c r="E35" s="67" t="str">
        <f t="shared" si="1"/>
        <v>Bottom</v>
      </c>
      <c r="F35" s="68"/>
      <c r="G35" s="69"/>
      <c r="I35" s="22"/>
      <c r="J35" s="22"/>
    </row>
    <row r="36" spans="1:10" x14ac:dyDescent="0.2">
      <c r="A36" s="5"/>
      <c r="B36" s="22"/>
      <c r="C36" s="22"/>
      <c r="E36" s="22"/>
      <c r="F36" s="22"/>
    </row>
    <row r="37" spans="1:10" ht="15" x14ac:dyDescent="0.25">
      <c r="A37" s="47" t="str">
        <f>INDEX('Language Index'!$A$8:$A$10000,MATCH("Liquidity",'Language Index'!$B$8:$B$10000,0))</f>
        <v>Liquidity</v>
      </c>
      <c r="B37" s="39"/>
      <c r="C37" s="39"/>
      <c r="D37" s="38"/>
      <c r="E37" s="39"/>
      <c r="F37" s="39"/>
      <c r="G37" s="38"/>
    </row>
    <row r="38" spans="1:10" x14ac:dyDescent="0.2">
      <c r="A38" s="35" t="str">
        <f>INDEX('Language Index'!$A$8:$A$10000,MATCH("(FFO + Cash) / Short Term Debt Score",'Language Index'!$B$8:$B$10000,0))</f>
        <v>(FFO + Cash) / Short Term Debt Score</v>
      </c>
      <c r="B38" s="22"/>
      <c r="C38" s="43">
        <f>_xll.ciqfunctions.udf.CIQ($B$3,"iq_ffo_plus_cash_st_debt_score",$S$3)</f>
        <v>4</v>
      </c>
      <c r="E38" s="67" t="str">
        <f>IF(C38=1,$S$11,IF(C38=2,$S$12,IF(C38=3,$S$13,IF(C38=0,"NA",$S$14))))</f>
        <v>Bottom</v>
      </c>
      <c r="F38" s="68"/>
      <c r="G38" s="69"/>
    </row>
    <row r="39" spans="1:10" x14ac:dyDescent="0.2">
      <c r="A39" s="35" t="str">
        <f>INDEX('Language Index'!$A$8:$A$10000,MATCH("FFO / Gross Profit Score",'Language Index'!$B$8:$B$10000,0))</f>
        <v>FFO / Gross Profit Score</v>
      </c>
      <c r="B39" s="22"/>
      <c r="C39" s="43">
        <f>_xll.ciqfunctions.udf.CIQ($B$3,"iq_ffo_gross_profit_score",$S$3)</f>
        <v>3</v>
      </c>
      <c r="E39" s="67" t="str">
        <f>IF(C39=1,$S$11,IF(C39=2,$S$12,IF(C39=3,$S$13,IF(C39=0,"NA",$S$14))))</f>
        <v>Below Average</v>
      </c>
      <c r="F39" s="68"/>
      <c r="G39" s="69"/>
    </row>
    <row r="40" spans="1:10" x14ac:dyDescent="0.2">
      <c r="A40" s="14" t="str">
        <f>INDEX('Language Index'!$A$8:$A$10000,MATCH("Basic Defense Interval Score",'Language Index'!$B$8:$B$10000,0))</f>
        <v>Basic Defense Interval Score</v>
      </c>
      <c r="B40" s="22"/>
      <c r="C40" s="43">
        <f>_xll.ciqfunctions.udf.CIQ($B$3,"iq_basic_defense_interval_score",$S$3)</f>
        <v>2</v>
      </c>
      <c r="E40" s="67" t="str">
        <f>IF(C40=1,$S$11,IF(C40=2,$S$12,IF(C40=3,$S$13,IF(C40=0,"NA",$S$14))))</f>
        <v>Above Average</v>
      </c>
      <c r="F40" s="68"/>
      <c r="G40" s="69"/>
    </row>
    <row r="41" spans="1:10" x14ac:dyDescent="0.2">
      <c r="A41" s="14" t="str">
        <f>INDEX('Language Index'!$A$8:$A$10000,MATCH("Current Ratio Score",'Language Index'!$B$8:$B$10000,0))</f>
        <v>Current Ratio Score</v>
      </c>
      <c r="B41" s="22"/>
      <c r="C41" s="43">
        <f>_xll.ciqfunctions.udf.CIQ($B$3,"iq_current_ratio_score",$S$3)</f>
        <v>4</v>
      </c>
      <c r="E41" s="67" t="str">
        <f>IF(C41=1,$S$11,IF(C41=2,$S$12,IF(C41=3,$S$13,IF(C41=0,"NA",$S$14))))</f>
        <v>Bottom</v>
      </c>
      <c r="F41" s="68"/>
      <c r="G41" s="69"/>
    </row>
    <row r="42" spans="1:10" x14ac:dyDescent="0.2">
      <c r="A42" s="14" t="str">
        <f>INDEX('Language Index'!$A$8:$A$10000,MATCH("Quick Ratio Score",'Language Index'!$B$8:$B$10000,0))</f>
        <v>Quick Ratio Score</v>
      </c>
      <c r="B42" s="22"/>
      <c r="C42" s="43">
        <f>_xll.ciqfunctions.udf.CIQ($B$3,"iq_quick_ratio_score",$S$3)</f>
        <v>4</v>
      </c>
      <c r="E42" s="67" t="str">
        <f>IF(C42=1,$S$11,IF(C42=2,$S$12,IF(C42=3,$S$13,IF(C42=0,"NA",$S$14))))</f>
        <v>Bottom</v>
      </c>
      <c r="F42" s="68"/>
      <c r="G42" s="69"/>
    </row>
    <row r="43" spans="1:10" x14ac:dyDescent="0.2">
      <c r="E43" s="22"/>
      <c r="F43" s="22"/>
    </row>
    <row r="44" spans="1:10" x14ac:dyDescent="0.2">
      <c r="E44" s="22"/>
      <c r="F44" s="22"/>
    </row>
    <row r="45" spans="1:10" x14ac:dyDescent="0.2">
      <c r="A45" s="4"/>
    </row>
    <row r="46" spans="1:10" x14ac:dyDescent="0.2">
      <c r="A46" s="49" t="str">
        <f>INDEX('Language Index'!$A$8:$A$10000,MATCH("Source: S&amp;P Capital IQ",'Language Index'!$B$8:$B$10000,0))</f>
        <v>Source: S&amp;P Capital IQ</v>
      </c>
      <c r="E46" s="22"/>
      <c r="F46" s="22"/>
    </row>
    <row r="47" spans="1:10" ht="42.6" customHeight="1" x14ac:dyDescent="0.2">
      <c r="A47" s="76" t="str">
        <f>'Language Index'!A52</f>
        <v>Copyright © 2025 S&amp;P Global Market Intelligence LLC (and its affiliates as applicable) – All rights reserved.  This model and/or any data in it are provided subject to the written agreement of S&amp;P Global Market Intelligence LLC governing the subscription service to which this model is applied.</v>
      </c>
      <c r="B47" s="76"/>
      <c r="C47" s="76"/>
      <c r="D47" s="76"/>
      <c r="E47" s="76"/>
      <c r="F47" s="76"/>
      <c r="G47" s="76"/>
    </row>
    <row r="48" spans="1:10" x14ac:dyDescent="0.2">
      <c r="E48" s="22"/>
      <c r="F48" s="22"/>
    </row>
    <row r="49" spans="1:6" x14ac:dyDescent="0.2">
      <c r="E49" s="22"/>
      <c r="F49" s="22"/>
    </row>
    <row r="50" spans="1:6" x14ac:dyDescent="0.2">
      <c r="E50" s="22"/>
      <c r="F50" s="22"/>
    </row>
    <row r="51" spans="1:6" x14ac:dyDescent="0.2">
      <c r="E51" s="22"/>
      <c r="F51" s="22"/>
    </row>
    <row r="52" spans="1:6" x14ac:dyDescent="0.2">
      <c r="E52" s="22"/>
      <c r="F52" s="22"/>
    </row>
    <row r="53" spans="1:6" x14ac:dyDescent="0.2">
      <c r="A53" s="22"/>
      <c r="B53" s="22"/>
      <c r="C53" s="22"/>
      <c r="D53" s="22"/>
      <c r="E53" s="22"/>
      <c r="F53" s="22"/>
    </row>
    <row r="54" spans="1:6" x14ac:dyDescent="0.2">
      <c r="A54" s="22"/>
      <c r="B54" s="22"/>
      <c r="C54" s="22"/>
      <c r="D54" s="22"/>
      <c r="E54" s="22"/>
      <c r="F54" s="22"/>
    </row>
    <row r="55" spans="1:6" x14ac:dyDescent="0.2">
      <c r="A55" s="22"/>
      <c r="B55" s="22"/>
      <c r="C55" s="22"/>
      <c r="D55" s="22"/>
      <c r="E55" s="22"/>
      <c r="F55" s="22"/>
    </row>
    <row r="56" spans="1:6" x14ac:dyDescent="0.2">
      <c r="A56" s="22"/>
      <c r="B56" s="22"/>
      <c r="C56" s="22"/>
      <c r="D56" s="22"/>
      <c r="E56" s="22"/>
      <c r="F56" s="22"/>
    </row>
    <row r="57" spans="1:6" x14ac:dyDescent="0.2">
      <c r="A57" s="22"/>
      <c r="B57" s="22"/>
      <c r="C57" s="22"/>
      <c r="D57" s="22"/>
      <c r="E57" s="22"/>
      <c r="F57" s="22"/>
    </row>
    <row r="58" spans="1:6" x14ac:dyDescent="0.2">
      <c r="A58" s="22"/>
      <c r="B58" s="22"/>
      <c r="C58" s="22"/>
      <c r="D58" s="22"/>
      <c r="E58" s="22"/>
      <c r="F58" s="22"/>
    </row>
    <row r="59" spans="1:6" x14ac:dyDescent="0.2">
      <c r="A59" s="22"/>
      <c r="B59" s="22"/>
      <c r="C59" s="22"/>
      <c r="D59" s="22"/>
      <c r="E59" s="22"/>
      <c r="F59" s="22"/>
    </row>
    <row r="60" spans="1:6" x14ac:dyDescent="0.2">
      <c r="A60" s="22"/>
      <c r="B60" s="22"/>
      <c r="C60" s="22"/>
      <c r="D60" s="22"/>
      <c r="E60" s="22"/>
      <c r="F60" s="22"/>
    </row>
    <row r="61" spans="1:6" x14ac:dyDescent="0.2">
      <c r="A61" s="22"/>
      <c r="B61" s="22"/>
      <c r="C61" s="22"/>
      <c r="D61" s="22"/>
      <c r="E61" s="22"/>
      <c r="F61" s="22"/>
    </row>
  </sheetData>
  <mergeCells count="30">
    <mergeCell ref="A47:G47"/>
    <mergeCell ref="A10:A12"/>
    <mergeCell ref="E25:G25"/>
    <mergeCell ref="E26:G26"/>
    <mergeCell ref="E15:G15"/>
    <mergeCell ref="E16:G16"/>
    <mergeCell ref="E19:G19"/>
    <mergeCell ref="E42:G42"/>
    <mergeCell ref="E34:G34"/>
    <mergeCell ref="E35:G35"/>
    <mergeCell ref="E41:G41"/>
    <mergeCell ref="E18:G18"/>
    <mergeCell ref="E22:G22"/>
    <mergeCell ref="E39:G39"/>
    <mergeCell ref="E40:G40"/>
    <mergeCell ref="E9:G9"/>
    <mergeCell ref="E32:G32"/>
    <mergeCell ref="E38:G38"/>
    <mergeCell ref="E23:G23"/>
    <mergeCell ref="E24:G24"/>
    <mergeCell ref="E21:G21"/>
    <mergeCell ref="E20:G20"/>
    <mergeCell ref="E17:G17"/>
    <mergeCell ref="E30:G30"/>
    <mergeCell ref="E11:G11"/>
    <mergeCell ref="E12:G12"/>
    <mergeCell ref="E33:G33"/>
    <mergeCell ref="E29:G29"/>
    <mergeCell ref="E31:G31"/>
    <mergeCell ref="E10:G10"/>
  </mergeCells>
  <conditionalFormatting sqref="A10">
    <cfRule type="cellIs" dxfId="53" priority="7" operator="equal">
      <formula>$S$14</formula>
    </cfRule>
    <cfRule type="cellIs" dxfId="52" priority="8" operator="equal">
      <formula>$S$13</formula>
    </cfRule>
    <cfRule type="cellIs" dxfId="51" priority="9" operator="equal">
      <formula>$S$12</formula>
    </cfRule>
    <cfRule type="cellIs" dxfId="50" priority="10" operator="equal">
      <formula>$S$11</formula>
    </cfRule>
  </conditionalFormatting>
  <conditionalFormatting sqref="C4">
    <cfRule type="expression" dxfId="49" priority="86" stopIfTrue="1">
      <formula>$T$2&lt;&gt;$S$9</formula>
    </cfRule>
  </conditionalFormatting>
  <conditionalFormatting sqref="C15:C26 C29:C35">
    <cfRule type="cellIs" dxfId="48" priority="71" operator="equal">
      <formula>"NA"</formula>
    </cfRule>
    <cfRule type="cellIs" dxfId="47" priority="72" operator="equal">
      <formula>4</formula>
    </cfRule>
    <cfRule type="cellIs" dxfId="46" priority="73" operator="equal">
      <formula>3</formula>
    </cfRule>
    <cfRule type="cellIs" dxfId="45" priority="74" operator="equal">
      <formula>2</formula>
    </cfRule>
    <cfRule type="cellIs" dxfId="44" priority="75" operator="equal">
      <formula>1</formula>
    </cfRule>
  </conditionalFormatting>
  <conditionalFormatting sqref="C38:C42">
    <cfRule type="cellIs" dxfId="43" priority="61" operator="equal">
      <formula>"NA"</formula>
    </cfRule>
    <cfRule type="cellIs" dxfId="42" priority="62" operator="equal">
      <formula>4</formula>
    </cfRule>
    <cfRule type="cellIs" dxfId="41" priority="63" operator="equal">
      <formula>3</formula>
    </cfRule>
    <cfRule type="cellIs" dxfId="40" priority="64" operator="equal">
      <formula>2</formula>
    </cfRule>
    <cfRule type="cellIs" dxfId="39" priority="65" operator="equal">
      <formula>1</formula>
    </cfRule>
  </conditionalFormatting>
  <conditionalFormatting sqref="E10:E12">
    <cfRule type="cellIs" dxfId="38" priority="3" operator="equal">
      <formula>$S$14</formula>
    </cfRule>
    <cfRule type="cellIs" dxfId="37" priority="4" operator="equal">
      <formula>$S$13</formula>
    </cfRule>
    <cfRule type="cellIs" dxfId="36" priority="5" operator="equal">
      <formula>$S$12</formula>
    </cfRule>
    <cfRule type="cellIs" dxfId="35" priority="6" operator="equal">
      <formula>$S$11</formula>
    </cfRule>
  </conditionalFormatting>
  <conditionalFormatting sqref="E15:E26 E29:E35 E38:E42">
    <cfRule type="cellIs" dxfId="34" priority="81" operator="equal">
      <formula>"NA"</formula>
    </cfRule>
    <cfRule type="expression" dxfId="33" priority="82">
      <formula>$C15=4</formula>
    </cfRule>
    <cfRule type="expression" dxfId="32" priority="83">
      <formula>$C15=3</formula>
    </cfRule>
    <cfRule type="expression" dxfId="31" priority="84">
      <formula>$C15=2</formula>
    </cfRule>
    <cfRule type="expression" dxfId="30" priority="85">
      <formula>$C15=1</formula>
    </cfRule>
  </conditionalFormatting>
  <pageMargins left="0.7" right="0.7" top="0.75" bottom="0.75" header="0.3" footer="0.3"/>
  <pageSetup scale="89" fitToHeight="0" orientation="portrait" r:id="rId1"/>
  <colBreaks count="1" manualBreakCount="1">
    <brk id="7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1</xdr:col>
                    <xdr:colOff>0</xdr:colOff>
                    <xdr:row>3</xdr:row>
                    <xdr:rowOff>0</xdr:rowOff>
                  </from>
                  <to>
                    <xdr:col>1</xdr:col>
                    <xdr:colOff>1276350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4</xdr:col>
                    <xdr:colOff>0</xdr:colOff>
                    <xdr:row>1</xdr:row>
                    <xdr:rowOff>161925</xdr:rowOff>
                  </from>
                  <to>
                    <xdr:col>5</xdr:col>
                    <xdr:colOff>9525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E513"/>
  <sheetViews>
    <sheetView showGridLines="0" zoomScaleNormal="100" workbookViewId="0"/>
  </sheetViews>
  <sheetFormatPr defaultColWidth="9" defaultRowHeight="12.75" x14ac:dyDescent="0.2"/>
  <cols>
    <col min="1" max="1" width="21" style="20" customWidth="1"/>
    <col min="2" max="2" width="40.625" style="20" customWidth="1"/>
    <col min="3" max="3" width="11.125" style="20" customWidth="1"/>
    <col min="4" max="4" width="10.625" style="20" customWidth="1"/>
    <col min="5" max="5" width="11.125" style="20" customWidth="1"/>
    <col min="6" max="6" width="10.75" style="20" customWidth="1"/>
    <col min="7" max="7" width="17.75" style="20" customWidth="1"/>
    <col min="8" max="8" width="18.75" style="20" customWidth="1"/>
    <col min="9" max="9" width="12.625" style="20" customWidth="1"/>
    <col min="10" max="10" width="16.25" style="20" customWidth="1"/>
    <col min="11" max="11" width="18.5" style="20" customWidth="1"/>
    <col min="12" max="12" width="13.75" style="20" customWidth="1"/>
    <col min="13" max="13" width="15.875" style="20" customWidth="1"/>
    <col min="14" max="14" width="11.125" style="20" customWidth="1"/>
    <col min="15" max="15" width="11" style="20" customWidth="1"/>
    <col min="16" max="16" width="5.625" style="20" customWidth="1"/>
    <col min="17" max="17" width="10.25" style="20" customWidth="1"/>
    <col min="18" max="18" width="12" style="20" customWidth="1"/>
    <col min="19" max="19" width="11.75" style="20" customWidth="1"/>
    <col min="20" max="20" width="11.5" style="20" bestFit="1" customWidth="1"/>
    <col min="21" max="21" width="11.25" style="20" customWidth="1"/>
    <col min="22" max="22" width="11.625" style="20" customWidth="1"/>
    <col min="23" max="23" width="14.5" style="20" bestFit="1" customWidth="1"/>
    <col min="24" max="24" width="11.375" style="20" customWidth="1"/>
    <col min="25" max="25" width="5.625" style="20" customWidth="1"/>
    <col min="26" max="26" width="9.625" style="20" customWidth="1"/>
    <col min="27" max="27" width="17.75" style="20" customWidth="1"/>
    <col min="28" max="28" width="13" style="20" customWidth="1"/>
    <col min="29" max="29" width="15.125" style="20" customWidth="1"/>
    <col min="30" max="31" width="9.5" style="20" customWidth="1"/>
    <col min="32" max="16384" width="9" style="20"/>
  </cols>
  <sheetData>
    <row r="1" spans="1:31" s="5" customFormat="1" ht="30" x14ac:dyDescent="0.4">
      <c r="A1" s="8" t="str">
        <f>INDEX('Language Index'!$A$8:$A$10000,MATCH("CREDIT HEALTH PANEL - CONSTITUENT SCORES",'Language Index'!$B$8:$B$10000,0))</f>
        <v>CREDIT HEALTH PANEL - CONSTITUENT SCORES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12.75" customHeight="1" x14ac:dyDescent="0.2">
      <c r="B2" s="2"/>
      <c r="V2" s="24"/>
      <c r="Y2" s="24"/>
      <c r="AC2" s="24"/>
    </row>
    <row r="3" spans="1:31" ht="12.75" customHeight="1" x14ac:dyDescent="0.2">
      <c r="A3" s="1" t="str">
        <f>INDEX('Language Index'!$A$8:$A$10000,MATCH("List ID",'Language Index'!$B$8:$B$10000,0))</f>
        <v>List ID</v>
      </c>
      <c r="B3" s="34" t="str">
        <f>Scores!$S$3</f>
        <v>IQ217168020</v>
      </c>
      <c r="J3" s="26"/>
      <c r="K3" s="24"/>
    </row>
    <row r="4" spans="1:31" ht="12.75" customHeight="1" x14ac:dyDescent="0.2">
      <c r="A4" s="11"/>
      <c r="B4"/>
      <c r="C4" s="30" t="str">
        <f>INDEX('Language Index'!$A$8:$A$10000,MATCH("Operational Metrics",'Language Index'!$B$8:$B$10000,0))</f>
        <v>Operational Metrics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Q4" s="30" t="str">
        <f>INDEX('Language Index'!$A$8:$A$10000,MATCH("Solvency Metrics",'Language Index'!$B$8:$B$10000,0))</f>
        <v>Solvency Metrics</v>
      </c>
      <c r="R4" s="30"/>
      <c r="S4" s="30"/>
      <c r="T4" s="30"/>
      <c r="U4" s="30"/>
      <c r="V4" s="30"/>
      <c r="W4" s="30"/>
      <c r="X4" s="30"/>
      <c r="Z4" s="30" t="str">
        <f>INDEX('Language Index'!$A$8:$A$10000,MATCH("Liquidity Metrics",'Language Index'!$B$8:$B$10000,0))</f>
        <v>Liquidity Metrics</v>
      </c>
      <c r="AA4" s="30"/>
      <c r="AB4" s="30"/>
      <c r="AC4" s="30"/>
      <c r="AD4" s="30"/>
      <c r="AE4" s="30"/>
    </row>
    <row r="5" spans="1:31" ht="12.75" customHeight="1" x14ac:dyDescent="0.2">
      <c r="A5" s="33"/>
      <c r="B5" s="33"/>
      <c r="C5" s="80" t="str">
        <f>INDEX('Language Index'!$A$8:$A$10000,MATCH("Operational Score",'Language Index'!$B$8:$B$10000,0))</f>
        <v>Operational Score</v>
      </c>
      <c r="D5" s="80" t="str">
        <f>INDEX('Language Index'!$A$8:$A$10000,MATCH("Revenue",'Language Index'!$B$8:$B$10000,0))</f>
        <v>Revenue</v>
      </c>
      <c r="E5" s="80" t="str">
        <f>INDEX('Language Index'!$A$8:$A$10000,MATCH("Total Equity",'Language Index'!$B$8:$B$10000,0))</f>
        <v>Total Equity</v>
      </c>
      <c r="F5" s="80" t="str">
        <f>INDEX('Language Index'!$A$8:$A$10000,MATCH("Return on Capital %",'Language Index'!$B$8:$B$10000,0))</f>
        <v>Return on Capital %</v>
      </c>
      <c r="G5" s="80" t="str">
        <f>INDEX('Language Index'!$A$8:$A$10000,MATCH("Recurring Earnings / Total Assets %",'Language Index'!$B$8:$B$10000,0))</f>
        <v>Recurring Earnings / Total Assets %</v>
      </c>
      <c r="H5" s="80" t="str">
        <f>INDEX('Language Index'!$A$8:$A$10000,MATCH("Net Working Capital / Revenue (x)",'Language Index'!$B$8:$B$10000,0))</f>
        <v>Net Working Capital / Revenue (x)</v>
      </c>
      <c r="I5" s="80" t="str">
        <f>INDEX('Language Index'!$A$8:$A$10000,MATCH("Asset Turnover (x)",'Language Index'!$B$8:$B$10000,0))</f>
        <v>Asset Turnover (x)</v>
      </c>
      <c r="J5" s="80" t="str">
        <f>INDEX('Language Index'!$A$8:$A$10000,MATCH("Intangible Assets / Revenue (x)",'Language Index'!$B$8:$B$10000,0))</f>
        <v>Intangible Assets / Revenue (x)</v>
      </c>
      <c r="K5" s="80" t="str">
        <f>INDEX('Language Index'!$A$8:$A$10000,MATCH("Net Working Capital / Total Assets (x)",'Language Index'!$B$8:$B$10000,0))</f>
        <v>Net Working Capital / Total Assets (x)</v>
      </c>
      <c r="L5" s="80" t="str">
        <f>INDEX('Language Index'!$A$8:$A$10000,MATCH("Payables / Receivables (x)",'Language Index'!$B$8:$B$10000,0))</f>
        <v>Payables / Receivables (x)</v>
      </c>
      <c r="M5" s="80" t="str">
        <f>INDEX('Language Index'!$A$8:$A$10000,MATCH("Management Rate of Return (%)",'Language Index'!$B$8:$B$10000,0))</f>
        <v>Management Rate of Return (%)</v>
      </c>
      <c r="N5" s="80" t="str">
        <f>INDEX('Language Index'!$A$8:$A$10000,MATCH("Gross Margin %",'Language Index'!$B$8:$B$10000,0))</f>
        <v>Gross Margin %</v>
      </c>
      <c r="O5" s="80" t="str">
        <f>INDEX('Language Index'!$A$8:$A$10000,MATCH("EBITDA Margin %",'Language Index'!$B$8:$B$10000,0))</f>
        <v>EBITDA Margin %</v>
      </c>
      <c r="P5" s="82"/>
      <c r="Q5" s="80" t="str">
        <f>INDEX('Language Index'!$A$8:$A$10000,MATCH("Solvency Score",'Language Index'!$B$8:$B$10000,0))</f>
        <v>Solvency Score</v>
      </c>
      <c r="R5" s="80" t="str">
        <f>INDEX('Language Index'!$A$8:$A$10000,MATCH("FFO Interest Coverage (x)",'Language Index'!$B$8:$B$10000,0))</f>
        <v>FFO Interest Coverage (x)</v>
      </c>
      <c r="S5" s="80" t="str">
        <f>INDEX('Language Index'!$A$8:$A$10000,MATCH("EBITDA Coverage (x)",'Language Index'!$B$8:$B$10000,0))</f>
        <v>EBITDA Coverage (x)</v>
      </c>
      <c r="T5" s="80" t="str">
        <f>INDEX('Language Index'!$A$8:$A$10000,MATCH("FFO / Total Debt (x)",'Language Index'!$B$8:$B$10000,0))</f>
        <v>FFO / Total Debt (x)</v>
      </c>
      <c r="U5" s="80" t="str">
        <f>INDEX('Language Index'!$A$8:$A$10000,MATCH("Net Debt / EBITDA (x)",'Language Index'!$B$8:$B$10000,0))</f>
        <v>Net Debt / EBITDA (x)</v>
      </c>
      <c r="V5" s="80" t="str">
        <f>INDEX('Language Index'!$A$8:$A$10000,MATCH("Total Debt / Capital (%)",'Language Index'!$B$8:$B$10000,0))</f>
        <v>Total Debt / Capital (%)</v>
      </c>
      <c r="W5" s="80" t="str">
        <f>INDEX('Language Index'!$A$8:$A$10000,MATCH("Total Debt / Liabilities (%)",'Language Index'!$B$8:$B$10000,0))</f>
        <v>Total Debt / Liabilities (%)</v>
      </c>
      <c r="X5" s="80" t="str">
        <f>INDEX('Language Index'!$A$8:$A$10000,MATCH("Total Debt / Revenue (x)",'Language Index'!$B$8:$B$10000,0))</f>
        <v>Total Debt / Revenue (x)</v>
      </c>
      <c r="Y5" s="82"/>
      <c r="Z5" s="80" t="str">
        <f>INDEX('Language Index'!$A$8:$A$10000,MATCH("Liquidity Score",'Language Index'!$B$8:$B$10000,0))</f>
        <v>Liquidity Score</v>
      </c>
      <c r="AA5" s="80" t="str">
        <f>INDEX('Language Index'!$A$8:$A$10000,MATCH("FFO + Cash / Short Term Debt (x)",'Language Index'!$B$8:$B$10000,0))</f>
        <v>FFO + Cash / Short Term Debt (x)</v>
      </c>
      <c r="AB5" s="80" t="str">
        <f>INDEX('Language Index'!$A$8:$A$10000,MATCH("FFO / Gross Profit (x)",'Language Index'!$B$8:$B$10000,0))</f>
        <v>FFO / Gross Profit (x)</v>
      </c>
      <c r="AC5" s="80" t="str">
        <f>INDEX('Language Index'!$A$8:$A$10000,MATCH("Basic Defense Interval (days)",'Language Index'!$B$8:$B$10000,0))</f>
        <v>Basic Defense Interval (days)</v>
      </c>
      <c r="AD5" s="80" t="str">
        <f>INDEX('Language Index'!$A$8:$A$10000,MATCH("Current Ratio (x)",'Language Index'!$B$8:$B$10000,0))</f>
        <v>Current Ratio (x)</v>
      </c>
      <c r="AE5" s="80" t="str">
        <f>INDEX('Language Index'!$A$8:$A$10000,MATCH("Quick Ratio (x)",'Language Index'!$B$8:$B$10000,0))</f>
        <v>Quick Ratio (x)</v>
      </c>
    </row>
    <row r="6" spans="1:31" ht="12.75" customHeight="1" x14ac:dyDescent="0.2">
      <c r="A6" s="33" t="str">
        <f>INDEX('Language Index'!$A$8:$A$10000,MATCH("ID",'Language Index'!$B$8:$B$10000,0))</f>
        <v>ID</v>
      </c>
      <c r="B6" s="33" t="str">
        <f>INDEX('Language Index'!$A$8:$A$10000,MATCH("Name",'Language Index'!$B$8:$B$10000,0))</f>
        <v>Name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3"/>
      <c r="Q6" s="81"/>
      <c r="R6" s="81"/>
      <c r="S6" s="81"/>
      <c r="T6" s="81"/>
      <c r="U6" s="81"/>
      <c r="V6" s="81"/>
      <c r="W6" s="81"/>
      <c r="X6" s="81"/>
      <c r="Y6" s="83"/>
      <c r="Z6" s="81"/>
      <c r="AA6" s="81"/>
      <c r="AB6" s="81"/>
      <c r="AC6" s="81"/>
      <c r="AD6" s="81"/>
      <c r="AE6" s="81"/>
    </row>
    <row r="7" spans="1:31" ht="12.75" customHeight="1" x14ac:dyDescent="0.2">
      <c r="A7" s="20" t="str">
        <f>Scores!$B$3</f>
        <v>NYSE:IBM</v>
      </c>
      <c r="B7" s="24" t="str">
        <f>_xll.ciqfunctions.udf.CIQ($A7,"IQ_COMPANY_NAME")</f>
        <v>International Business Machines Corporation</v>
      </c>
      <c r="C7" s="43">
        <f>IF($A7="","",_xll.ciqfunctions.udf.CIQ($A7,"IQ_OPERATIONAL_SCORE",$B$3))</f>
        <v>2</v>
      </c>
      <c r="D7" s="43">
        <f>IF($A7="","",_xll.ciqfunctions.udf.CIQ($A7,"IQ_TOTAL_REV_SCORE",$B$3))</f>
        <v>1</v>
      </c>
      <c r="E7" s="43">
        <f>IF($A7="","",_xll.ciqfunctions.udf.CIQ($A7,"IQ_TOTAL_EQUITY_SCORE",$B$3))</f>
        <v>1</v>
      </c>
      <c r="F7" s="43">
        <f>IF($A7="","",_xll.ciqfunctions.udf.CIQ($A7,"IQ_RETURN_CAPITAL_SCORE",$B$3))</f>
        <v>3</v>
      </c>
      <c r="G7" s="43">
        <f>IF($A7="","",_xll.ciqfunctions.udf.CIQ($A7,"IQ_RECURRING_EARN_ASSETS_SCORE",$B$3))</f>
        <v>3</v>
      </c>
      <c r="H7" s="43">
        <f>IF($A7="","",_xll.ciqfunctions.udf.CIQ($A7,"IQ_NET_WORKING_CAP_REV_SCORE",$B$3))</f>
        <v>4</v>
      </c>
      <c r="I7" s="43">
        <f>IF($A7="","",_xll.ciqfunctions.udf.CIQ($A7,"IQ_ASSET_TURNS_SCORE",$B$3))</f>
        <v>4</v>
      </c>
      <c r="J7" s="43">
        <f>IF($A7="","",_xll.ciqfunctions.udf.CIQ($A7,"IQ_INTAN_ASSETS_REV_SCORE",$B$3))</f>
        <v>4</v>
      </c>
      <c r="K7" s="43">
        <f>IF($A7="","",_xll.ciqfunctions.udf.CIQ($A7,"IQ_NET_WORKING_CAP_TOTAL_ASSETS_SCORE",$B$3))</f>
        <v>4</v>
      </c>
      <c r="L7" s="43">
        <f>IF($A7="","",_xll.ciqfunctions.udf.CIQ($A7,"IQ_AP_AR_SCORE",$B$3))</f>
        <v>2</v>
      </c>
      <c r="M7" s="43">
        <f>IF($A7="","",_xll.ciqfunctions.udf.CIQ($A7,"IQ_MGMT_RATE_RETURN_SCORE",$B$3))</f>
        <v>1</v>
      </c>
      <c r="N7" s="43">
        <f>IF($A7="","",_xll.ciqfunctions.udf.CIQ($A7,"IQ_GROSS_MARGIN_SCORE",$B$3))</f>
        <v>1</v>
      </c>
      <c r="O7" s="43">
        <f>IF($A7="","",_xll.ciqfunctions.udf.CIQ($A7,"IQ_EBITDA_MARGIN_SCORE",$B$3))</f>
        <v>1</v>
      </c>
      <c r="Q7" s="43">
        <f>IF($A7="","",_xll.ciqfunctions.udf.CIQ($A7,"IQ_SOLVENCY_SCORE",$B$3))</f>
        <v>4</v>
      </c>
      <c r="R7" s="43">
        <f>IF($A7="","",_xll.ciqfunctions.udf.CIQ($A7,"IQ_FFO_INT_SCORE",$B$3))</f>
        <v>4</v>
      </c>
      <c r="S7" s="43">
        <f>IF($A7="","",_xll.ciqfunctions.udf.CIQ($A7,"IQ_EBITDA_INT_SCORE",$B$3))</f>
        <v>4</v>
      </c>
      <c r="T7" s="43">
        <f>IF($A7="","",_xll.ciqfunctions.udf.CIQ($A7,"IQ_FFO_TOTAL_DEBT_SCORE",$B$3))</f>
        <v>4</v>
      </c>
      <c r="U7" s="43">
        <f>IF($A7="","",_xll.ciqfunctions.udf.CIQ($A7,"IQ_NET_DEBT_EBITDA_SCORE",$B$3))</f>
        <v>4</v>
      </c>
      <c r="V7" s="43">
        <f>IF($A7="","",_xll.ciqfunctions.udf.CIQ($A7,"IQ_TOTAL_DEBT_CAP_SCORE",$B$3))</f>
        <v>4</v>
      </c>
      <c r="W7" s="43">
        <f>IF($A7="","",_xll.ciqfunctions.udf.CIQ($A7,"IQ_DEBT_TOTAL_LIAB_SCORE",$B$3))</f>
        <v>1</v>
      </c>
      <c r="X7" s="43">
        <f>IF($A7="","",_xll.ciqfunctions.udf.CIQ($A7,"IQ_TOTAL_DEBT_TOTAL_REV_SCORE",$B$3))</f>
        <v>4</v>
      </c>
      <c r="Z7" s="43">
        <f>IF($A7="","",_xll.ciqfunctions.udf.CIQ($A7,"IQ_LIQUID_SCORE",$B$3))</f>
        <v>3</v>
      </c>
      <c r="AA7" s="43">
        <f>IF($A7="","",_xll.ciqfunctions.udf.CIQ($A7,"IQ_FFO_PLUS_CASH_ST_DEBT_SCORE",$B$3))</f>
        <v>4</v>
      </c>
      <c r="AB7" s="43">
        <f>IF($A7="","",_xll.ciqfunctions.udf.CIQ($A7,"IQ_FFO_GROSS_PROFIT_SCORE",$B$3))</f>
        <v>3</v>
      </c>
      <c r="AC7" s="43">
        <f>IF($A7="","",_xll.ciqfunctions.udf.CIQ($A7,"IQ_BASIC_DEFENSE_INTERVAL_SCORE",$B$3))</f>
        <v>2</v>
      </c>
      <c r="AD7" s="43">
        <f>IF($A7="","",_xll.ciqfunctions.udf.CIQ($A7,"IQ_CURRENT_RATIO_SCORE",$B$3))</f>
        <v>4</v>
      </c>
      <c r="AE7" s="43">
        <f>IF($A7="","",_xll.ciqfunctions.udf.CIQ($A7,"IQ_QUICK_RATIO_SCORE",$B$3))</f>
        <v>4</v>
      </c>
    </row>
    <row r="8" spans="1:31" ht="12.6" customHeight="1" x14ac:dyDescent="0.2">
      <c r="A8" s="11"/>
      <c r="B8" s="1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Q8" s="29"/>
      <c r="R8" s="29"/>
      <c r="S8" s="29"/>
      <c r="T8" s="29"/>
      <c r="U8" s="29"/>
      <c r="V8" s="29"/>
      <c r="W8" s="29"/>
      <c r="X8" s="29"/>
      <c r="Z8" s="28"/>
      <c r="AA8" s="28"/>
      <c r="AB8" s="28"/>
      <c r="AC8" s="28"/>
      <c r="AD8" s="28"/>
      <c r="AE8" s="28"/>
    </row>
    <row r="9" spans="1:31" customFormat="1" ht="0.95" customHeight="1" x14ac:dyDescent="0.2">
      <c r="A9" s="11" t="str">
        <f>_xll.ciqfunctions.udf.CIQRANGE($B$3,"IQ_CONSTITUENTS_CHP",1,10000,,,,,$A$6)</f>
        <v>ID</v>
      </c>
      <c r="B9" s="64" t="str">
        <f>_xll.ciqfunctions.udf.CIQRANGE($B$3,"IQ_CONSTITUENTS_NAME_CHP",1,10000,,,,,$B$6)</f>
        <v>Name</v>
      </c>
    </row>
    <row r="10" spans="1:31" ht="12.75" customHeight="1" x14ac:dyDescent="0.2">
      <c r="A10" s="20" t="s">
        <v>38</v>
      </c>
      <c r="B10" s="20" t="s">
        <v>46</v>
      </c>
      <c r="C10" s="43">
        <f>IF($A10="","",_xll.ciqfunctions.udf.CIQ($A10,"IQ_OPERATIONAL_SCORE",$B$3))</f>
        <v>2</v>
      </c>
      <c r="D10" s="43">
        <f>IF($A10="","",_xll.ciqfunctions.udf.CIQ($A10,"IQ_TOTAL_REV_SCORE",$B$3))</f>
        <v>1</v>
      </c>
      <c r="E10" s="43">
        <f>IF($A10="","",_xll.ciqfunctions.udf.CIQ($A10,"IQ_TOTAL_EQUITY_SCORE",$B$3))</f>
        <v>1</v>
      </c>
      <c r="F10" s="43">
        <f>IF($A10="","",_xll.ciqfunctions.udf.CIQ($A10,"IQ_RETURN_CAPITAL_SCORE",$B$3))</f>
        <v>1</v>
      </c>
      <c r="G10" s="43">
        <f>IF($A10="","",_xll.ciqfunctions.udf.CIQ($A10,"IQ_RECURRING_EARN_ASSETS_SCORE",$B$3))</f>
        <v>1</v>
      </c>
      <c r="H10" s="43">
        <f>IF($A10="","",_xll.ciqfunctions.udf.CIQ($A10,"IQ_NET_WORKING_CAP_REV_SCORE",$B$3))</f>
        <v>4</v>
      </c>
      <c r="I10" s="43">
        <f>IF($A10="","",_xll.ciqfunctions.udf.CIQ($A10,"IQ_ASSET_TURNS_SCORE",$B$3))</f>
        <v>3</v>
      </c>
      <c r="J10" s="43">
        <f>IF($A10="","",_xll.ciqfunctions.udf.CIQ($A10,"IQ_INTAN_ASSETS_REV_SCORE",$B$3))</f>
        <v>3</v>
      </c>
      <c r="K10" s="43">
        <f>IF($A10="","",_xll.ciqfunctions.udf.CIQ($A10,"IQ_NET_WORKING_CAP_TOTAL_ASSETS_SCORE",$B$3))</f>
        <v>4</v>
      </c>
      <c r="L10" s="43">
        <f>IF($A10="","",_xll.ciqfunctions.udf.CIQ($A10,"IQ_AP_AR_SCORE",$B$3))</f>
        <v>4</v>
      </c>
      <c r="M10" s="43">
        <f>IF($A10="","",_xll.ciqfunctions.udf.CIQ($A10,"IQ_MGMT_RATE_RETURN_SCORE",$B$3))</f>
        <v>1</v>
      </c>
      <c r="N10" s="43">
        <f>IF($A10="","",_xll.ciqfunctions.udf.CIQ($A10,"IQ_GROSS_MARGIN_SCORE",$B$3))</f>
        <v>2</v>
      </c>
      <c r="O10" s="43">
        <f>IF($A10="","",_xll.ciqfunctions.udf.CIQ($A10,"IQ_EBITDA_MARGIN_SCORE",$B$3))</f>
        <v>1</v>
      </c>
      <c r="Q10" s="43">
        <f>IF($A10="","",_xll.ciqfunctions.udf.CIQ($A10,"IQ_SOLVENCY_SCORE",$B$3))</f>
        <v>2</v>
      </c>
      <c r="R10" s="43">
        <f>IF($A10="","",_xll.ciqfunctions.udf.CIQ($A10,"IQ_FFO_INT_SCORE",$B$3))</f>
        <v>1</v>
      </c>
      <c r="S10" s="43">
        <f>IF($A10="","",_xll.ciqfunctions.udf.CIQ($A10,"IQ_EBITDA_INT_SCORE",$B$3))</f>
        <v>2</v>
      </c>
      <c r="T10" s="43">
        <f>IF($A10="","",_xll.ciqfunctions.udf.CIQ($A10,"IQ_FFO_TOTAL_DEBT_SCORE",$B$3))</f>
        <v>3</v>
      </c>
      <c r="U10" s="43">
        <f>IF($A10="","",_xll.ciqfunctions.udf.CIQ($A10,"IQ_NET_DEBT_EBITDA_SCORE",$B$3))</f>
        <v>0</v>
      </c>
      <c r="V10" s="43">
        <f>IF($A10="","",_xll.ciqfunctions.udf.CIQ($A10,"IQ_TOTAL_DEBT_CAP_SCORE",$B$3))</f>
        <v>1</v>
      </c>
      <c r="W10" s="43">
        <f>IF($A10="","",_xll.ciqfunctions.udf.CIQ($A10,"IQ_DEBT_TOTAL_LIAB_SCORE",$B$3))</f>
        <v>3</v>
      </c>
      <c r="X10" s="43">
        <f>IF($A10="","",_xll.ciqfunctions.udf.CIQ($A10,"IQ_TOTAL_DEBT_TOTAL_REV_SCORE",$B$3))</f>
        <v>2</v>
      </c>
      <c r="Z10" s="43">
        <f>IF($A10="","",_xll.ciqfunctions.udf.CIQ($A10,"IQ_LIQUID_SCORE",$B$3))</f>
        <v>2</v>
      </c>
      <c r="AA10" s="43">
        <f>IF($A10="","",_xll.ciqfunctions.udf.CIQ($A10,"IQ_FFO_PLUS_CASH_ST_DEBT_SCORE",$B$3))</f>
        <v>1</v>
      </c>
      <c r="AB10" s="43">
        <f>IF($A10="","",_xll.ciqfunctions.udf.CIQ($A10,"IQ_FFO_GROSS_PROFIT_SCORE",$B$3))</f>
        <v>1</v>
      </c>
      <c r="AC10" s="43">
        <f>IF($A10="","",_xll.ciqfunctions.udf.CIQ($A10,"IQ_BASIC_DEFENSE_INTERVAL_SCORE",$B$3))</f>
        <v>3</v>
      </c>
      <c r="AD10" s="43">
        <f>IF($A10="","",_xll.ciqfunctions.udf.CIQ($A10,"IQ_CURRENT_RATIO_SCORE",$B$3))</f>
        <v>3</v>
      </c>
      <c r="AE10" s="43">
        <f>IF($A10="","",_xll.ciqfunctions.udf.CIQ($A10,"IQ_QUICK_RATIO_SCORE",$B$3))</f>
        <v>3</v>
      </c>
    </row>
    <row r="11" spans="1:31" ht="12.75" customHeight="1" x14ac:dyDescent="0.2">
      <c r="A11" s="20" t="s">
        <v>39</v>
      </c>
      <c r="B11" s="20" t="s">
        <v>158</v>
      </c>
      <c r="C11" s="43">
        <f>IF($A11="","",_xll.ciqfunctions.udf.CIQ($A11,"IQ_OPERATIONAL_SCORE",$B$3))</f>
        <v>4</v>
      </c>
      <c r="D11" s="43">
        <f>IF($A11="","",_xll.ciqfunctions.udf.CIQ($A11,"IQ_TOTAL_REV_SCORE",$B$3))</f>
        <v>4</v>
      </c>
      <c r="E11" s="43">
        <f>IF($A11="","",_xll.ciqfunctions.udf.CIQ($A11,"IQ_TOTAL_EQUITY_SCORE",$B$3))</f>
        <v>4</v>
      </c>
      <c r="F11" s="43">
        <f>IF($A11="","",_xll.ciqfunctions.udf.CIQ($A11,"IQ_RETURN_CAPITAL_SCORE",$B$3))</f>
        <v>4</v>
      </c>
      <c r="G11" s="43">
        <f>IF($A11="","",_xll.ciqfunctions.udf.CIQ($A11,"IQ_RECURRING_EARN_ASSETS_SCORE",$B$3))</f>
        <v>0</v>
      </c>
      <c r="H11" s="43">
        <f>IF($A11="","",_xll.ciqfunctions.udf.CIQ($A11,"IQ_NET_WORKING_CAP_REV_SCORE",$B$3))</f>
        <v>2</v>
      </c>
      <c r="I11" s="43">
        <f>IF($A11="","",_xll.ciqfunctions.udf.CIQ($A11,"IQ_ASSET_TURNS_SCORE",$B$3))</f>
        <v>2</v>
      </c>
      <c r="J11" s="43">
        <f>IF($A11="","",_xll.ciqfunctions.udf.CIQ($A11,"IQ_INTAN_ASSETS_REV_SCORE",$B$3))</f>
        <v>1</v>
      </c>
      <c r="K11" s="43">
        <f>IF($A11="","",_xll.ciqfunctions.udf.CIQ($A11,"IQ_NET_WORKING_CAP_TOTAL_ASSETS_SCORE",$B$3))</f>
        <v>2</v>
      </c>
      <c r="L11" s="43">
        <f>IF($A11="","",_xll.ciqfunctions.udf.CIQ($A11,"IQ_AP_AR_SCORE",$B$3))</f>
        <v>3</v>
      </c>
      <c r="M11" s="43">
        <f>IF($A11="","",_xll.ciqfunctions.udf.CIQ($A11,"IQ_MGMT_RATE_RETURN_SCORE",$B$3))</f>
        <v>3</v>
      </c>
      <c r="N11" s="43">
        <f>IF($A11="","",_xll.ciqfunctions.udf.CIQ($A11,"IQ_GROSS_MARGIN_SCORE",$B$3))</f>
        <v>4</v>
      </c>
      <c r="O11" s="43">
        <f>IF($A11="","",_xll.ciqfunctions.udf.CIQ($A11,"IQ_EBITDA_MARGIN_SCORE",$B$3))</f>
        <v>4</v>
      </c>
      <c r="Q11" s="43">
        <f>IF($A11="","",_xll.ciqfunctions.udf.CIQ($A11,"IQ_SOLVENCY_SCORE",$B$3))</f>
        <v>4</v>
      </c>
      <c r="R11" s="43">
        <f>IF($A11="","",_xll.ciqfunctions.udf.CIQ($A11,"IQ_FFO_INT_SCORE",$B$3))</f>
        <v>4</v>
      </c>
      <c r="S11" s="43">
        <f>IF($A11="","",_xll.ciqfunctions.udf.CIQ($A11,"IQ_EBITDA_INT_SCORE",$B$3))</f>
        <v>4</v>
      </c>
      <c r="T11" s="43">
        <f>IF($A11="","",_xll.ciqfunctions.udf.CIQ($A11,"IQ_FFO_TOTAL_DEBT_SCORE",$B$3))</f>
        <v>4</v>
      </c>
      <c r="U11" s="43">
        <f>IF($A11="","",_xll.ciqfunctions.udf.CIQ($A11,"IQ_NET_DEBT_EBITDA_SCORE",$B$3))</f>
        <v>4</v>
      </c>
      <c r="V11" s="43">
        <f>IF($A11="","",_xll.ciqfunctions.udf.CIQ($A11,"IQ_TOTAL_DEBT_CAP_SCORE",$B$3))</f>
        <v>4</v>
      </c>
      <c r="W11" s="43">
        <f>IF($A11="","",_xll.ciqfunctions.udf.CIQ($A11,"IQ_DEBT_TOTAL_LIAB_SCORE",$B$3))</f>
        <v>2</v>
      </c>
      <c r="X11" s="43">
        <f>IF($A11="","",_xll.ciqfunctions.udf.CIQ($A11,"IQ_TOTAL_DEBT_TOTAL_REV_SCORE",$B$3))</f>
        <v>3</v>
      </c>
      <c r="Z11" s="43">
        <f>IF($A11="","",_xll.ciqfunctions.udf.CIQ($A11,"IQ_LIQUID_SCORE",$B$3))</f>
        <v>4</v>
      </c>
      <c r="AA11" s="43">
        <f>IF($A11="","",_xll.ciqfunctions.udf.CIQ($A11,"IQ_FFO_PLUS_CASH_ST_DEBT_SCORE",$B$3))</f>
        <v>4</v>
      </c>
      <c r="AB11" s="43">
        <f>IF($A11="","",_xll.ciqfunctions.udf.CIQ($A11,"IQ_FFO_GROSS_PROFIT_SCORE",$B$3))</f>
        <v>4</v>
      </c>
      <c r="AC11" s="43">
        <f>IF($A11="","",_xll.ciqfunctions.udf.CIQ($A11,"IQ_BASIC_DEFENSE_INTERVAL_SCORE",$B$3))</f>
        <v>3</v>
      </c>
      <c r="AD11" s="43">
        <f>IF($A11="","",_xll.ciqfunctions.udf.CIQ($A11,"IQ_CURRENT_RATIO_SCORE",$B$3))</f>
        <v>3</v>
      </c>
      <c r="AE11" s="43">
        <f>IF($A11="","",_xll.ciqfunctions.udf.CIQ($A11,"IQ_QUICK_RATIO_SCORE",$B$3))</f>
        <v>3</v>
      </c>
    </row>
    <row r="12" spans="1:31" s="22" customFormat="1" ht="12.75" customHeight="1" x14ac:dyDescent="0.2">
      <c r="A12" s="22" t="s">
        <v>167</v>
      </c>
      <c r="B12" s="22" t="s">
        <v>169</v>
      </c>
      <c r="C12" s="43">
        <f>IF($A12="","",_xll.ciqfunctions.udf.CIQ($A12,"IQ_OPERATIONAL_SCORE",$B$3))</f>
        <v>3</v>
      </c>
      <c r="D12" s="43">
        <f>IF($A12="","",_xll.ciqfunctions.udf.CIQ($A12,"IQ_TOTAL_REV_SCORE",$B$3))</f>
        <v>4</v>
      </c>
      <c r="E12" s="43">
        <f>IF($A12="","",_xll.ciqfunctions.udf.CIQ($A12,"IQ_TOTAL_EQUITY_SCORE",$B$3))</f>
        <v>4</v>
      </c>
      <c r="F12" s="43">
        <f>IF($A12="","",_xll.ciqfunctions.udf.CIQ($A12,"IQ_RETURN_CAPITAL_SCORE",$B$3))</f>
        <v>3</v>
      </c>
      <c r="G12" s="43">
        <f>IF($A12="","",_xll.ciqfunctions.udf.CIQ($A12,"IQ_RECURRING_EARN_ASSETS_SCORE",$B$3))</f>
        <v>4</v>
      </c>
      <c r="H12" s="43">
        <f>IF($A12="","",_xll.ciqfunctions.udf.CIQ($A12,"IQ_NET_WORKING_CAP_REV_SCORE",$B$3))</f>
        <v>1</v>
      </c>
      <c r="I12" s="43">
        <f>IF($A12="","",_xll.ciqfunctions.udf.CIQ($A12,"IQ_ASSET_TURNS_SCORE",$B$3))</f>
        <v>1</v>
      </c>
      <c r="J12" s="43">
        <f>IF($A12="","",_xll.ciqfunctions.udf.CIQ($A12,"IQ_INTAN_ASSETS_REV_SCORE",$B$3))</f>
        <v>2</v>
      </c>
      <c r="K12" s="43">
        <f>IF($A12="","",_xll.ciqfunctions.udf.CIQ($A12,"IQ_NET_WORKING_CAP_TOTAL_ASSETS_SCORE",$B$3))</f>
        <v>1</v>
      </c>
      <c r="L12" s="43">
        <f>IF($A12="","",_xll.ciqfunctions.udf.CIQ($A12,"IQ_AP_AR_SCORE",$B$3))</f>
        <v>2</v>
      </c>
      <c r="M12" s="43">
        <f>IF($A12="","",_xll.ciqfunctions.udf.CIQ($A12,"IQ_MGMT_RATE_RETURN_SCORE",$B$3))</f>
        <v>3</v>
      </c>
      <c r="N12" s="43">
        <f>IF($A12="","",_xll.ciqfunctions.udf.CIQ($A12,"IQ_GROSS_MARGIN_SCORE",$B$3))</f>
        <v>4</v>
      </c>
      <c r="O12" s="43">
        <f>IF($A12="","",_xll.ciqfunctions.udf.CIQ($A12,"IQ_EBITDA_MARGIN_SCORE",$B$3))</f>
        <v>4</v>
      </c>
      <c r="P12" s="20"/>
      <c r="Q12" s="43">
        <f>IF($A12="","",_xll.ciqfunctions.udf.CIQ($A12,"IQ_SOLVENCY_SCORE",$B$3))</f>
        <v>2</v>
      </c>
      <c r="R12" s="43">
        <f>IF($A12="","",_xll.ciqfunctions.udf.CIQ($A12,"IQ_FFO_INT_SCORE",$B$3))</f>
        <v>3</v>
      </c>
      <c r="S12" s="43">
        <f>IF($A12="","",_xll.ciqfunctions.udf.CIQ($A12,"IQ_EBITDA_INT_SCORE",$B$3))</f>
        <v>3</v>
      </c>
      <c r="T12" s="43">
        <f>IF($A12="","",_xll.ciqfunctions.udf.CIQ($A12,"IQ_FFO_TOTAL_DEBT_SCORE",$B$3))</f>
        <v>3</v>
      </c>
      <c r="U12" s="43">
        <f>IF($A12="","",_xll.ciqfunctions.udf.CIQ($A12,"IQ_NET_DEBT_EBITDA_SCORE",$B$3))</f>
        <v>1</v>
      </c>
      <c r="V12" s="43">
        <f>IF($A12="","",_xll.ciqfunctions.udf.CIQ($A12,"IQ_TOTAL_DEBT_CAP_SCORE",$B$3))</f>
        <v>2</v>
      </c>
      <c r="W12" s="43">
        <f>IF($A12="","",_xll.ciqfunctions.udf.CIQ($A12,"IQ_DEBT_TOTAL_LIAB_SCORE",$B$3))</f>
        <v>2</v>
      </c>
      <c r="X12" s="43">
        <f>IF($A12="","",_xll.ciqfunctions.udf.CIQ($A12,"IQ_TOTAL_DEBT_TOTAL_REV_SCORE",$B$3))</f>
        <v>1</v>
      </c>
      <c r="Y12" s="20"/>
      <c r="Z12" s="43">
        <f>IF($A12="","",_xll.ciqfunctions.udf.CIQ($A12,"IQ_LIQUID_SCORE",$B$3))</f>
        <v>3</v>
      </c>
      <c r="AA12" s="43">
        <f>IF($A12="","",_xll.ciqfunctions.udf.CIQ($A12,"IQ_FFO_PLUS_CASH_ST_DEBT_SCORE",$B$3))</f>
        <v>4</v>
      </c>
      <c r="AB12" s="43">
        <f>IF($A12="","",_xll.ciqfunctions.udf.CIQ($A12,"IQ_FFO_GROSS_PROFIT_SCORE",$B$3))</f>
        <v>3</v>
      </c>
      <c r="AC12" s="43">
        <f>IF($A12="","",_xll.ciqfunctions.udf.CIQ($A12,"IQ_BASIC_DEFENSE_INTERVAL_SCORE",$B$3))</f>
        <v>4</v>
      </c>
      <c r="AD12" s="43">
        <f>IF($A12="","",_xll.ciqfunctions.udf.CIQ($A12,"IQ_CURRENT_RATIO_SCORE",$B$3))</f>
        <v>2</v>
      </c>
      <c r="AE12" s="43">
        <f>IF($A12="","",_xll.ciqfunctions.udf.CIQ($A12,"IQ_QUICK_RATIO_SCORE",$B$3))</f>
        <v>3</v>
      </c>
    </row>
    <row r="13" spans="1:31" ht="12.75" customHeight="1" x14ac:dyDescent="0.2">
      <c r="A13" s="20" t="s">
        <v>40</v>
      </c>
      <c r="B13" s="20" t="s">
        <v>159</v>
      </c>
      <c r="C13" s="43">
        <f>IF($A13="","",_xll.ciqfunctions.udf.CIQ($A13,"IQ_OPERATIONAL_SCORE",$B$3))</f>
        <v>3</v>
      </c>
      <c r="D13" s="43">
        <f>IF($A13="","",_xll.ciqfunctions.udf.CIQ($A13,"IQ_TOTAL_REV_SCORE",$B$3))</f>
        <v>2</v>
      </c>
      <c r="E13" s="43">
        <f>IF($A13="","",_xll.ciqfunctions.udf.CIQ($A13,"IQ_TOTAL_EQUITY_SCORE",$B$3))</f>
        <v>2</v>
      </c>
      <c r="F13" s="43">
        <f>IF($A13="","",_xll.ciqfunctions.udf.CIQ($A13,"IQ_RETURN_CAPITAL_SCORE",$B$3))</f>
        <v>3</v>
      </c>
      <c r="G13" s="43">
        <f>IF($A13="","",_xll.ciqfunctions.udf.CIQ($A13,"IQ_RECURRING_EARN_ASSETS_SCORE",$B$3))</f>
        <v>3</v>
      </c>
      <c r="H13" s="43">
        <f>IF($A13="","",_xll.ciqfunctions.udf.CIQ($A13,"IQ_NET_WORKING_CAP_REV_SCORE",$B$3))</f>
        <v>2</v>
      </c>
      <c r="I13" s="43">
        <f>IF($A13="","",_xll.ciqfunctions.udf.CIQ($A13,"IQ_ASSET_TURNS_SCORE",$B$3))</f>
        <v>3</v>
      </c>
      <c r="J13" s="43">
        <f>IF($A13="","",_xll.ciqfunctions.udf.CIQ($A13,"IQ_INTAN_ASSETS_REV_SCORE",$B$3))</f>
        <v>4</v>
      </c>
      <c r="K13" s="43">
        <f>IF($A13="","",_xll.ciqfunctions.udf.CIQ($A13,"IQ_NET_WORKING_CAP_TOTAL_ASSETS_SCORE",$B$3))</f>
        <v>3</v>
      </c>
      <c r="L13" s="43">
        <f>IF($A13="","",_xll.ciqfunctions.udf.CIQ($A13,"IQ_AP_AR_SCORE",$B$3))</f>
        <v>1</v>
      </c>
      <c r="M13" s="43">
        <f>IF($A13="","",_xll.ciqfunctions.udf.CIQ($A13,"IQ_MGMT_RATE_RETURN_SCORE",$B$3))</f>
        <v>3</v>
      </c>
      <c r="N13" s="43">
        <f>IF($A13="","",_xll.ciqfunctions.udf.CIQ($A13,"IQ_GROSS_MARGIN_SCORE",$B$3))</f>
        <v>3</v>
      </c>
      <c r="O13" s="43">
        <f>IF($A13="","",_xll.ciqfunctions.udf.CIQ($A13,"IQ_EBITDA_MARGIN_SCORE",$B$3))</f>
        <v>3</v>
      </c>
      <c r="Q13" s="43">
        <f>IF($A13="","",_xll.ciqfunctions.udf.CIQ($A13,"IQ_SOLVENCY_SCORE",$B$3))</f>
        <v>3</v>
      </c>
      <c r="R13" s="43">
        <f>IF($A13="","",_xll.ciqfunctions.udf.CIQ($A13,"IQ_FFO_INT_SCORE",$B$3))</f>
        <v>4</v>
      </c>
      <c r="S13" s="43">
        <f>IF($A13="","",_xll.ciqfunctions.udf.CIQ($A13,"IQ_EBITDA_INT_SCORE",$B$3))</f>
        <v>3</v>
      </c>
      <c r="T13" s="43">
        <f>IF($A13="","",_xll.ciqfunctions.udf.CIQ($A13,"IQ_FFO_TOTAL_DEBT_SCORE",$B$3))</f>
        <v>4</v>
      </c>
      <c r="U13" s="43">
        <f>IF($A13="","",_xll.ciqfunctions.udf.CIQ($A13,"IQ_NET_DEBT_EBITDA_SCORE",$B$3))</f>
        <v>2</v>
      </c>
      <c r="V13" s="43">
        <f>IF($A13="","",_xll.ciqfunctions.udf.CIQ($A13,"IQ_TOTAL_DEBT_CAP_SCORE",$B$3))</f>
        <v>3</v>
      </c>
      <c r="W13" s="43">
        <f>IF($A13="","",_xll.ciqfunctions.udf.CIQ($A13,"IQ_DEBT_TOTAL_LIAB_SCORE",$B$3))</f>
        <v>1</v>
      </c>
      <c r="X13" s="43">
        <f>IF($A13="","",_xll.ciqfunctions.udf.CIQ($A13,"IQ_TOTAL_DEBT_TOTAL_REV_SCORE",$B$3))</f>
        <v>3</v>
      </c>
      <c r="Z13" s="43">
        <f>IF($A13="","",_xll.ciqfunctions.udf.CIQ($A13,"IQ_LIQUID_SCORE",$B$3))</f>
        <v>4</v>
      </c>
      <c r="AA13" s="43">
        <f>IF($A13="","",_xll.ciqfunctions.udf.CIQ($A13,"IQ_FFO_PLUS_CASH_ST_DEBT_SCORE",$B$3))</f>
        <v>4</v>
      </c>
      <c r="AB13" s="43">
        <f>IF($A13="","",_xll.ciqfunctions.udf.CIQ($A13,"IQ_FFO_GROSS_PROFIT_SCORE",$B$3))</f>
        <v>3</v>
      </c>
      <c r="AC13" s="43">
        <f>IF($A13="","",_xll.ciqfunctions.udf.CIQ($A13,"IQ_BASIC_DEFENSE_INTERVAL_SCORE",$B$3))</f>
        <v>3</v>
      </c>
      <c r="AD13" s="43">
        <f>IF($A13="","",_xll.ciqfunctions.udf.CIQ($A13,"IQ_CURRENT_RATIO_SCORE",$B$3))</f>
        <v>4</v>
      </c>
      <c r="AE13" s="43">
        <f>IF($A13="","",_xll.ciqfunctions.udf.CIQ($A13,"IQ_QUICK_RATIO_SCORE",$B$3))</f>
        <v>3</v>
      </c>
    </row>
    <row r="14" spans="1:31" s="22" customFormat="1" ht="12.75" customHeight="1" x14ac:dyDescent="0.2">
      <c r="A14" s="22" t="s">
        <v>41</v>
      </c>
      <c r="B14" s="22" t="s">
        <v>165</v>
      </c>
      <c r="C14" s="43">
        <f>IF($A14="","",_xll.ciqfunctions.udf.CIQ($A14,"IQ_OPERATIONAL_SCORE",$B$3))</f>
        <v>3</v>
      </c>
      <c r="D14" s="43">
        <f>IF($A14="","",_xll.ciqfunctions.udf.CIQ($A14,"IQ_TOTAL_REV_SCORE",$B$3))</f>
        <v>4</v>
      </c>
      <c r="E14" s="43">
        <f>IF($A14="","",_xll.ciqfunctions.udf.CIQ($A14,"IQ_TOTAL_EQUITY_SCORE",$B$3))</f>
        <v>3</v>
      </c>
      <c r="F14" s="43">
        <f>IF($A14="","",_xll.ciqfunctions.udf.CIQ($A14,"IQ_RETURN_CAPITAL_SCORE",$B$3))</f>
        <v>2</v>
      </c>
      <c r="G14" s="43">
        <f>IF($A14="","",_xll.ciqfunctions.udf.CIQ($A14,"IQ_RECURRING_EARN_ASSETS_SCORE",$B$3))</f>
        <v>2</v>
      </c>
      <c r="H14" s="43">
        <f>IF($A14="","",_xll.ciqfunctions.udf.CIQ($A14,"IQ_NET_WORKING_CAP_REV_SCORE",$B$3))</f>
        <v>3</v>
      </c>
      <c r="I14" s="43">
        <f>IF($A14="","",_xll.ciqfunctions.udf.CIQ($A14,"IQ_ASSET_TURNS_SCORE",$B$3))</f>
        <v>4</v>
      </c>
      <c r="J14" s="43">
        <f>IF($A14="","",_xll.ciqfunctions.udf.CIQ($A14,"IQ_INTAN_ASSETS_REV_SCORE",$B$3))</f>
        <v>4</v>
      </c>
      <c r="K14" s="43">
        <f>IF($A14="","",_xll.ciqfunctions.udf.CIQ($A14,"IQ_NET_WORKING_CAP_TOTAL_ASSETS_SCORE",$B$3))</f>
        <v>3</v>
      </c>
      <c r="L14" s="43">
        <f>IF($A14="","",_xll.ciqfunctions.udf.CIQ($A14,"IQ_AP_AR_SCORE",$B$3))</f>
        <v>3</v>
      </c>
      <c r="M14" s="43">
        <f>IF($A14="","",_xll.ciqfunctions.udf.CIQ($A14,"IQ_MGMT_RATE_RETURN_SCORE",$B$3))</f>
        <v>2</v>
      </c>
      <c r="N14" s="43">
        <f>IF($A14="","",_xll.ciqfunctions.udf.CIQ($A14,"IQ_GROSS_MARGIN_SCORE",$B$3))</f>
        <v>3</v>
      </c>
      <c r="O14" s="43">
        <f>IF($A14="","",_xll.ciqfunctions.udf.CIQ($A14,"IQ_EBITDA_MARGIN_SCORE",$B$3))</f>
        <v>1</v>
      </c>
      <c r="P14" s="20"/>
      <c r="Q14" s="43">
        <f>IF($A14="","",_xll.ciqfunctions.udf.CIQ($A14,"IQ_SOLVENCY_SCORE",$B$3))</f>
        <v>3</v>
      </c>
      <c r="R14" s="43">
        <f>IF($A14="","",_xll.ciqfunctions.udf.CIQ($A14,"IQ_FFO_INT_SCORE",$B$3))</f>
        <v>3</v>
      </c>
      <c r="S14" s="43">
        <f>IF($A14="","",_xll.ciqfunctions.udf.CIQ($A14,"IQ_EBITDA_INT_SCORE",$B$3))</f>
        <v>3</v>
      </c>
      <c r="T14" s="43">
        <f>IF($A14="","",_xll.ciqfunctions.udf.CIQ($A14,"IQ_FFO_TOTAL_DEBT_SCORE",$B$3))</f>
        <v>4</v>
      </c>
      <c r="U14" s="43">
        <f>IF($A14="","",_xll.ciqfunctions.udf.CIQ($A14,"IQ_NET_DEBT_EBITDA_SCORE",$B$3))</f>
        <v>2</v>
      </c>
      <c r="V14" s="43">
        <f>IF($A14="","",_xll.ciqfunctions.udf.CIQ($A14,"IQ_TOTAL_DEBT_CAP_SCORE",$B$3))</f>
        <v>2</v>
      </c>
      <c r="W14" s="43">
        <f>IF($A14="","",_xll.ciqfunctions.udf.CIQ($A14,"IQ_DEBT_TOTAL_LIAB_SCORE",$B$3))</f>
        <v>1</v>
      </c>
      <c r="X14" s="43">
        <f>IF($A14="","",_xll.ciqfunctions.udf.CIQ($A14,"IQ_TOTAL_DEBT_TOTAL_REV_SCORE",$B$3))</f>
        <v>3</v>
      </c>
      <c r="Y14" s="20"/>
      <c r="Z14" s="43">
        <f>IF($A14="","",_xll.ciqfunctions.udf.CIQ($A14,"IQ_LIQUID_SCORE",$B$3))</f>
        <v>3</v>
      </c>
      <c r="AA14" s="43">
        <f>IF($A14="","",_xll.ciqfunctions.udf.CIQ($A14,"IQ_FFO_PLUS_CASH_ST_DEBT_SCORE",$B$3))</f>
        <v>4</v>
      </c>
      <c r="AB14" s="43">
        <f>IF($A14="","",_xll.ciqfunctions.udf.CIQ($A14,"IQ_FFO_GROSS_PROFIT_SCORE",$B$3))</f>
        <v>1</v>
      </c>
      <c r="AC14" s="43">
        <f>IF($A14="","",_xll.ciqfunctions.udf.CIQ($A14,"IQ_BASIC_DEFENSE_INTERVAL_SCORE",$B$3))</f>
        <v>4</v>
      </c>
      <c r="AD14" s="43">
        <f>IF($A14="","",_xll.ciqfunctions.udf.CIQ($A14,"IQ_CURRENT_RATIO_SCORE",$B$3))</f>
        <v>4</v>
      </c>
      <c r="AE14" s="43">
        <f>IF($A14="","",_xll.ciqfunctions.udf.CIQ($A14,"IQ_QUICK_RATIO_SCORE",$B$3))</f>
        <v>4</v>
      </c>
    </row>
    <row r="15" spans="1:31" s="22" customFormat="1" ht="12.75" customHeight="1" x14ac:dyDescent="0.2">
      <c r="A15" s="22" t="s">
        <v>42</v>
      </c>
      <c r="B15" s="22" t="s">
        <v>47</v>
      </c>
      <c r="C15" s="43">
        <f>IF($A15="","",_xll.ciqfunctions.udf.CIQ($A15,"IQ_OPERATIONAL_SCORE",$B$3))</f>
        <v>1</v>
      </c>
      <c r="D15" s="43">
        <f>IF($A15="","",_xll.ciqfunctions.udf.CIQ($A15,"IQ_TOTAL_REV_SCORE",$B$3))</f>
        <v>3</v>
      </c>
      <c r="E15" s="43">
        <f>IF($A15="","",_xll.ciqfunctions.udf.CIQ($A15,"IQ_TOTAL_EQUITY_SCORE",$B$3))</f>
        <v>1</v>
      </c>
      <c r="F15" s="43">
        <f>IF($A15="","",_xll.ciqfunctions.udf.CIQ($A15,"IQ_RETURN_CAPITAL_SCORE",$B$3))</f>
        <v>2</v>
      </c>
      <c r="G15" s="43">
        <f>IF($A15="","",_xll.ciqfunctions.udf.CIQ($A15,"IQ_RECURRING_EARN_ASSETS_SCORE",$B$3))</f>
        <v>1</v>
      </c>
      <c r="H15" s="43">
        <f>IF($A15="","",_xll.ciqfunctions.udf.CIQ($A15,"IQ_NET_WORKING_CAP_REV_SCORE",$B$3))</f>
        <v>1</v>
      </c>
      <c r="I15" s="43">
        <f>IF($A15="","",_xll.ciqfunctions.udf.CIQ($A15,"IQ_ASSET_TURNS_SCORE",$B$3))</f>
        <v>3</v>
      </c>
      <c r="J15" s="43">
        <f>IF($A15="","",_xll.ciqfunctions.udf.CIQ($A15,"IQ_INTAN_ASSETS_REV_SCORE",$B$3))</f>
        <v>3</v>
      </c>
      <c r="K15" s="43">
        <f>IF($A15="","",_xll.ciqfunctions.udf.CIQ($A15,"IQ_NET_WORKING_CAP_TOTAL_ASSETS_SCORE",$B$3))</f>
        <v>1</v>
      </c>
      <c r="L15" s="43">
        <f>IF($A15="","",_xll.ciqfunctions.udf.CIQ($A15,"IQ_AP_AR_SCORE",$B$3))</f>
        <v>4</v>
      </c>
      <c r="M15" s="43">
        <f>IF($A15="","",_xll.ciqfunctions.udf.CIQ($A15,"IQ_MGMT_RATE_RETURN_SCORE",$B$3))</f>
        <v>3</v>
      </c>
      <c r="N15" s="43">
        <f>IF($A15="","",_xll.ciqfunctions.udf.CIQ($A15,"IQ_GROSS_MARGIN_SCORE",$B$3))</f>
        <v>2</v>
      </c>
      <c r="O15" s="43">
        <f>IF($A15="","",_xll.ciqfunctions.udf.CIQ($A15,"IQ_EBITDA_MARGIN_SCORE",$B$3))</f>
        <v>1</v>
      </c>
      <c r="P15" s="20"/>
      <c r="Q15" s="43">
        <f>IF($A15="","",_xll.ciqfunctions.udf.CIQ($A15,"IQ_SOLVENCY_SCORE",$B$3))</f>
        <v>1</v>
      </c>
      <c r="R15" s="43">
        <f>IF($A15="","",_xll.ciqfunctions.udf.CIQ($A15,"IQ_FFO_INT_SCORE",$B$3))</f>
        <v>1</v>
      </c>
      <c r="S15" s="43">
        <f>IF($A15="","",_xll.ciqfunctions.udf.CIQ($A15,"IQ_EBITDA_INT_SCORE",$B$3))</f>
        <v>1</v>
      </c>
      <c r="T15" s="43">
        <f>IF($A15="","",_xll.ciqfunctions.udf.CIQ($A15,"IQ_FFO_TOTAL_DEBT_SCORE",$B$3))</f>
        <v>2</v>
      </c>
      <c r="U15" s="43">
        <f>IF($A15="","",_xll.ciqfunctions.udf.CIQ($A15,"IQ_NET_DEBT_EBITDA_SCORE",$B$3))</f>
        <v>0</v>
      </c>
      <c r="V15" s="43">
        <f>IF($A15="","",_xll.ciqfunctions.udf.CIQ($A15,"IQ_TOTAL_DEBT_CAP_SCORE",$B$3))</f>
        <v>1</v>
      </c>
      <c r="W15" s="43">
        <f>IF($A15="","",_xll.ciqfunctions.udf.CIQ($A15,"IQ_DEBT_TOTAL_LIAB_SCORE",$B$3))</f>
        <v>4</v>
      </c>
      <c r="X15" s="43">
        <f>IF($A15="","",_xll.ciqfunctions.udf.CIQ($A15,"IQ_TOTAL_DEBT_TOTAL_REV_SCORE",$B$3))</f>
        <v>1</v>
      </c>
      <c r="Y15" s="20"/>
      <c r="Z15" s="43">
        <f>IF($A15="","",_xll.ciqfunctions.udf.CIQ($A15,"IQ_LIQUID_SCORE",$B$3))</f>
        <v>2</v>
      </c>
      <c r="AA15" s="43">
        <f>IF($A15="","",_xll.ciqfunctions.udf.CIQ($A15,"IQ_FFO_PLUS_CASH_ST_DEBT_SCORE",$B$3))</f>
        <v>1</v>
      </c>
      <c r="AB15" s="43">
        <f>IF($A15="","",_xll.ciqfunctions.udf.CIQ($A15,"IQ_FFO_GROSS_PROFIT_SCORE",$B$3))</f>
        <v>2</v>
      </c>
      <c r="AC15" s="43">
        <f>IF($A15="","",_xll.ciqfunctions.udf.CIQ($A15,"IQ_BASIC_DEFENSE_INTERVAL_SCORE",$B$3))</f>
        <v>4</v>
      </c>
      <c r="AD15" s="43">
        <f>IF($A15="","",_xll.ciqfunctions.udf.CIQ($A15,"IQ_CURRENT_RATIO_SCORE",$B$3))</f>
        <v>1</v>
      </c>
      <c r="AE15" s="43">
        <f>IF($A15="","",_xll.ciqfunctions.udf.CIQ($A15,"IQ_QUICK_RATIO_SCORE",$B$3))</f>
        <v>1</v>
      </c>
    </row>
    <row r="16" spans="1:31" s="22" customFormat="1" ht="12.75" customHeight="1" x14ac:dyDescent="0.2">
      <c r="A16" s="22" t="s">
        <v>43</v>
      </c>
      <c r="B16" s="22" t="s">
        <v>166</v>
      </c>
      <c r="C16" s="43">
        <f>IF($A16="","",_xll.ciqfunctions.udf.CIQ($A16,"IQ_OPERATIONAL_SCORE",$B$3))</f>
        <v>3</v>
      </c>
      <c r="D16" s="43">
        <f>IF($A16="","",_xll.ciqfunctions.udf.CIQ($A16,"IQ_TOTAL_REV_SCORE",$B$3))</f>
        <v>4</v>
      </c>
      <c r="E16" s="43">
        <f>IF($A16="","",_xll.ciqfunctions.udf.CIQ($A16,"IQ_TOTAL_EQUITY_SCORE",$B$3))</f>
        <v>4</v>
      </c>
      <c r="F16" s="43">
        <f>IF($A16="","",_xll.ciqfunctions.udf.CIQ($A16,"IQ_RETURN_CAPITAL_SCORE",$B$3))</f>
        <v>2</v>
      </c>
      <c r="G16" s="43">
        <f>IF($A16="","",_xll.ciqfunctions.udf.CIQ($A16,"IQ_RECURRING_EARN_ASSETS_SCORE",$B$3))</f>
        <v>4</v>
      </c>
      <c r="H16" s="43">
        <f>IF($A16="","",_xll.ciqfunctions.udf.CIQ($A16,"IQ_NET_WORKING_CAP_REV_SCORE",$B$3))</f>
        <v>3</v>
      </c>
      <c r="I16" s="43">
        <f>IF($A16="","",_xll.ciqfunctions.udf.CIQ($A16,"IQ_ASSET_TURNS_SCORE",$B$3))</f>
        <v>1</v>
      </c>
      <c r="J16" s="43">
        <f>IF($A16="","",_xll.ciqfunctions.udf.CIQ($A16,"IQ_INTAN_ASSETS_REV_SCORE",$B$3))</f>
        <v>1</v>
      </c>
      <c r="K16" s="43">
        <f>IF($A16="","",_xll.ciqfunctions.udf.CIQ($A16,"IQ_NET_WORKING_CAP_TOTAL_ASSETS_SCORE",$B$3))</f>
        <v>2</v>
      </c>
      <c r="L16" s="43">
        <f>IF($A16="","",_xll.ciqfunctions.udf.CIQ($A16,"IQ_AP_AR_SCORE",$B$3))</f>
        <v>1</v>
      </c>
      <c r="M16" s="43">
        <f>IF($A16="","",_xll.ciqfunctions.udf.CIQ($A16,"IQ_MGMT_RATE_RETURN_SCORE",$B$3))</f>
        <v>3</v>
      </c>
      <c r="N16" s="43">
        <f>IF($A16="","",_xll.ciqfunctions.udf.CIQ($A16,"IQ_GROSS_MARGIN_SCORE",$B$3))</f>
        <v>4</v>
      </c>
      <c r="O16" s="43">
        <f>IF($A16="","",_xll.ciqfunctions.udf.CIQ($A16,"IQ_EBITDA_MARGIN_SCORE",$B$3))</f>
        <v>4</v>
      </c>
      <c r="P16" s="20"/>
      <c r="Q16" s="43">
        <f>IF($A16="","",_xll.ciqfunctions.udf.CIQ($A16,"IQ_SOLVENCY_SCORE",$B$3))</f>
        <v>3</v>
      </c>
      <c r="R16" s="43">
        <f>IF($A16="","",_xll.ciqfunctions.udf.CIQ($A16,"IQ_FFO_INT_SCORE",$B$3))</f>
        <v>3</v>
      </c>
      <c r="S16" s="43">
        <f>IF($A16="","",_xll.ciqfunctions.udf.CIQ($A16,"IQ_EBITDA_INT_SCORE",$B$3))</f>
        <v>3</v>
      </c>
      <c r="T16" s="43">
        <f>IF($A16="","",_xll.ciqfunctions.udf.CIQ($A16,"IQ_FFO_TOTAL_DEBT_SCORE",$B$3))</f>
        <v>3</v>
      </c>
      <c r="U16" s="43">
        <f>IF($A16="","",_xll.ciqfunctions.udf.CIQ($A16,"IQ_NET_DEBT_EBITDA_SCORE",$B$3))</f>
        <v>0</v>
      </c>
      <c r="V16" s="43">
        <f>IF($A16="","",_xll.ciqfunctions.udf.CIQ($A16,"IQ_TOTAL_DEBT_CAP_SCORE",$B$3))</f>
        <v>1</v>
      </c>
      <c r="W16" s="43">
        <f>IF($A16="","",_xll.ciqfunctions.udf.CIQ($A16,"IQ_DEBT_TOTAL_LIAB_SCORE",$B$3))</f>
        <v>4</v>
      </c>
      <c r="X16" s="43">
        <f>IF($A16="","",_xll.ciqfunctions.udf.CIQ($A16,"IQ_TOTAL_DEBT_TOTAL_REV_SCORE",$B$3))</f>
        <v>1</v>
      </c>
      <c r="Y16" s="20"/>
      <c r="Z16" s="43">
        <f>IF($A16="","",_xll.ciqfunctions.udf.CIQ($A16,"IQ_LIQUID_SCORE",$B$3))</f>
        <v>4</v>
      </c>
      <c r="AA16" s="43">
        <f>IF($A16="","",_xll.ciqfunctions.udf.CIQ($A16,"IQ_FFO_PLUS_CASH_ST_DEBT_SCORE",$B$3))</f>
        <v>3</v>
      </c>
      <c r="AB16" s="43">
        <f>IF($A16="","",_xll.ciqfunctions.udf.CIQ($A16,"IQ_FFO_GROSS_PROFIT_SCORE",$B$3))</f>
        <v>4</v>
      </c>
      <c r="AC16" s="43">
        <f>IF($A16="","",_xll.ciqfunctions.udf.CIQ($A16,"IQ_BASIC_DEFENSE_INTERVAL_SCORE",$B$3))</f>
        <v>4</v>
      </c>
      <c r="AD16" s="43">
        <f>IF($A16="","",_xll.ciqfunctions.udf.CIQ($A16,"IQ_CURRENT_RATIO_SCORE",$B$3))</f>
        <v>4</v>
      </c>
      <c r="AE16" s="43">
        <f>IF($A16="","",_xll.ciqfunctions.udf.CIQ($A16,"IQ_QUICK_RATIO_SCORE",$B$3))</f>
        <v>3</v>
      </c>
    </row>
    <row r="17" spans="1:31" s="22" customFormat="1" ht="12.75" customHeight="1" x14ac:dyDescent="0.2">
      <c r="A17" s="22" t="s">
        <v>153</v>
      </c>
      <c r="B17" s="22" t="s">
        <v>160</v>
      </c>
      <c r="C17" s="43">
        <f>IF($A17="","",_xll.ciqfunctions.udf.CIQ($A17,"IQ_OPERATIONAL_SCORE",$B$3))</f>
        <v>4</v>
      </c>
      <c r="D17" s="43">
        <f>IF($A17="","",_xll.ciqfunctions.udf.CIQ($A17,"IQ_TOTAL_REV_SCORE",$B$3))</f>
        <v>4</v>
      </c>
      <c r="E17" s="43">
        <f>IF($A17="","",_xll.ciqfunctions.udf.CIQ($A17,"IQ_TOTAL_EQUITY_SCORE",$B$3))</f>
        <v>4</v>
      </c>
      <c r="F17" s="43">
        <f>IF($A17="","",_xll.ciqfunctions.udf.CIQ($A17,"IQ_RETURN_CAPITAL_SCORE",$B$3))</f>
        <v>4</v>
      </c>
      <c r="G17" s="43">
        <f>IF($A17="","",_xll.ciqfunctions.udf.CIQ($A17,"IQ_RECURRING_EARN_ASSETS_SCORE",$B$3))</f>
        <v>4</v>
      </c>
      <c r="H17" s="43">
        <f>IF($A17="","",_xll.ciqfunctions.udf.CIQ($A17,"IQ_NET_WORKING_CAP_REV_SCORE",$B$3))</f>
        <v>2</v>
      </c>
      <c r="I17" s="43">
        <f>IF($A17="","",_xll.ciqfunctions.udf.CIQ($A17,"IQ_ASSET_TURNS_SCORE",$B$3))</f>
        <v>3</v>
      </c>
      <c r="J17" s="43">
        <f>IF($A17="","",_xll.ciqfunctions.udf.CIQ($A17,"IQ_INTAN_ASSETS_REV_SCORE",$B$3))</f>
        <v>2</v>
      </c>
      <c r="K17" s="43">
        <f>IF($A17="","",_xll.ciqfunctions.udf.CIQ($A17,"IQ_NET_WORKING_CAP_TOTAL_ASSETS_SCORE",$B$3))</f>
        <v>3</v>
      </c>
      <c r="L17" s="43">
        <f>IF($A17="","",_xll.ciqfunctions.udf.CIQ($A17,"IQ_AP_AR_SCORE",$B$3))</f>
        <v>4</v>
      </c>
      <c r="M17" s="43">
        <f>IF($A17="","",_xll.ciqfunctions.udf.CIQ($A17,"IQ_MGMT_RATE_RETURN_SCORE",$B$3))</f>
        <v>3</v>
      </c>
      <c r="N17" s="43">
        <f>IF($A17="","",_xll.ciqfunctions.udf.CIQ($A17,"IQ_GROSS_MARGIN_SCORE",$B$3))</f>
        <v>3</v>
      </c>
      <c r="O17" s="43">
        <f>IF($A17="","",_xll.ciqfunctions.udf.CIQ($A17,"IQ_EBITDA_MARGIN_SCORE",$B$3))</f>
        <v>2</v>
      </c>
      <c r="P17" s="20"/>
      <c r="Q17" s="43">
        <f>IF($A17="","",_xll.ciqfunctions.udf.CIQ($A17,"IQ_SOLVENCY_SCORE",$B$3))</f>
        <v>4</v>
      </c>
      <c r="R17" s="43">
        <f>IF($A17="","",_xll.ciqfunctions.udf.CIQ($A17,"IQ_FFO_INT_SCORE",$B$3))</f>
        <v>4</v>
      </c>
      <c r="S17" s="43">
        <f>IF($A17="","",_xll.ciqfunctions.udf.CIQ($A17,"IQ_EBITDA_INT_SCORE",$B$3))</f>
        <v>4</v>
      </c>
      <c r="T17" s="43">
        <f>IF($A17="","",_xll.ciqfunctions.udf.CIQ($A17,"IQ_FFO_TOTAL_DEBT_SCORE",$B$3))</f>
        <v>4</v>
      </c>
      <c r="U17" s="43">
        <f>IF($A17="","",_xll.ciqfunctions.udf.CIQ($A17,"IQ_NET_DEBT_EBITDA_SCORE",$B$3))</f>
        <v>2</v>
      </c>
      <c r="V17" s="43">
        <f>IF($A17="","",_xll.ciqfunctions.udf.CIQ($A17,"IQ_TOTAL_DEBT_CAP_SCORE",$B$3))</f>
        <v>4</v>
      </c>
      <c r="W17" s="43">
        <f>IF($A17="","",_xll.ciqfunctions.udf.CIQ($A17,"IQ_DEBT_TOTAL_LIAB_SCORE",$B$3))</f>
        <v>1</v>
      </c>
      <c r="X17" s="43">
        <f>IF($A17="","",_xll.ciqfunctions.udf.CIQ($A17,"IQ_TOTAL_DEBT_TOTAL_REV_SCORE",$B$3))</f>
        <v>4</v>
      </c>
      <c r="Y17" s="20"/>
      <c r="Z17" s="43">
        <f>IF($A17="","",_xll.ciqfunctions.udf.CIQ($A17,"IQ_LIQUID_SCORE",$B$3))</f>
        <v>3</v>
      </c>
      <c r="AA17" s="43">
        <f>IF($A17="","",_xll.ciqfunctions.udf.CIQ($A17,"IQ_FFO_PLUS_CASH_ST_DEBT_SCORE",$B$3))</f>
        <v>4</v>
      </c>
      <c r="AB17" s="43">
        <f>IF($A17="","",_xll.ciqfunctions.udf.CIQ($A17,"IQ_FFO_GROSS_PROFIT_SCORE",$B$3))</f>
        <v>2</v>
      </c>
      <c r="AC17" s="43">
        <f>IF($A17="","",_xll.ciqfunctions.udf.CIQ($A17,"IQ_BASIC_DEFENSE_INTERVAL_SCORE",$B$3))</f>
        <v>3</v>
      </c>
      <c r="AD17" s="43">
        <f>IF($A17="","",_xll.ciqfunctions.udf.CIQ($A17,"IQ_CURRENT_RATIO_SCORE",$B$3))</f>
        <v>4</v>
      </c>
      <c r="AE17" s="43">
        <f>IF($A17="","",_xll.ciqfunctions.udf.CIQ($A17,"IQ_QUICK_RATIO_SCORE",$B$3))</f>
        <v>4</v>
      </c>
    </row>
    <row r="18" spans="1:31" s="22" customFormat="1" ht="12.75" customHeight="1" x14ac:dyDescent="0.2">
      <c r="A18" s="22" t="s">
        <v>119</v>
      </c>
      <c r="B18" s="22" t="s">
        <v>118</v>
      </c>
      <c r="C18" s="43">
        <f>IF($A18="","",_xll.ciqfunctions.udf.CIQ($A18,"IQ_OPERATIONAL_SCORE",$B$3))</f>
        <v>2</v>
      </c>
      <c r="D18" s="43">
        <f>IF($A18="","",_xll.ciqfunctions.udf.CIQ($A18,"IQ_TOTAL_REV_SCORE",$B$3))</f>
        <v>2</v>
      </c>
      <c r="E18" s="43">
        <f>IF($A18="","",_xll.ciqfunctions.udf.CIQ($A18,"IQ_TOTAL_EQUITY_SCORE",$B$3))</f>
        <v>2</v>
      </c>
      <c r="F18" s="43">
        <f>IF($A18="","",_xll.ciqfunctions.udf.CIQ($A18,"IQ_RETURN_CAPITAL_SCORE",$B$3))</f>
        <v>3</v>
      </c>
      <c r="G18" s="43">
        <f>IF($A18="","",_xll.ciqfunctions.udf.CIQ($A18,"IQ_RECURRING_EARN_ASSETS_SCORE",$B$3))</f>
        <v>3</v>
      </c>
      <c r="H18" s="43">
        <f>IF($A18="","",_xll.ciqfunctions.udf.CIQ($A18,"IQ_NET_WORKING_CAP_REV_SCORE",$B$3))</f>
        <v>1</v>
      </c>
      <c r="I18" s="43">
        <f>IF($A18="","",_xll.ciqfunctions.udf.CIQ($A18,"IQ_ASSET_TURNS_SCORE",$B$3))</f>
        <v>3</v>
      </c>
      <c r="J18" s="43">
        <f>IF($A18="","",_xll.ciqfunctions.udf.CIQ($A18,"IQ_INTAN_ASSETS_REV_SCORE",$B$3))</f>
        <v>1</v>
      </c>
      <c r="K18" s="43">
        <f>IF($A18="","",_xll.ciqfunctions.udf.CIQ($A18,"IQ_NET_WORKING_CAP_TOTAL_ASSETS_SCORE",$B$3))</f>
        <v>1</v>
      </c>
      <c r="L18" s="43">
        <f>IF($A18="","",_xll.ciqfunctions.udf.CIQ($A18,"IQ_AP_AR_SCORE",$B$3))</f>
        <v>2</v>
      </c>
      <c r="M18" s="43">
        <f>IF($A18="","",_xll.ciqfunctions.udf.CIQ($A18,"IQ_MGMT_RATE_RETURN_SCORE",$B$3))</f>
        <v>3</v>
      </c>
      <c r="N18" s="43">
        <f>IF($A18="","",_xll.ciqfunctions.udf.CIQ($A18,"IQ_GROSS_MARGIN_SCORE",$B$3))</f>
        <v>2</v>
      </c>
      <c r="O18" s="43">
        <f>IF($A18="","",_xll.ciqfunctions.udf.CIQ($A18,"IQ_EBITDA_MARGIN_SCORE",$B$3))</f>
        <v>3</v>
      </c>
      <c r="P18" s="20"/>
      <c r="Q18" s="43">
        <f>IF($A18="","",_xll.ciqfunctions.udf.CIQ($A18,"IQ_SOLVENCY_SCORE",$B$3))</f>
        <v>1</v>
      </c>
      <c r="R18" s="43">
        <f>IF($A18="","",_xll.ciqfunctions.udf.CIQ($A18,"IQ_FFO_INT_SCORE",$B$3))</f>
        <v>1</v>
      </c>
      <c r="S18" s="43">
        <f>IF($A18="","",_xll.ciqfunctions.udf.CIQ($A18,"IQ_EBITDA_INT_SCORE",$B$3))</f>
        <v>1</v>
      </c>
      <c r="T18" s="43">
        <f>IF($A18="","",_xll.ciqfunctions.udf.CIQ($A18,"IQ_FFO_TOTAL_DEBT_SCORE",$B$3))</f>
        <v>3</v>
      </c>
      <c r="U18" s="43">
        <f>IF($A18="","",_xll.ciqfunctions.udf.CIQ($A18,"IQ_NET_DEBT_EBITDA_SCORE",$B$3))</f>
        <v>0</v>
      </c>
      <c r="V18" s="43">
        <f>IF($A18="","",_xll.ciqfunctions.udf.CIQ($A18,"IQ_TOTAL_DEBT_CAP_SCORE",$B$3))</f>
        <v>1</v>
      </c>
      <c r="W18" s="43">
        <f>IF($A18="","",_xll.ciqfunctions.udf.CIQ($A18,"IQ_DEBT_TOTAL_LIAB_SCORE",$B$3))</f>
        <v>4</v>
      </c>
      <c r="X18" s="43">
        <f>IF($A18="","",_xll.ciqfunctions.udf.CIQ($A18,"IQ_TOTAL_DEBT_TOTAL_REV_SCORE",$B$3))</f>
        <v>1</v>
      </c>
      <c r="Y18" s="20"/>
      <c r="Z18" s="43">
        <f>IF($A18="","",_xll.ciqfunctions.udf.CIQ($A18,"IQ_LIQUID_SCORE",$B$3))</f>
        <v>2</v>
      </c>
      <c r="AA18" s="43">
        <f>IF($A18="","",_xll.ciqfunctions.udf.CIQ($A18,"IQ_FFO_PLUS_CASH_ST_DEBT_SCORE",$B$3))</f>
        <v>3</v>
      </c>
      <c r="AB18" s="43">
        <f>IF($A18="","",_xll.ciqfunctions.udf.CIQ($A18,"IQ_FFO_GROSS_PROFIT_SCORE",$B$3))</f>
        <v>4</v>
      </c>
      <c r="AC18" s="43">
        <f>IF($A18="","",_xll.ciqfunctions.udf.CIQ($A18,"IQ_BASIC_DEFENSE_INTERVAL_SCORE",$B$3))</f>
        <v>3</v>
      </c>
      <c r="AD18" s="43">
        <f>IF($A18="","",_xll.ciqfunctions.udf.CIQ($A18,"IQ_CURRENT_RATIO_SCORE",$B$3))</f>
        <v>2</v>
      </c>
      <c r="AE18" s="43">
        <f>IF($A18="","",_xll.ciqfunctions.udf.CIQ($A18,"IQ_QUICK_RATIO_SCORE",$B$3))</f>
        <v>3</v>
      </c>
    </row>
    <row r="19" spans="1:31" s="22" customFormat="1" ht="12.75" customHeight="1" x14ac:dyDescent="0.2">
      <c r="A19" s="22" t="s">
        <v>1521</v>
      </c>
      <c r="B19" s="22" t="s">
        <v>1525</v>
      </c>
      <c r="C19" s="43">
        <f>IF($A19="","",_xll.ciqfunctions.udf.CIQ($A19,"IQ_OPERATIONAL_SCORE",$B$3))</f>
        <v>3</v>
      </c>
      <c r="D19" s="43">
        <f>IF($A19="","",_xll.ciqfunctions.udf.CIQ($A19,"IQ_TOTAL_REV_SCORE",$B$3))</f>
        <v>4</v>
      </c>
      <c r="E19" s="43">
        <f>IF($A19="","",_xll.ciqfunctions.udf.CIQ($A19,"IQ_TOTAL_EQUITY_SCORE",$B$3))</f>
        <v>4</v>
      </c>
      <c r="F19" s="43">
        <f>IF($A19="","",_xll.ciqfunctions.udf.CIQ($A19,"IQ_RETURN_CAPITAL_SCORE",$B$3))</f>
        <v>1</v>
      </c>
      <c r="G19" s="43">
        <f>IF($A19="","",_xll.ciqfunctions.udf.CIQ($A19,"IQ_RECURRING_EARN_ASSETS_SCORE",$B$3))</f>
        <v>1</v>
      </c>
      <c r="H19" s="43">
        <f>IF($A19="","",_xll.ciqfunctions.udf.CIQ($A19,"IQ_NET_WORKING_CAP_REV_SCORE",$B$3))</f>
        <v>4</v>
      </c>
      <c r="I19" s="43">
        <f>IF($A19="","",_xll.ciqfunctions.udf.CIQ($A19,"IQ_ASSET_TURNS_SCORE",$B$3))</f>
        <v>3</v>
      </c>
      <c r="J19" s="43">
        <f>IF($A19="","",_xll.ciqfunctions.udf.CIQ($A19,"IQ_INTAN_ASSETS_REV_SCORE",$B$3))</f>
        <v>4</v>
      </c>
      <c r="K19" s="43">
        <f>IF($A19="","",_xll.ciqfunctions.udf.CIQ($A19,"IQ_NET_WORKING_CAP_TOTAL_ASSETS_SCORE",$B$3))</f>
        <v>4</v>
      </c>
      <c r="L19" s="43">
        <f>IF($A19="","",_xll.ciqfunctions.udf.CIQ($A19,"IQ_AP_AR_SCORE",$B$3))</f>
        <v>2</v>
      </c>
      <c r="M19" s="43">
        <f>IF($A19="","",_xll.ciqfunctions.udf.CIQ($A19,"IQ_MGMT_RATE_RETURN_SCORE",$B$3))</f>
        <v>0</v>
      </c>
      <c r="N19" s="43">
        <f>IF($A19="","",_xll.ciqfunctions.udf.CIQ($A19,"IQ_GROSS_MARGIN_SCORE",$B$3))</f>
        <v>1</v>
      </c>
      <c r="O19" s="43">
        <f>IF($A19="","",_xll.ciqfunctions.udf.CIQ($A19,"IQ_EBITDA_MARGIN_SCORE",$B$3))</f>
        <v>1</v>
      </c>
      <c r="P19" s="20"/>
      <c r="Q19" s="43">
        <f>IF($A19="","",_xll.ciqfunctions.udf.CIQ($A19,"IQ_SOLVENCY_SCORE",$B$3))</f>
        <v>4</v>
      </c>
      <c r="R19" s="43">
        <f>IF($A19="","",_xll.ciqfunctions.udf.CIQ($A19,"IQ_FFO_INT_SCORE",$B$3))</f>
        <v>4</v>
      </c>
      <c r="S19" s="43">
        <f>IF($A19="","",_xll.ciqfunctions.udf.CIQ($A19,"IQ_EBITDA_INT_SCORE",$B$3))</f>
        <v>4</v>
      </c>
      <c r="T19" s="43">
        <f>IF($A19="","",_xll.ciqfunctions.udf.CIQ($A19,"IQ_FFO_TOTAL_DEBT_SCORE",$B$3))</f>
        <v>4</v>
      </c>
      <c r="U19" s="43">
        <f>IF($A19="","",_xll.ciqfunctions.udf.CIQ($A19,"IQ_NET_DEBT_EBITDA_SCORE",$B$3))</f>
        <v>1</v>
      </c>
      <c r="V19" s="43">
        <f>IF($A19="","",_xll.ciqfunctions.udf.CIQ($A19,"IQ_TOTAL_DEBT_CAP_SCORE",$B$3))</f>
        <v>4</v>
      </c>
      <c r="W19" s="43">
        <f>IF($A19="","",_xll.ciqfunctions.udf.CIQ($A19,"IQ_DEBT_TOTAL_LIAB_SCORE",$B$3))</f>
        <v>1</v>
      </c>
      <c r="X19" s="43">
        <f>IF($A19="","",_xll.ciqfunctions.udf.CIQ($A19,"IQ_TOTAL_DEBT_TOTAL_REV_SCORE",$B$3))</f>
        <v>4</v>
      </c>
      <c r="Y19" s="20"/>
      <c r="Z19" s="43">
        <f>IF($A19="","",_xll.ciqfunctions.udf.CIQ($A19,"IQ_LIQUID_SCORE",$B$3))</f>
        <v>2</v>
      </c>
      <c r="AA19" s="43">
        <f>IF($A19="","",_xll.ciqfunctions.udf.CIQ($A19,"IQ_FFO_PLUS_CASH_ST_DEBT_SCORE",$B$3))</f>
        <v>1</v>
      </c>
      <c r="AB19" s="43">
        <f>IF($A19="","",_xll.ciqfunctions.udf.CIQ($A19,"IQ_FFO_GROSS_PROFIT_SCORE",$B$3))</f>
        <v>4</v>
      </c>
      <c r="AC19" s="43">
        <f>IF($A19="","",_xll.ciqfunctions.udf.CIQ($A19,"IQ_BASIC_DEFENSE_INTERVAL_SCORE",$B$3))</f>
        <v>2</v>
      </c>
      <c r="AD19" s="43">
        <f>IF($A19="","",_xll.ciqfunctions.udf.CIQ($A19,"IQ_CURRENT_RATIO_SCORE",$B$3))</f>
        <v>4</v>
      </c>
      <c r="AE19" s="43">
        <f>IF($A19="","",_xll.ciqfunctions.udf.CIQ($A19,"IQ_QUICK_RATIO_SCORE",$B$3))</f>
        <v>4</v>
      </c>
    </row>
    <row r="20" spans="1:31" s="22" customFormat="1" ht="12.75" customHeight="1" x14ac:dyDescent="0.2">
      <c r="A20" s="22" t="s">
        <v>154</v>
      </c>
      <c r="B20" s="22" t="s">
        <v>161</v>
      </c>
      <c r="C20" s="43">
        <f>IF($A20="","",_xll.ciqfunctions.udf.CIQ($A20,"IQ_OPERATIONAL_SCORE",$B$3))</f>
        <v>1</v>
      </c>
      <c r="D20" s="43">
        <f>IF($A20="","",_xll.ciqfunctions.udf.CIQ($A20,"IQ_TOTAL_REV_SCORE",$B$3))</f>
        <v>3</v>
      </c>
      <c r="E20" s="43">
        <f>IF($A20="","",_xll.ciqfunctions.udf.CIQ($A20,"IQ_TOTAL_EQUITY_SCORE",$B$3))</f>
        <v>3</v>
      </c>
      <c r="F20" s="43">
        <f>IF($A20="","",_xll.ciqfunctions.udf.CIQ($A20,"IQ_RETURN_CAPITAL_SCORE",$B$3))</f>
        <v>1</v>
      </c>
      <c r="G20" s="43">
        <f>IF($A20="","",_xll.ciqfunctions.udf.CIQ($A20,"IQ_RECURRING_EARN_ASSETS_SCORE",$B$3))</f>
        <v>1</v>
      </c>
      <c r="H20" s="43">
        <f>IF($A20="","",_xll.ciqfunctions.udf.CIQ($A20,"IQ_NET_WORKING_CAP_REV_SCORE",$B$3))</f>
        <v>1</v>
      </c>
      <c r="I20" s="43">
        <f>IF($A20="","",_xll.ciqfunctions.udf.CIQ($A20,"IQ_ASSET_TURNS_SCORE",$B$3))</f>
        <v>2</v>
      </c>
      <c r="J20" s="43">
        <f>IF($A20="","",_xll.ciqfunctions.udf.CIQ($A20,"IQ_INTAN_ASSETS_REV_SCORE",$B$3))</f>
        <v>2</v>
      </c>
      <c r="K20" s="43">
        <f>IF($A20="","",_xll.ciqfunctions.udf.CIQ($A20,"IQ_NET_WORKING_CAP_TOTAL_ASSETS_SCORE",$B$3))</f>
        <v>1</v>
      </c>
      <c r="L20" s="43">
        <f>IF($A20="","",_xll.ciqfunctions.udf.CIQ($A20,"IQ_AP_AR_SCORE",$B$3))</f>
        <v>4</v>
      </c>
      <c r="M20" s="43">
        <f>IF($A20="","",_xll.ciqfunctions.udf.CIQ($A20,"IQ_MGMT_RATE_RETURN_SCORE",$B$3))</f>
        <v>3</v>
      </c>
      <c r="N20" s="43">
        <f>IF($A20="","",_xll.ciqfunctions.udf.CIQ($A20,"IQ_GROSS_MARGIN_SCORE",$B$3))</f>
        <v>2</v>
      </c>
      <c r="O20" s="43">
        <f>IF($A20="","",_xll.ciqfunctions.udf.CIQ($A20,"IQ_EBITDA_MARGIN_SCORE",$B$3))</f>
        <v>1</v>
      </c>
      <c r="P20" s="20"/>
      <c r="Q20" s="43">
        <f>IF($A20="","",_xll.ciqfunctions.udf.CIQ($A20,"IQ_SOLVENCY_SCORE",$B$3))</f>
        <v>2</v>
      </c>
      <c r="R20" s="43">
        <f>IF($A20="","",_xll.ciqfunctions.udf.CIQ($A20,"IQ_FFO_INT_SCORE",$B$3))</f>
        <v>2</v>
      </c>
      <c r="S20" s="43">
        <f>IF($A20="","",_xll.ciqfunctions.udf.CIQ($A20,"IQ_EBITDA_INT_SCORE",$B$3))</f>
        <v>3</v>
      </c>
      <c r="T20" s="43">
        <f>IF($A20="","",_xll.ciqfunctions.udf.CIQ($A20,"IQ_FFO_TOTAL_DEBT_SCORE",$B$3))</f>
        <v>1</v>
      </c>
      <c r="U20" s="43">
        <f>IF($A20="","",_xll.ciqfunctions.udf.CIQ($A20,"IQ_NET_DEBT_EBITDA_SCORE",$B$3))</f>
        <v>0</v>
      </c>
      <c r="V20" s="43">
        <f>IF($A20="","",_xll.ciqfunctions.udf.CIQ($A20,"IQ_TOTAL_DEBT_CAP_SCORE",$B$3))</f>
        <v>1</v>
      </c>
      <c r="W20" s="43">
        <f>IF($A20="","",_xll.ciqfunctions.udf.CIQ($A20,"IQ_DEBT_TOTAL_LIAB_SCORE",$B$3))</f>
        <v>4</v>
      </c>
      <c r="X20" s="43">
        <f>IF($A20="","",_xll.ciqfunctions.udf.CIQ($A20,"IQ_TOTAL_DEBT_TOTAL_REV_SCORE",$B$3))</f>
        <v>1</v>
      </c>
      <c r="Y20" s="20"/>
      <c r="Z20" s="43">
        <f>IF($A20="","",_xll.ciqfunctions.udf.CIQ($A20,"IQ_LIQUID_SCORE",$B$3))</f>
        <v>1</v>
      </c>
      <c r="AA20" s="43">
        <f>IF($A20="","",_xll.ciqfunctions.udf.CIQ($A20,"IQ_FFO_PLUS_CASH_ST_DEBT_SCORE",$B$3))</f>
        <v>3</v>
      </c>
      <c r="AB20" s="43">
        <f>IF($A20="","",_xll.ciqfunctions.udf.CIQ($A20,"IQ_FFO_GROSS_PROFIT_SCORE",$B$3))</f>
        <v>1</v>
      </c>
      <c r="AC20" s="43">
        <f>IF($A20="","",_xll.ciqfunctions.udf.CIQ($A20,"IQ_BASIC_DEFENSE_INTERVAL_SCORE",$B$3))</f>
        <v>1</v>
      </c>
      <c r="AD20" s="43">
        <f>IF($A20="","",_xll.ciqfunctions.udf.CIQ($A20,"IQ_CURRENT_RATIO_SCORE",$B$3))</f>
        <v>1</v>
      </c>
      <c r="AE20" s="43">
        <f>IF($A20="","",_xll.ciqfunctions.udf.CIQ($A20,"IQ_QUICK_RATIO_SCORE",$B$3))</f>
        <v>1</v>
      </c>
    </row>
    <row r="21" spans="1:31" s="22" customFormat="1" ht="12.75" customHeight="1" x14ac:dyDescent="0.2">
      <c r="A21" s="22" t="s">
        <v>155</v>
      </c>
      <c r="B21" s="22" t="s">
        <v>162</v>
      </c>
      <c r="C21" s="43">
        <f>IF($A21="","",_xll.ciqfunctions.udf.CIQ($A21,"IQ_OPERATIONAL_SCORE",$B$3))</f>
        <v>1</v>
      </c>
      <c r="D21" s="43">
        <f>IF($A21="","",_xll.ciqfunctions.udf.CIQ($A21,"IQ_TOTAL_REV_SCORE",$B$3))</f>
        <v>3</v>
      </c>
      <c r="E21" s="43">
        <f>IF($A21="","",_xll.ciqfunctions.udf.CIQ($A21,"IQ_TOTAL_EQUITY_SCORE",$B$3))</f>
        <v>2</v>
      </c>
      <c r="F21" s="43">
        <f>IF($A21="","",_xll.ciqfunctions.udf.CIQ($A21,"IQ_RETURN_CAPITAL_SCORE",$B$3))</f>
        <v>1</v>
      </c>
      <c r="G21" s="43">
        <f>IF($A21="","",_xll.ciqfunctions.udf.CIQ($A21,"IQ_RECURRING_EARN_ASSETS_SCORE",$B$3))</f>
        <v>1</v>
      </c>
      <c r="H21" s="43">
        <f>IF($A21="","",_xll.ciqfunctions.udf.CIQ($A21,"IQ_NET_WORKING_CAP_REV_SCORE",$B$3))</f>
        <v>1</v>
      </c>
      <c r="I21" s="43">
        <f>IF($A21="","",_xll.ciqfunctions.udf.CIQ($A21,"IQ_ASSET_TURNS_SCORE",$B$3))</f>
        <v>3</v>
      </c>
      <c r="J21" s="43">
        <f>IF($A21="","",_xll.ciqfunctions.udf.CIQ($A21,"IQ_INTAN_ASSETS_REV_SCORE",$B$3))</f>
        <v>1</v>
      </c>
      <c r="K21" s="43">
        <f>IF($A21="","",_xll.ciqfunctions.udf.CIQ($A21,"IQ_NET_WORKING_CAP_TOTAL_ASSETS_SCORE",$B$3))</f>
        <v>1</v>
      </c>
      <c r="L21" s="43">
        <f>IF($A21="","",_xll.ciqfunctions.udf.CIQ($A21,"IQ_AP_AR_SCORE",$B$3))</f>
        <v>4</v>
      </c>
      <c r="M21" s="43">
        <f>IF($A21="","",_xll.ciqfunctions.udf.CIQ($A21,"IQ_MGMT_RATE_RETURN_SCORE",$B$3))</f>
        <v>3</v>
      </c>
      <c r="N21" s="43">
        <f>IF($A21="","",_xll.ciqfunctions.udf.CIQ($A21,"IQ_GROSS_MARGIN_SCORE",$B$3))</f>
        <v>2</v>
      </c>
      <c r="O21" s="43">
        <f>IF($A21="","",_xll.ciqfunctions.udf.CIQ($A21,"IQ_EBITDA_MARGIN_SCORE",$B$3))</f>
        <v>1</v>
      </c>
      <c r="P21" s="20"/>
      <c r="Q21" s="43">
        <f>IF($A21="","",_xll.ciqfunctions.udf.CIQ($A21,"IQ_SOLVENCY_SCORE",$B$3))</f>
        <v>1</v>
      </c>
      <c r="R21" s="43">
        <f>IF($A21="","",_xll.ciqfunctions.udf.CIQ($A21,"IQ_FFO_INT_SCORE",$B$3))</f>
        <v>1</v>
      </c>
      <c r="S21" s="43">
        <f>IF($A21="","",_xll.ciqfunctions.udf.CIQ($A21,"IQ_EBITDA_INT_SCORE",$B$3))</f>
        <v>1</v>
      </c>
      <c r="T21" s="43">
        <f>IF($A21="","",_xll.ciqfunctions.udf.CIQ($A21,"IQ_FFO_TOTAL_DEBT_SCORE",$B$3))</f>
        <v>1</v>
      </c>
      <c r="U21" s="43">
        <f>IF($A21="","",_xll.ciqfunctions.udf.CIQ($A21,"IQ_NET_DEBT_EBITDA_SCORE",$B$3))</f>
        <v>0</v>
      </c>
      <c r="V21" s="43">
        <f>IF($A21="","",_xll.ciqfunctions.udf.CIQ($A21,"IQ_TOTAL_DEBT_CAP_SCORE",$B$3))</f>
        <v>1</v>
      </c>
      <c r="W21" s="43">
        <f>IF($A21="","",_xll.ciqfunctions.udf.CIQ($A21,"IQ_DEBT_TOTAL_LIAB_SCORE",$B$3))</f>
        <v>4</v>
      </c>
      <c r="X21" s="43">
        <f>IF($A21="","",_xll.ciqfunctions.udf.CIQ($A21,"IQ_TOTAL_DEBT_TOTAL_REV_SCORE",$B$3))</f>
        <v>1</v>
      </c>
      <c r="Y21" s="20"/>
      <c r="Z21" s="43">
        <f>IF($A21="","",_xll.ciqfunctions.udf.CIQ($A21,"IQ_LIQUID_SCORE",$B$3))</f>
        <v>1</v>
      </c>
      <c r="AA21" s="43">
        <f>IF($A21="","",_xll.ciqfunctions.udf.CIQ($A21,"IQ_FFO_PLUS_CASH_ST_DEBT_SCORE",$B$3))</f>
        <v>1</v>
      </c>
      <c r="AB21" s="43">
        <f>IF($A21="","",_xll.ciqfunctions.udf.CIQ($A21,"IQ_FFO_GROSS_PROFIT_SCORE",$B$3))</f>
        <v>1</v>
      </c>
      <c r="AC21" s="43">
        <f>IF($A21="","",_xll.ciqfunctions.udf.CIQ($A21,"IQ_BASIC_DEFENSE_INTERVAL_SCORE",$B$3))</f>
        <v>1</v>
      </c>
      <c r="AD21" s="43">
        <f>IF($A21="","",_xll.ciqfunctions.udf.CIQ($A21,"IQ_CURRENT_RATIO_SCORE",$B$3))</f>
        <v>1</v>
      </c>
      <c r="AE21" s="43">
        <f>IF($A21="","",_xll.ciqfunctions.udf.CIQ($A21,"IQ_QUICK_RATIO_SCORE",$B$3))</f>
        <v>1</v>
      </c>
    </row>
    <row r="22" spans="1:31" s="22" customFormat="1" ht="12.75" customHeight="1" x14ac:dyDescent="0.2">
      <c r="A22" s="22" t="s">
        <v>4</v>
      </c>
      <c r="B22" s="22" t="s">
        <v>48</v>
      </c>
      <c r="C22" s="43">
        <f>IF($A22="","",_xll.ciqfunctions.udf.CIQ($A22,"IQ_OPERATIONAL_SCORE",$B$3))</f>
        <v>2</v>
      </c>
      <c r="D22" s="43">
        <f>IF($A22="","",_xll.ciqfunctions.udf.CIQ($A22,"IQ_TOTAL_REV_SCORE",$B$3))</f>
        <v>1</v>
      </c>
      <c r="E22" s="43">
        <f>IF($A22="","",_xll.ciqfunctions.udf.CIQ($A22,"IQ_TOTAL_EQUITY_SCORE",$B$3))</f>
        <v>1</v>
      </c>
      <c r="F22" s="43">
        <f>IF($A22="","",_xll.ciqfunctions.udf.CIQ($A22,"IQ_RETURN_CAPITAL_SCORE",$B$3))</f>
        <v>3</v>
      </c>
      <c r="G22" s="43">
        <f>IF($A22="","",_xll.ciqfunctions.udf.CIQ($A22,"IQ_RECURRING_EARN_ASSETS_SCORE",$B$3))</f>
        <v>3</v>
      </c>
      <c r="H22" s="43">
        <f>IF($A22="","",_xll.ciqfunctions.udf.CIQ($A22,"IQ_NET_WORKING_CAP_REV_SCORE",$B$3))</f>
        <v>4</v>
      </c>
      <c r="I22" s="43">
        <f>IF($A22="","",_xll.ciqfunctions.udf.CIQ($A22,"IQ_ASSET_TURNS_SCORE",$B$3))</f>
        <v>4</v>
      </c>
      <c r="J22" s="43">
        <f>IF($A22="","",_xll.ciqfunctions.udf.CIQ($A22,"IQ_INTAN_ASSETS_REV_SCORE",$B$3))</f>
        <v>4</v>
      </c>
      <c r="K22" s="43">
        <f>IF($A22="","",_xll.ciqfunctions.udf.CIQ($A22,"IQ_NET_WORKING_CAP_TOTAL_ASSETS_SCORE",$B$3))</f>
        <v>4</v>
      </c>
      <c r="L22" s="43">
        <f>IF($A22="","",_xll.ciqfunctions.udf.CIQ($A22,"IQ_AP_AR_SCORE",$B$3))</f>
        <v>2</v>
      </c>
      <c r="M22" s="43">
        <f>IF($A22="","",_xll.ciqfunctions.udf.CIQ($A22,"IQ_MGMT_RATE_RETURN_SCORE",$B$3))</f>
        <v>1</v>
      </c>
      <c r="N22" s="43">
        <f>IF($A22="","",_xll.ciqfunctions.udf.CIQ($A22,"IQ_GROSS_MARGIN_SCORE",$B$3))</f>
        <v>1</v>
      </c>
      <c r="O22" s="43">
        <f>IF($A22="","",_xll.ciqfunctions.udf.CIQ($A22,"IQ_EBITDA_MARGIN_SCORE",$B$3))</f>
        <v>1</v>
      </c>
      <c r="P22" s="20"/>
      <c r="Q22" s="43">
        <f>IF($A22="","",_xll.ciqfunctions.udf.CIQ($A22,"IQ_SOLVENCY_SCORE",$B$3))</f>
        <v>4</v>
      </c>
      <c r="R22" s="43">
        <f>IF($A22="","",_xll.ciqfunctions.udf.CIQ($A22,"IQ_FFO_INT_SCORE",$B$3))</f>
        <v>4</v>
      </c>
      <c r="S22" s="43">
        <f>IF($A22="","",_xll.ciqfunctions.udf.CIQ($A22,"IQ_EBITDA_INT_SCORE",$B$3))</f>
        <v>4</v>
      </c>
      <c r="T22" s="43">
        <f>IF($A22="","",_xll.ciqfunctions.udf.CIQ($A22,"IQ_FFO_TOTAL_DEBT_SCORE",$B$3))</f>
        <v>4</v>
      </c>
      <c r="U22" s="43">
        <f>IF($A22="","",_xll.ciqfunctions.udf.CIQ($A22,"IQ_NET_DEBT_EBITDA_SCORE",$B$3))</f>
        <v>4</v>
      </c>
      <c r="V22" s="43">
        <f>IF($A22="","",_xll.ciqfunctions.udf.CIQ($A22,"IQ_TOTAL_DEBT_CAP_SCORE",$B$3))</f>
        <v>4</v>
      </c>
      <c r="W22" s="43">
        <f>IF($A22="","",_xll.ciqfunctions.udf.CIQ($A22,"IQ_DEBT_TOTAL_LIAB_SCORE",$B$3))</f>
        <v>1</v>
      </c>
      <c r="X22" s="43">
        <f>IF($A22="","",_xll.ciqfunctions.udf.CIQ($A22,"IQ_TOTAL_DEBT_TOTAL_REV_SCORE",$B$3))</f>
        <v>4</v>
      </c>
      <c r="Y22" s="20"/>
      <c r="Z22" s="43">
        <f>IF($A22="","",_xll.ciqfunctions.udf.CIQ($A22,"IQ_LIQUID_SCORE",$B$3))</f>
        <v>3</v>
      </c>
      <c r="AA22" s="43">
        <f>IF($A22="","",_xll.ciqfunctions.udf.CIQ($A22,"IQ_FFO_PLUS_CASH_ST_DEBT_SCORE",$B$3))</f>
        <v>4</v>
      </c>
      <c r="AB22" s="43">
        <f>IF($A22="","",_xll.ciqfunctions.udf.CIQ($A22,"IQ_FFO_GROSS_PROFIT_SCORE",$B$3))</f>
        <v>3</v>
      </c>
      <c r="AC22" s="43">
        <f>IF($A22="","",_xll.ciqfunctions.udf.CIQ($A22,"IQ_BASIC_DEFENSE_INTERVAL_SCORE",$B$3))</f>
        <v>2</v>
      </c>
      <c r="AD22" s="43">
        <f>IF($A22="","",_xll.ciqfunctions.udf.CIQ($A22,"IQ_CURRENT_RATIO_SCORE",$B$3))</f>
        <v>4</v>
      </c>
      <c r="AE22" s="43">
        <f>IF($A22="","",_xll.ciqfunctions.udf.CIQ($A22,"IQ_QUICK_RATIO_SCORE",$B$3))</f>
        <v>4</v>
      </c>
    </row>
    <row r="23" spans="1:31" s="22" customFormat="1" ht="12.75" customHeight="1" x14ac:dyDescent="0.2">
      <c r="A23" s="22" t="s">
        <v>537</v>
      </c>
      <c r="B23" s="22" t="s">
        <v>538</v>
      </c>
      <c r="C23" s="43">
        <f>IF($A23="","",_xll.ciqfunctions.udf.CIQ($A23,"IQ_OPERATIONAL_SCORE",$B$3))</f>
        <v>4</v>
      </c>
      <c r="D23" s="43">
        <f>IF($A23="","",_xll.ciqfunctions.udf.CIQ($A23,"IQ_TOTAL_REV_SCORE",$B$3))</f>
        <v>3</v>
      </c>
      <c r="E23" s="43">
        <f>IF($A23="","",_xll.ciqfunctions.udf.CIQ($A23,"IQ_TOTAL_EQUITY_SCORE",$B$3))</f>
        <v>4</v>
      </c>
      <c r="F23" s="43">
        <f>IF($A23="","",_xll.ciqfunctions.udf.CIQ($A23,"IQ_RETURN_CAPITAL_SCORE",$B$3))</f>
        <v>3</v>
      </c>
      <c r="G23" s="43">
        <f>IF($A23="","",_xll.ciqfunctions.udf.CIQ($A23,"IQ_RECURRING_EARN_ASSETS_SCORE",$B$3))</f>
        <v>4</v>
      </c>
      <c r="H23" s="43">
        <f>IF($A23="","",_xll.ciqfunctions.udf.CIQ($A23,"IQ_NET_WORKING_CAP_REV_SCORE",$B$3))</f>
        <v>4</v>
      </c>
      <c r="I23" s="43">
        <f>IF($A23="","",_xll.ciqfunctions.udf.CIQ($A23,"IQ_ASSET_TURNS_SCORE",$B$3))</f>
        <v>1</v>
      </c>
      <c r="J23" s="43">
        <f>IF($A23="","",_xll.ciqfunctions.udf.CIQ($A23,"IQ_INTAN_ASSETS_REV_SCORE",$B$3))</f>
        <v>1</v>
      </c>
      <c r="K23" s="43">
        <f>IF($A23="","",_xll.ciqfunctions.udf.CIQ($A23,"IQ_NET_WORKING_CAP_TOTAL_ASSETS_SCORE",$B$3))</f>
        <v>4</v>
      </c>
      <c r="L23" s="43">
        <f>IF($A23="","",_xll.ciqfunctions.udf.CIQ($A23,"IQ_AP_AR_SCORE",$B$3))</f>
        <v>1</v>
      </c>
      <c r="M23" s="43">
        <f>IF($A23="","",_xll.ciqfunctions.udf.CIQ($A23,"IQ_MGMT_RATE_RETURN_SCORE",$B$3))</f>
        <v>3</v>
      </c>
      <c r="N23" s="43">
        <f>IF($A23="","",_xll.ciqfunctions.udf.CIQ($A23,"IQ_GROSS_MARGIN_SCORE",$B$3))</f>
        <v>3</v>
      </c>
      <c r="O23" s="43">
        <f>IF($A23="","",_xll.ciqfunctions.udf.CIQ($A23,"IQ_EBITDA_MARGIN_SCORE",$B$3))</f>
        <v>4</v>
      </c>
      <c r="P23" s="20"/>
      <c r="Q23" s="43">
        <f>IF($A23="","",_xll.ciqfunctions.udf.CIQ($A23,"IQ_SOLVENCY_SCORE",$B$3))</f>
        <v>3</v>
      </c>
      <c r="R23" s="43">
        <f>IF($A23="","",_xll.ciqfunctions.udf.CIQ($A23,"IQ_FFO_INT_SCORE",$B$3))</f>
        <v>4</v>
      </c>
      <c r="S23" s="43">
        <f>IF($A23="","",_xll.ciqfunctions.udf.CIQ($A23,"IQ_EBITDA_INT_SCORE",$B$3))</f>
        <v>3</v>
      </c>
      <c r="T23" s="43">
        <f>IF($A23="","",_xll.ciqfunctions.udf.CIQ($A23,"IQ_FFO_TOTAL_DEBT_SCORE",$B$3))</f>
        <v>4</v>
      </c>
      <c r="U23" s="43">
        <f>IF($A23="","",_xll.ciqfunctions.udf.CIQ($A23,"IQ_NET_DEBT_EBITDA_SCORE",$B$3))</f>
        <v>2</v>
      </c>
      <c r="V23" s="43">
        <f>IF($A23="","",_xll.ciqfunctions.udf.CIQ($A23,"IQ_TOTAL_DEBT_CAP_SCORE",$B$3))</f>
        <v>4</v>
      </c>
      <c r="W23" s="43">
        <f>IF($A23="","",_xll.ciqfunctions.udf.CIQ($A23,"IQ_DEBT_TOTAL_LIAB_SCORE",$B$3))</f>
        <v>1</v>
      </c>
      <c r="X23" s="43">
        <f>IF($A23="","",_xll.ciqfunctions.udf.CIQ($A23,"IQ_TOTAL_DEBT_TOTAL_REV_SCORE",$B$3))</f>
        <v>3</v>
      </c>
      <c r="Y23" s="20"/>
      <c r="Z23" s="43">
        <f>IF($A23="","",_xll.ciqfunctions.udf.CIQ($A23,"IQ_LIQUID_SCORE",$B$3))</f>
        <v>4</v>
      </c>
      <c r="AA23" s="43">
        <f>IF($A23="","",_xll.ciqfunctions.udf.CIQ($A23,"IQ_FFO_PLUS_CASH_ST_DEBT_SCORE",$B$3))</f>
        <v>4</v>
      </c>
      <c r="AB23" s="43">
        <f>IF($A23="","",_xll.ciqfunctions.udf.CIQ($A23,"IQ_FFO_GROSS_PROFIT_SCORE",$B$3))</f>
        <v>4</v>
      </c>
      <c r="AC23" s="43">
        <f>IF($A23="","",_xll.ciqfunctions.udf.CIQ($A23,"IQ_BASIC_DEFENSE_INTERVAL_SCORE",$B$3))</f>
        <v>4</v>
      </c>
      <c r="AD23" s="43">
        <f>IF($A23="","",_xll.ciqfunctions.udf.CIQ($A23,"IQ_CURRENT_RATIO_SCORE",$B$3))</f>
        <v>4</v>
      </c>
      <c r="AE23" s="43">
        <f>IF($A23="","",_xll.ciqfunctions.udf.CIQ($A23,"IQ_QUICK_RATIO_SCORE",$B$3))</f>
        <v>4</v>
      </c>
    </row>
    <row r="24" spans="1:31" s="22" customFormat="1" ht="12.75" customHeight="1" x14ac:dyDescent="0.2">
      <c r="A24" s="22" t="s">
        <v>168</v>
      </c>
      <c r="B24" s="22" t="s">
        <v>170</v>
      </c>
      <c r="C24" s="43">
        <f>IF($A24="","",_xll.ciqfunctions.udf.CIQ($A24,"IQ_OPERATIONAL_SCORE",$B$3))</f>
        <v>1</v>
      </c>
      <c r="D24" s="43">
        <f>IF($A24="","",_xll.ciqfunctions.udf.CIQ($A24,"IQ_TOTAL_REV_SCORE",$B$3))</f>
        <v>2</v>
      </c>
      <c r="E24" s="43">
        <f>IF($A24="","",_xll.ciqfunctions.udf.CIQ($A24,"IQ_TOTAL_EQUITY_SCORE",$B$3))</f>
        <v>2</v>
      </c>
      <c r="F24" s="43">
        <f>IF($A24="","",_xll.ciqfunctions.udf.CIQ($A24,"IQ_RETURN_CAPITAL_SCORE",$B$3))</f>
        <v>3</v>
      </c>
      <c r="G24" s="43">
        <f>IF($A24="","",_xll.ciqfunctions.udf.CIQ($A24,"IQ_RECURRING_EARN_ASSETS_SCORE",$B$3))</f>
        <v>3</v>
      </c>
      <c r="H24" s="43">
        <f>IF($A24="","",_xll.ciqfunctions.udf.CIQ($A24,"IQ_NET_WORKING_CAP_REV_SCORE",$B$3))</f>
        <v>1</v>
      </c>
      <c r="I24" s="43">
        <f>IF($A24="","",_xll.ciqfunctions.udf.CIQ($A24,"IQ_ASSET_TURNS_SCORE",$B$3))</f>
        <v>3</v>
      </c>
      <c r="J24" s="43">
        <f>IF($A24="","",_xll.ciqfunctions.udf.CIQ($A24,"IQ_INTAN_ASSETS_REV_SCORE",$B$3))</f>
        <v>2</v>
      </c>
      <c r="K24" s="43">
        <f>IF($A24="","",_xll.ciqfunctions.udf.CIQ($A24,"IQ_NET_WORKING_CAP_TOTAL_ASSETS_SCORE",$B$3))</f>
        <v>1</v>
      </c>
      <c r="L24" s="43">
        <f>IF($A24="","",_xll.ciqfunctions.udf.CIQ($A24,"IQ_AP_AR_SCORE",$B$3))</f>
        <v>2</v>
      </c>
      <c r="M24" s="43">
        <f>IF($A24="","",_xll.ciqfunctions.udf.CIQ($A24,"IQ_MGMT_RATE_RETURN_SCORE",$B$3))</f>
        <v>3</v>
      </c>
      <c r="N24" s="43">
        <f>IF($A24="","",_xll.ciqfunctions.udf.CIQ($A24,"IQ_GROSS_MARGIN_SCORE",$B$3))</f>
        <v>2</v>
      </c>
      <c r="O24" s="43">
        <f>IF($A24="","",_xll.ciqfunctions.udf.CIQ($A24,"IQ_EBITDA_MARGIN_SCORE",$B$3))</f>
        <v>2</v>
      </c>
      <c r="P24" s="20"/>
      <c r="Q24" s="43">
        <f>IF($A24="","",_xll.ciqfunctions.udf.CIQ($A24,"IQ_SOLVENCY_SCORE",$B$3))</f>
        <v>2</v>
      </c>
      <c r="R24" s="43">
        <f>IF($A24="","",_xll.ciqfunctions.udf.CIQ($A24,"IQ_FFO_INT_SCORE",$B$3))</f>
        <v>1</v>
      </c>
      <c r="S24" s="43">
        <f>IF($A24="","",_xll.ciqfunctions.udf.CIQ($A24,"IQ_EBITDA_INT_SCORE",$B$3))</f>
        <v>2</v>
      </c>
      <c r="T24" s="43">
        <f>IF($A24="","",_xll.ciqfunctions.udf.CIQ($A24,"IQ_FFO_TOTAL_DEBT_SCORE",$B$3))</f>
        <v>3</v>
      </c>
      <c r="U24" s="43">
        <f>IF($A24="","",_xll.ciqfunctions.udf.CIQ($A24,"IQ_NET_DEBT_EBITDA_SCORE",$B$3))</f>
        <v>1</v>
      </c>
      <c r="V24" s="43">
        <f>IF($A24="","",_xll.ciqfunctions.udf.CIQ($A24,"IQ_TOTAL_DEBT_CAP_SCORE",$B$3))</f>
        <v>2</v>
      </c>
      <c r="W24" s="43">
        <f>IF($A24="","",_xll.ciqfunctions.udf.CIQ($A24,"IQ_DEBT_TOTAL_LIAB_SCORE",$B$3))</f>
        <v>3</v>
      </c>
      <c r="X24" s="43">
        <f>IF($A24="","",_xll.ciqfunctions.udf.CIQ($A24,"IQ_TOTAL_DEBT_TOTAL_REV_SCORE",$B$3))</f>
        <v>2</v>
      </c>
      <c r="Y24" s="20"/>
      <c r="Z24" s="43">
        <f>IF($A24="","",_xll.ciqfunctions.udf.CIQ($A24,"IQ_LIQUID_SCORE",$B$3))</f>
        <v>4</v>
      </c>
      <c r="AA24" s="43">
        <f>IF($A24="","",_xll.ciqfunctions.udf.CIQ($A24,"IQ_FFO_PLUS_CASH_ST_DEBT_SCORE",$B$3))</f>
        <v>3</v>
      </c>
      <c r="AB24" s="43">
        <f>IF($A24="","",_xll.ciqfunctions.udf.CIQ($A24,"IQ_FFO_GROSS_PROFIT_SCORE",$B$3))</f>
        <v>3</v>
      </c>
      <c r="AC24" s="43">
        <f>IF($A24="","",_xll.ciqfunctions.udf.CIQ($A24,"IQ_BASIC_DEFENSE_INTERVAL_SCORE",$B$3))</f>
        <v>4</v>
      </c>
      <c r="AD24" s="43">
        <f>IF($A24="","",_xll.ciqfunctions.udf.CIQ($A24,"IQ_CURRENT_RATIO_SCORE",$B$3))</f>
        <v>3</v>
      </c>
      <c r="AE24" s="43">
        <f>IF($A24="","",_xll.ciqfunctions.udf.CIQ($A24,"IQ_QUICK_RATIO_SCORE",$B$3))</f>
        <v>4</v>
      </c>
    </row>
    <row r="25" spans="1:31" s="22" customFormat="1" ht="12.75" customHeight="1" x14ac:dyDescent="0.2">
      <c r="A25" s="22" t="s">
        <v>1522</v>
      </c>
      <c r="B25" s="22" t="s">
        <v>1526</v>
      </c>
      <c r="C25" s="43">
        <f>IF($A25="","",_xll.ciqfunctions.udf.CIQ($A25,"IQ_OPERATIONAL_SCORE",$B$3))</f>
        <v>2</v>
      </c>
      <c r="D25" s="43">
        <f>IF($A25="","",_xll.ciqfunctions.udf.CIQ($A25,"IQ_TOTAL_REV_SCORE",$B$3))</f>
        <v>1</v>
      </c>
      <c r="E25" s="43">
        <f>IF($A25="","",_xll.ciqfunctions.udf.CIQ($A25,"IQ_TOTAL_EQUITY_SCORE",$B$3))</f>
        <v>1</v>
      </c>
      <c r="F25" s="43">
        <f>IF($A25="","",_xll.ciqfunctions.udf.CIQ($A25,"IQ_RETURN_CAPITAL_SCORE",$B$3))</f>
        <v>4</v>
      </c>
      <c r="G25" s="43">
        <f>IF($A25="","",_xll.ciqfunctions.udf.CIQ($A25,"IQ_RECURRING_EARN_ASSETS_SCORE",$B$3))</f>
        <v>4</v>
      </c>
      <c r="H25" s="43">
        <f>IF($A25="","",_xll.ciqfunctions.udf.CIQ($A25,"IQ_NET_WORKING_CAP_REV_SCORE",$B$3))</f>
        <v>1</v>
      </c>
      <c r="I25" s="43">
        <f>IF($A25="","",_xll.ciqfunctions.udf.CIQ($A25,"IQ_ASSET_TURNS_SCORE",$B$3))</f>
        <v>4</v>
      </c>
      <c r="J25" s="43">
        <f>IF($A25="","",_xll.ciqfunctions.udf.CIQ($A25,"IQ_INTAN_ASSETS_REV_SCORE",$B$3))</f>
        <v>4</v>
      </c>
      <c r="K25" s="43">
        <f>IF($A25="","",_xll.ciqfunctions.udf.CIQ($A25,"IQ_NET_WORKING_CAP_TOTAL_ASSETS_SCORE",$B$3))</f>
        <v>2</v>
      </c>
      <c r="L25" s="43">
        <f>IF($A25="","",_xll.ciqfunctions.udf.CIQ($A25,"IQ_AP_AR_SCORE",$B$3))</f>
        <v>4</v>
      </c>
      <c r="M25" s="43">
        <f>IF($A25="","",_xll.ciqfunctions.udf.CIQ($A25,"IQ_MGMT_RATE_RETURN_SCORE",$B$3))</f>
        <v>3</v>
      </c>
      <c r="N25" s="43">
        <f>IF($A25="","",_xll.ciqfunctions.udf.CIQ($A25,"IQ_GROSS_MARGIN_SCORE",$B$3))</f>
        <v>2</v>
      </c>
      <c r="O25" s="43">
        <f>IF($A25="","",_xll.ciqfunctions.udf.CIQ($A25,"IQ_EBITDA_MARGIN_SCORE",$B$3))</f>
        <v>2</v>
      </c>
      <c r="P25" s="20"/>
      <c r="Q25" s="43">
        <f>IF($A25="","",_xll.ciqfunctions.udf.CIQ($A25,"IQ_SOLVENCY_SCORE",$B$3))</f>
        <v>3</v>
      </c>
      <c r="R25" s="43">
        <f>IF($A25="","",_xll.ciqfunctions.udf.CIQ($A25,"IQ_FFO_INT_SCORE",$B$3))</f>
        <v>0</v>
      </c>
      <c r="S25" s="43">
        <f>IF($A25="","",_xll.ciqfunctions.udf.CIQ($A25,"IQ_EBITDA_INT_SCORE",$B$3))</f>
        <v>4</v>
      </c>
      <c r="T25" s="43">
        <f>IF($A25="","",_xll.ciqfunctions.udf.CIQ($A25,"IQ_FFO_TOTAL_DEBT_SCORE",$B$3))</f>
        <v>0</v>
      </c>
      <c r="U25" s="43">
        <f>IF($A25="","",_xll.ciqfunctions.udf.CIQ($A25,"IQ_NET_DEBT_EBITDA_SCORE",$B$3))</f>
        <v>3</v>
      </c>
      <c r="V25" s="43">
        <f>IF($A25="","",_xll.ciqfunctions.udf.CIQ($A25,"IQ_TOTAL_DEBT_CAP_SCORE",$B$3))</f>
        <v>3</v>
      </c>
      <c r="W25" s="43">
        <f>IF($A25="","",_xll.ciqfunctions.udf.CIQ($A25,"IQ_DEBT_TOTAL_LIAB_SCORE",$B$3))</f>
        <v>1</v>
      </c>
      <c r="X25" s="43">
        <f>IF($A25="","",_xll.ciqfunctions.udf.CIQ($A25,"IQ_TOTAL_DEBT_TOTAL_REV_SCORE",$B$3))</f>
        <v>4</v>
      </c>
      <c r="Y25" s="20"/>
      <c r="Z25" s="43">
        <f>IF($A25="","",_xll.ciqfunctions.udf.CIQ($A25,"IQ_LIQUID_SCORE",$B$3))</f>
        <v>3</v>
      </c>
      <c r="AA25" s="43">
        <f>IF($A25="","",_xll.ciqfunctions.udf.CIQ($A25,"IQ_FFO_PLUS_CASH_ST_DEBT_SCORE",$B$3))</f>
        <v>0</v>
      </c>
      <c r="AB25" s="43">
        <f>IF($A25="","",_xll.ciqfunctions.udf.CIQ($A25,"IQ_FFO_GROSS_PROFIT_SCORE",$B$3))</f>
        <v>0</v>
      </c>
      <c r="AC25" s="43">
        <f>IF($A25="","",_xll.ciqfunctions.udf.CIQ($A25,"IQ_BASIC_DEFENSE_INTERVAL_SCORE",$B$3))</f>
        <v>3</v>
      </c>
      <c r="AD25" s="43">
        <f>IF($A25="","",_xll.ciqfunctions.udf.CIQ($A25,"IQ_CURRENT_RATIO_SCORE",$B$3))</f>
        <v>3</v>
      </c>
      <c r="AE25" s="43">
        <f>IF($A25="","",_xll.ciqfunctions.udf.CIQ($A25,"IQ_QUICK_RATIO_SCORE",$B$3))</f>
        <v>3</v>
      </c>
    </row>
    <row r="26" spans="1:31" s="22" customFormat="1" ht="12.75" customHeight="1" x14ac:dyDescent="0.2">
      <c r="A26" s="22" t="s">
        <v>44</v>
      </c>
      <c r="B26" s="22" t="s">
        <v>163</v>
      </c>
      <c r="C26" s="43">
        <f>IF($A26="","",_xll.ciqfunctions.udf.CIQ($A26,"IQ_OPERATIONAL_SCORE",$B$3))</f>
        <v>2</v>
      </c>
      <c r="D26" s="43">
        <f>IF($A26="","",_xll.ciqfunctions.udf.CIQ($A26,"IQ_TOTAL_REV_SCORE",$B$3))</f>
        <v>4</v>
      </c>
      <c r="E26" s="43">
        <f>IF($A26="","",_xll.ciqfunctions.udf.CIQ($A26,"IQ_TOTAL_EQUITY_SCORE",$B$3))</f>
        <v>4</v>
      </c>
      <c r="F26" s="43">
        <f>IF($A26="","",_xll.ciqfunctions.udf.CIQ($A26,"IQ_RETURN_CAPITAL_SCORE",$B$3))</f>
        <v>2</v>
      </c>
      <c r="G26" s="43">
        <f>IF($A26="","",_xll.ciqfunctions.udf.CIQ($A26,"IQ_RECURRING_EARN_ASSETS_SCORE",$B$3))</f>
        <v>2</v>
      </c>
      <c r="H26" s="43">
        <f>IF($A26="","",_xll.ciqfunctions.udf.CIQ($A26,"IQ_NET_WORKING_CAP_REV_SCORE",$B$3))</f>
        <v>2</v>
      </c>
      <c r="I26" s="43">
        <f>IF($A26="","",_xll.ciqfunctions.udf.CIQ($A26,"IQ_ASSET_TURNS_SCORE",$B$3))</f>
        <v>1</v>
      </c>
      <c r="J26" s="43">
        <f>IF($A26="","",_xll.ciqfunctions.udf.CIQ($A26,"IQ_INTAN_ASSETS_REV_SCORE",$B$3))</f>
        <v>1</v>
      </c>
      <c r="K26" s="43">
        <f>IF($A26="","",_xll.ciqfunctions.udf.CIQ($A26,"IQ_NET_WORKING_CAP_TOTAL_ASSETS_SCORE",$B$3))</f>
        <v>2</v>
      </c>
      <c r="L26" s="43">
        <f>IF($A26="","",_xll.ciqfunctions.udf.CIQ($A26,"IQ_AP_AR_SCORE",$B$3))</f>
        <v>2</v>
      </c>
      <c r="M26" s="43">
        <f>IF($A26="","",_xll.ciqfunctions.udf.CIQ($A26,"IQ_MGMT_RATE_RETURN_SCORE",$B$3))</f>
        <v>3</v>
      </c>
      <c r="N26" s="43">
        <f>IF($A26="","",_xll.ciqfunctions.udf.CIQ($A26,"IQ_GROSS_MARGIN_SCORE",$B$3))</f>
        <v>4</v>
      </c>
      <c r="O26" s="43">
        <f>IF($A26="","",_xll.ciqfunctions.udf.CIQ($A26,"IQ_EBITDA_MARGIN_SCORE",$B$3))</f>
        <v>4</v>
      </c>
      <c r="P26" s="20"/>
      <c r="Q26" s="43">
        <f>IF($A26="","",_xll.ciqfunctions.udf.CIQ($A26,"IQ_SOLVENCY_SCORE",$B$3))</f>
        <v>1</v>
      </c>
      <c r="R26" s="43">
        <f>IF($A26="","",_xll.ciqfunctions.udf.CIQ($A26,"IQ_FFO_INT_SCORE",$B$3))</f>
        <v>0</v>
      </c>
      <c r="S26" s="43">
        <f>IF($A26="","",_xll.ciqfunctions.udf.CIQ($A26,"IQ_EBITDA_INT_SCORE",$B$3))</f>
        <v>0</v>
      </c>
      <c r="T26" s="43">
        <f>IF($A26="","",_xll.ciqfunctions.udf.CIQ($A26,"IQ_FFO_TOTAL_DEBT_SCORE",$B$3))</f>
        <v>1</v>
      </c>
      <c r="U26" s="43">
        <f>IF($A26="","",_xll.ciqfunctions.udf.CIQ($A26,"IQ_NET_DEBT_EBITDA_SCORE",$B$3))</f>
        <v>0</v>
      </c>
      <c r="V26" s="43">
        <f>IF($A26="","",_xll.ciqfunctions.udf.CIQ($A26,"IQ_TOTAL_DEBT_CAP_SCORE",$B$3))</f>
        <v>1</v>
      </c>
      <c r="W26" s="43">
        <f>IF($A26="","",_xll.ciqfunctions.udf.CIQ($A26,"IQ_DEBT_TOTAL_LIAB_SCORE",$B$3))</f>
        <v>4</v>
      </c>
      <c r="X26" s="43">
        <f>IF($A26="","",_xll.ciqfunctions.udf.CIQ($A26,"IQ_TOTAL_DEBT_TOTAL_REV_SCORE",$B$3))</f>
        <v>1</v>
      </c>
      <c r="Y26" s="20"/>
      <c r="Z26" s="43">
        <f>IF($A26="","",_xll.ciqfunctions.udf.CIQ($A26,"IQ_LIQUID_SCORE",$B$3))</f>
        <v>2</v>
      </c>
      <c r="AA26" s="43">
        <f>IF($A26="","",_xll.ciqfunctions.udf.CIQ($A26,"IQ_FFO_PLUS_CASH_ST_DEBT_SCORE",$B$3))</f>
        <v>1</v>
      </c>
      <c r="AB26" s="43">
        <f>IF($A26="","",_xll.ciqfunctions.udf.CIQ($A26,"IQ_FFO_GROSS_PROFIT_SCORE",$B$3))</f>
        <v>4</v>
      </c>
      <c r="AC26" s="43">
        <f>IF($A26="","",_xll.ciqfunctions.udf.CIQ($A26,"IQ_BASIC_DEFENSE_INTERVAL_SCORE",$B$3))</f>
        <v>4</v>
      </c>
      <c r="AD26" s="43">
        <f>IF($A26="","",_xll.ciqfunctions.udf.CIQ($A26,"IQ_CURRENT_RATIO_SCORE",$B$3))</f>
        <v>2</v>
      </c>
      <c r="AE26" s="43">
        <f>IF($A26="","",_xll.ciqfunctions.udf.CIQ($A26,"IQ_QUICK_RATIO_SCORE",$B$3))</f>
        <v>2</v>
      </c>
    </row>
    <row r="27" spans="1:31" s="22" customFormat="1" ht="12.75" customHeight="1" x14ac:dyDescent="0.2">
      <c r="A27" s="22" t="s">
        <v>156</v>
      </c>
      <c r="B27" s="22" t="s">
        <v>1527</v>
      </c>
      <c r="C27" s="43">
        <f>IF($A27="","",_xll.ciqfunctions.udf.CIQ($A27,"IQ_OPERATIONAL_SCORE",$B$3))</f>
        <v>4</v>
      </c>
      <c r="D27" s="43">
        <f>IF($A27="","",_xll.ciqfunctions.udf.CIQ($A27,"IQ_TOTAL_REV_SCORE",$B$3))</f>
        <v>4</v>
      </c>
      <c r="E27" s="43">
        <f>IF($A27="","",_xll.ciqfunctions.udf.CIQ($A27,"IQ_TOTAL_EQUITY_SCORE",$B$3))</f>
        <v>3</v>
      </c>
      <c r="F27" s="43">
        <f>IF($A27="","",_xll.ciqfunctions.udf.CIQ($A27,"IQ_RETURN_CAPITAL_SCORE",$B$3))</f>
        <v>4</v>
      </c>
      <c r="G27" s="43">
        <f>IF($A27="","",_xll.ciqfunctions.udf.CIQ($A27,"IQ_RECURRING_EARN_ASSETS_SCORE",$B$3))</f>
        <v>4</v>
      </c>
      <c r="H27" s="43">
        <f>IF($A27="","",_xll.ciqfunctions.udf.CIQ($A27,"IQ_NET_WORKING_CAP_REV_SCORE",$B$3))</f>
        <v>2</v>
      </c>
      <c r="I27" s="43">
        <f>IF($A27="","",_xll.ciqfunctions.udf.CIQ($A27,"IQ_ASSET_TURNS_SCORE",$B$3))</f>
        <v>3</v>
      </c>
      <c r="J27" s="43">
        <f>IF($A27="","",_xll.ciqfunctions.udf.CIQ($A27,"IQ_INTAN_ASSETS_REV_SCORE",$B$3))</f>
        <v>1</v>
      </c>
      <c r="K27" s="43">
        <f>IF($A27="","",_xll.ciqfunctions.udf.CIQ($A27,"IQ_NET_WORKING_CAP_TOTAL_ASSETS_SCORE",$B$3))</f>
        <v>2</v>
      </c>
      <c r="L27" s="43">
        <f>IF($A27="","",_xll.ciqfunctions.udf.CIQ($A27,"IQ_AP_AR_SCORE",$B$3))</f>
        <v>3</v>
      </c>
      <c r="M27" s="43">
        <f>IF($A27="","",_xll.ciqfunctions.udf.CIQ($A27,"IQ_MGMT_RATE_RETURN_SCORE",$B$3))</f>
        <v>3</v>
      </c>
      <c r="N27" s="43">
        <f>IF($A27="","",_xll.ciqfunctions.udf.CIQ($A27,"IQ_GROSS_MARGIN_SCORE",$B$3))</f>
        <v>4</v>
      </c>
      <c r="O27" s="43">
        <f>IF($A27="","",_xll.ciqfunctions.udf.CIQ($A27,"IQ_EBITDA_MARGIN_SCORE",$B$3))</f>
        <v>3</v>
      </c>
      <c r="P27" s="20"/>
      <c r="Q27" s="43">
        <f>IF($A27="","",_xll.ciqfunctions.udf.CIQ($A27,"IQ_SOLVENCY_SCORE",$B$3))</f>
        <v>2</v>
      </c>
      <c r="R27" s="43">
        <f>IF($A27="","",_xll.ciqfunctions.udf.CIQ($A27,"IQ_FFO_INT_SCORE",$B$3))</f>
        <v>2</v>
      </c>
      <c r="S27" s="43">
        <f>IF($A27="","",_xll.ciqfunctions.udf.CIQ($A27,"IQ_EBITDA_INT_SCORE",$B$3))</f>
        <v>3</v>
      </c>
      <c r="T27" s="43">
        <f>IF($A27="","",_xll.ciqfunctions.udf.CIQ($A27,"IQ_FFO_TOTAL_DEBT_SCORE",$B$3))</f>
        <v>2</v>
      </c>
      <c r="U27" s="43">
        <f>IF($A27="","",_xll.ciqfunctions.udf.CIQ($A27,"IQ_NET_DEBT_EBITDA_SCORE",$B$3))</f>
        <v>0</v>
      </c>
      <c r="V27" s="43">
        <f>IF($A27="","",_xll.ciqfunctions.udf.CIQ($A27,"IQ_TOTAL_DEBT_CAP_SCORE",$B$3))</f>
        <v>1</v>
      </c>
      <c r="W27" s="43">
        <f>IF($A27="","",_xll.ciqfunctions.udf.CIQ($A27,"IQ_DEBT_TOTAL_LIAB_SCORE",$B$3))</f>
        <v>3</v>
      </c>
      <c r="X27" s="43">
        <f>IF($A27="","",_xll.ciqfunctions.udf.CIQ($A27,"IQ_TOTAL_DEBT_TOTAL_REV_SCORE",$B$3))</f>
        <v>1</v>
      </c>
      <c r="Y27" s="20"/>
      <c r="Z27" s="43">
        <f>IF($A27="","",_xll.ciqfunctions.udf.CIQ($A27,"IQ_LIQUID_SCORE",$B$3))</f>
        <v>1</v>
      </c>
      <c r="AA27" s="43">
        <f>IF($A27="","",_xll.ciqfunctions.udf.CIQ($A27,"IQ_FFO_PLUS_CASH_ST_DEBT_SCORE",$B$3))</f>
        <v>1</v>
      </c>
      <c r="AB27" s="43">
        <f>IF($A27="","",_xll.ciqfunctions.udf.CIQ($A27,"IQ_FFO_GROSS_PROFIT_SCORE",$B$3))</f>
        <v>1</v>
      </c>
      <c r="AC27" s="43">
        <f>IF($A27="","",_xll.ciqfunctions.udf.CIQ($A27,"IQ_BASIC_DEFENSE_INTERVAL_SCORE",$B$3))</f>
        <v>1</v>
      </c>
      <c r="AD27" s="43">
        <f>IF($A27="","",_xll.ciqfunctions.udf.CIQ($A27,"IQ_CURRENT_RATIO_SCORE",$B$3))</f>
        <v>1</v>
      </c>
      <c r="AE27" s="43">
        <f>IF($A27="","",_xll.ciqfunctions.udf.CIQ($A27,"IQ_QUICK_RATIO_SCORE",$B$3))</f>
        <v>1</v>
      </c>
    </row>
    <row r="28" spans="1:31" s="22" customFormat="1" ht="12.75" customHeight="1" x14ac:dyDescent="0.2">
      <c r="A28" s="22" t="s">
        <v>1523</v>
      </c>
      <c r="B28" s="22" t="s">
        <v>1528</v>
      </c>
      <c r="C28" s="43">
        <f>IF($A28="","",_xll.ciqfunctions.udf.CIQ($A28,"IQ_OPERATIONAL_SCORE",$B$3))</f>
        <v>4</v>
      </c>
      <c r="D28" s="43">
        <f>IF($A28="","",_xll.ciqfunctions.udf.CIQ($A28,"IQ_TOTAL_REV_SCORE",$B$3))</f>
        <v>1</v>
      </c>
      <c r="E28" s="43">
        <f>IF($A28="","",_xll.ciqfunctions.udf.CIQ($A28,"IQ_TOTAL_EQUITY_SCORE",$B$3))</f>
        <v>3</v>
      </c>
      <c r="F28" s="43">
        <f>IF($A28="","",_xll.ciqfunctions.udf.CIQ($A28,"IQ_RETURN_CAPITAL_SCORE",$B$3))</f>
        <v>4</v>
      </c>
      <c r="G28" s="43">
        <f>IF($A28="","",_xll.ciqfunctions.udf.CIQ($A28,"IQ_RECURRING_EARN_ASSETS_SCORE",$B$3))</f>
        <v>4</v>
      </c>
      <c r="H28" s="43">
        <f>IF($A28="","",_xll.ciqfunctions.udf.CIQ($A28,"IQ_NET_WORKING_CAP_REV_SCORE",$B$3))</f>
        <v>4</v>
      </c>
      <c r="I28" s="43">
        <f>IF($A28="","",_xll.ciqfunctions.udf.CIQ($A28,"IQ_ASSET_TURNS_SCORE",$B$3))</f>
        <v>4</v>
      </c>
      <c r="J28" s="43">
        <f>IF($A28="","",_xll.ciqfunctions.udf.CIQ($A28,"IQ_INTAN_ASSETS_REV_SCORE",$B$3))</f>
        <v>1</v>
      </c>
      <c r="K28" s="43">
        <f>IF($A28="","",_xll.ciqfunctions.udf.CIQ($A28,"IQ_NET_WORKING_CAP_TOTAL_ASSETS_SCORE",$B$3))</f>
        <v>4</v>
      </c>
      <c r="L28" s="43">
        <f>IF($A28="","",_xll.ciqfunctions.udf.CIQ($A28,"IQ_AP_AR_SCORE",$B$3))</f>
        <v>1</v>
      </c>
      <c r="M28" s="43">
        <f>IF($A28="","",_xll.ciqfunctions.udf.CIQ($A28,"IQ_MGMT_RATE_RETURN_SCORE",$B$3))</f>
        <v>2</v>
      </c>
      <c r="N28" s="43">
        <f>IF($A28="","",_xll.ciqfunctions.udf.CIQ($A28,"IQ_GROSS_MARGIN_SCORE",$B$3))</f>
        <v>4</v>
      </c>
      <c r="O28" s="43">
        <f>IF($A28="","",_xll.ciqfunctions.udf.CIQ($A28,"IQ_EBITDA_MARGIN_SCORE",$B$3))</f>
        <v>4</v>
      </c>
      <c r="P28" s="20"/>
      <c r="Q28" s="43">
        <f>IF($A28="","",_xll.ciqfunctions.udf.CIQ($A28,"IQ_SOLVENCY_SCORE",$B$3))</f>
        <v>4</v>
      </c>
      <c r="R28" s="43">
        <f>IF($A28="","",_xll.ciqfunctions.udf.CIQ($A28,"IQ_FFO_INT_SCORE",$B$3))</f>
        <v>4</v>
      </c>
      <c r="S28" s="43">
        <f>IF($A28="","",_xll.ciqfunctions.udf.CIQ($A28,"IQ_EBITDA_INT_SCORE",$B$3))</f>
        <v>4</v>
      </c>
      <c r="T28" s="43">
        <f>IF($A28="","",_xll.ciqfunctions.udf.CIQ($A28,"IQ_FFO_TOTAL_DEBT_SCORE",$B$3))</f>
        <v>4</v>
      </c>
      <c r="U28" s="43">
        <f>IF($A28="","",_xll.ciqfunctions.udf.CIQ($A28,"IQ_NET_DEBT_EBITDA_SCORE",$B$3))</f>
        <v>4</v>
      </c>
      <c r="V28" s="43">
        <f>IF($A28="","",_xll.ciqfunctions.udf.CIQ($A28,"IQ_TOTAL_DEBT_CAP_SCORE",$B$3))</f>
        <v>4</v>
      </c>
      <c r="W28" s="43">
        <f>IF($A28="","",_xll.ciqfunctions.udf.CIQ($A28,"IQ_DEBT_TOTAL_LIAB_SCORE",$B$3))</f>
        <v>2</v>
      </c>
      <c r="X28" s="43">
        <f>IF($A28="","",_xll.ciqfunctions.udf.CIQ($A28,"IQ_TOTAL_DEBT_TOTAL_REV_SCORE",$B$3))</f>
        <v>4</v>
      </c>
      <c r="Y28" s="20"/>
      <c r="Z28" s="43">
        <f>IF($A28="","",_xll.ciqfunctions.udf.CIQ($A28,"IQ_LIQUID_SCORE",$B$3))</f>
        <v>3</v>
      </c>
      <c r="AA28" s="43">
        <f>IF($A28="","",_xll.ciqfunctions.udf.CIQ($A28,"IQ_FFO_PLUS_CASH_ST_DEBT_SCORE",$B$3))</f>
        <v>4</v>
      </c>
      <c r="AB28" s="43">
        <f>IF($A28="","",_xll.ciqfunctions.udf.CIQ($A28,"IQ_FFO_GROSS_PROFIT_SCORE",$B$3))</f>
        <v>4</v>
      </c>
      <c r="AC28" s="43">
        <f>IF($A28="","",_xll.ciqfunctions.udf.CIQ($A28,"IQ_BASIC_DEFENSE_INTERVAL_SCORE",$B$3))</f>
        <v>1</v>
      </c>
      <c r="AD28" s="43">
        <f>IF($A28="","",_xll.ciqfunctions.udf.CIQ($A28,"IQ_CURRENT_RATIO_SCORE",$B$3))</f>
        <v>4</v>
      </c>
      <c r="AE28" s="43">
        <f>IF($A28="","",_xll.ciqfunctions.udf.CIQ($A28,"IQ_QUICK_RATIO_SCORE",$B$3))</f>
        <v>4</v>
      </c>
    </row>
    <row r="29" spans="1:31" s="22" customFormat="1" ht="12.75" customHeight="1" x14ac:dyDescent="0.2">
      <c r="A29" s="22" t="s">
        <v>1524</v>
      </c>
      <c r="B29" s="22" t="s">
        <v>1529</v>
      </c>
      <c r="C29" s="43">
        <f>IF($A29="","",_xll.ciqfunctions.udf.CIQ($A29,"IQ_OPERATIONAL_SCORE",$B$3))</f>
        <v>4</v>
      </c>
      <c r="D29" s="43">
        <f>IF($A29="","",_xll.ciqfunctions.udf.CIQ($A29,"IQ_TOTAL_REV_SCORE",$B$3))</f>
        <v>3</v>
      </c>
      <c r="E29" s="43">
        <f>IF($A29="","",_xll.ciqfunctions.udf.CIQ($A29,"IQ_TOTAL_EQUITY_SCORE",$B$3))</f>
        <v>4</v>
      </c>
      <c r="F29" s="43">
        <f>IF($A29="","",_xll.ciqfunctions.udf.CIQ($A29,"IQ_RETURN_CAPITAL_SCORE",$B$3))</f>
        <v>4</v>
      </c>
      <c r="G29" s="43">
        <f>IF($A29="","",_xll.ciqfunctions.udf.CIQ($A29,"IQ_RECURRING_EARN_ASSETS_SCORE",$B$3))</f>
        <v>4</v>
      </c>
      <c r="H29" s="43">
        <f>IF($A29="","",_xll.ciqfunctions.udf.CIQ($A29,"IQ_NET_WORKING_CAP_REV_SCORE",$B$3))</f>
        <v>4</v>
      </c>
      <c r="I29" s="43">
        <f>IF($A29="","",_xll.ciqfunctions.udf.CIQ($A29,"IQ_ASSET_TURNS_SCORE",$B$3))</f>
        <v>3</v>
      </c>
      <c r="J29" s="43">
        <f>IF($A29="","",_xll.ciqfunctions.udf.CIQ($A29,"IQ_INTAN_ASSETS_REV_SCORE",$B$3))</f>
        <v>1</v>
      </c>
      <c r="K29" s="43">
        <f>IF($A29="","",_xll.ciqfunctions.udf.CIQ($A29,"IQ_NET_WORKING_CAP_TOTAL_ASSETS_SCORE",$B$3))</f>
        <v>4</v>
      </c>
      <c r="L29" s="43">
        <f>IF($A29="","",_xll.ciqfunctions.udf.CIQ($A29,"IQ_AP_AR_SCORE",$B$3))</f>
        <v>1</v>
      </c>
      <c r="M29" s="43">
        <f>IF($A29="","",_xll.ciqfunctions.udf.CIQ($A29,"IQ_MGMT_RATE_RETURN_SCORE",$B$3))</f>
        <v>3</v>
      </c>
      <c r="N29" s="43">
        <f>IF($A29="","",_xll.ciqfunctions.udf.CIQ($A29,"IQ_GROSS_MARGIN_SCORE",$B$3))</f>
        <v>4</v>
      </c>
      <c r="O29" s="43">
        <f>IF($A29="","",_xll.ciqfunctions.udf.CIQ($A29,"IQ_EBITDA_MARGIN_SCORE",$B$3))</f>
        <v>4</v>
      </c>
      <c r="P29" s="20"/>
      <c r="Q29" s="43">
        <f>IF($A29="","",_xll.ciqfunctions.udf.CIQ($A29,"IQ_SOLVENCY_SCORE",$B$3))</f>
        <v>4</v>
      </c>
      <c r="R29" s="43">
        <f>IF($A29="","",_xll.ciqfunctions.udf.CIQ($A29,"IQ_FFO_INT_SCORE",$B$3))</f>
        <v>4</v>
      </c>
      <c r="S29" s="43">
        <f>IF($A29="","",_xll.ciqfunctions.udf.CIQ($A29,"IQ_EBITDA_INT_SCORE",$B$3))</f>
        <v>4</v>
      </c>
      <c r="T29" s="43">
        <f>IF($A29="","",_xll.ciqfunctions.udf.CIQ($A29,"IQ_FFO_TOTAL_DEBT_SCORE",$B$3))</f>
        <v>4</v>
      </c>
      <c r="U29" s="43">
        <f>IF($A29="","",_xll.ciqfunctions.udf.CIQ($A29,"IQ_NET_DEBT_EBITDA_SCORE",$B$3))</f>
        <v>0</v>
      </c>
      <c r="V29" s="43">
        <f>IF($A29="","",_xll.ciqfunctions.udf.CIQ($A29,"IQ_TOTAL_DEBT_CAP_SCORE",$B$3))</f>
        <v>4</v>
      </c>
      <c r="W29" s="43">
        <f>IF($A29="","",_xll.ciqfunctions.udf.CIQ($A29,"IQ_DEBT_TOTAL_LIAB_SCORE",$B$3))</f>
        <v>2</v>
      </c>
      <c r="X29" s="43">
        <f>IF($A29="","",_xll.ciqfunctions.udf.CIQ($A29,"IQ_TOTAL_DEBT_TOTAL_REV_SCORE",$B$3))</f>
        <v>3</v>
      </c>
      <c r="Y29" s="20"/>
      <c r="Z29" s="43">
        <f>IF($A29="","",_xll.ciqfunctions.udf.CIQ($A29,"IQ_LIQUID_SCORE",$B$3))</f>
        <v>4</v>
      </c>
      <c r="AA29" s="43">
        <f>IF($A29="","",_xll.ciqfunctions.udf.CIQ($A29,"IQ_FFO_PLUS_CASH_ST_DEBT_SCORE",$B$3))</f>
        <v>4</v>
      </c>
      <c r="AB29" s="43">
        <f>IF($A29="","",_xll.ciqfunctions.udf.CIQ($A29,"IQ_FFO_GROSS_PROFIT_SCORE",$B$3))</f>
        <v>4</v>
      </c>
      <c r="AC29" s="43">
        <f>IF($A29="","",_xll.ciqfunctions.udf.CIQ($A29,"IQ_BASIC_DEFENSE_INTERVAL_SCORE",$B$3))</f>
        <v>2</v>
      </c>
      <c r="AD29" s="43">
        <f>IF($A29="","",_xll.ciqfunctions.udf.CIQ($A29,"IQ_CURRENT_RATIO_SCORE",$B$3))</f>
        <v>4</v>
      </c>
      <c r="AE29" s="43">
        <f>IF($A29="","",_xll.ciqfunctions.udf.CIQ($A29,"IQ_QUICK_RATIO_SCORE",$B$3))</f>
        <v>4</v>
      </c>
    </row>
    <row r="30" spans="1:31" s="22" customFormat="1" ht="12.75" customHeight="1" x14ac:dyDescent="0.2">
      <c r="A30" s="22" t="s">
        <v>157</v>
      </c>
      <c r="B30" s="22" t="s">
        <v>49</v>
      </c>
      <c r="C30" s="43">
        <f>IF($A30="","",_xll.ciqfunctions.udf.CIQ($A30,"IQ_OPERATIONAL_SCORE",$B$3))</f>
        <v>1</v>
      </c>
      <c r="D30" s="43">
        <f>IF($A30="","",_xll.ciqfunctions.udf.CIQ($A30,"IQ_TOTAL_REV_SCORE",$B$3))</f>
        <v>2</v>
      </c>
      <c r="E30" s="43">
        <f>IF($A30="","",_xll.ciqfunctions.udf.CIQ($A30,"IQ_TOTAL_EQUITY_SCORE",$B$3))</f>
        <v>2</v>
      </c>
      <c r="F30" s="43">
        <f>IF($A30="","",_xll.ciqfunctions.udf.CIQ($A30,"IQ_RETURN_CAPITAL_SCORE",$B$3))</f>
        <v>1</v>
      </c>
      <c r="G30" s="43">
        <f>IF($A30="","",_xll.ciqfunctions.udf.CIQ($A30,"IQ_RECURRING_EARN_ASSETS_SCORE",$B$3))</f>
        <v>1</v>
      </c>
      <c r="H30" s="43">
        <f>IF($A30="","",_xll.ciqfunctions.udf.CIQ($A30,"IQ_NET_WORKING_CAP_REV_SCORE",$B$3))</f>
        <v>1</v>
      </c>
      <c r="I30" s="43">
        <f>IF($A30="","",_xll.ciqfunctions.udf.CIQ($A30,"IQ_ASSET_TURNS_SCORE",$B$3))</f>
        <v>1</v>
      </c>
      <c r="J30" s="43">
        <f>IF($A30="","",_xll.ciqfunctions.udf.CIQ($A30,"IQ_INTAN_ASSETS_REV_SCORE",$B$3))</f>
        <v>1</v>
      </c>
      <c r="K30" s="43">
        <f>IF($A30="","",_xll.ciqfunctions.udf.CIQ($A30,"IQ_NET_WORKING_CAP_TOTAL_ASSETS_SCORE",$B$3))</f>
        <v>1</v>
      </c>
      <c r="L30" s="43">
        <f>IF($A30="","",_xll.ciqfunctions.udf.CIQ($A30,"IQ_AP_AR_SCORE",$B$3))</f>
        <v>4</v>
      </c>
      <c r="M30" s="43">
        <f>IF($A30="","",_xll.ciqfunctions.udf.CIQ($A30,"IQ_MGMT_RATE_RETURN_SCORE",$B$3))</f>
        <v>3</v>
      </c>
      <c r="N30" s="43">
        <f>IF($A30="","",_xll.ciqfunctions.udf.CIQ($A30,"IQ_GROSS_MARGIN_SCORE",$B$3))</f>
        <v>1</v>
      </c>
      <c r="O30" s="43">
        <f>IF($A30="","",_xll.ciqfunctions.udf.CIQ($A30,"IQ_EBITDA_MARGIN_SCORE",$B$3))</f>
        <v>1</v>
      </c>
      <c r="P30" s="20"/>
      <c r="Q30" s="43">
        <f>IF($A30="","",_xll.ciqfunctions.udf.CIQ($A30,"IQ_SOLVENCY_SCORE",$B$3))</f>
        <v>1</v>
      </c>
      <c r="R30" s="43">
        <f>IF($A30="","",_xll.ciqfunctions.udf.CIQ($A30,"IQ_FFO_INT_SCORE",$B$3))</f>
        <v>1</v>
      </c>
      <c r="S30" s="43">
        <f>IF($A30="","",_xll.ciqfunctions.udf.CIQ($A30,"IQ_EBITDA_INT_SCORE",$B$3))</f>
        <v>1</v>
      </c>
      <c r="T30" s="43">
        <f>IF($A30="","",_xll.ciqfunctions.udf.CIQ($A30,"IQ_FFO_TOTAL_DEBT_SCORE",$B$3))</f>
        <v>1</v>
      </c>
      <c r="U30" s="43">
        <f>IF($A30="","",_xll.ciqfunctions.udf.CIQ($A30,"IQ_NET_DEBT_EBITDA_SCORE",$B$3))</f>
        <v>0</v>
      </c>
      <c r="V30" s="43">
        <f>IF($A30="","",_xll.ciqfunctions.udf.CIQ($A30,"IQ_TOTAL_DEBT_CAP_SCORE",$B$3))</f>
        <v>1</v>
      </c>
      <c r="W30" s="43">
        <f>IF($A30="","",_xll.ciqfunctions.udf.CIQ($A30,"IQ_DEBT_TOTAL_LIAB_SCORE",$B$3))</f>
        <v>4</v>
      </c>
      <c r="X30" s="43">
        <f>IF($A30="","",_xll.ciqfunctions.udf.CIQ($A30,"IQ_TOTAL_DEBT_TOTAL_REV_SCORE",$B$3))</f>
        <v>1</v>
      </c>
      <c r="Y30" s="20"/>
      <c r="Z30" s="43">
        <f>IF($A30="","",_xll.ciqfunctions.udf.CIQ($A30,"IQ_LIQUID_SCORE",$B$3))</f>
        <v>1</v>
      </c>
      <c r="AA30" s="43">
        <f>IF($A30="","",_xll.ciqfunctions.udf.CIQ($A30,"IQ_FFO_PLUS_CASH_ST_DEBT_SCORE",$B$3))</f>
        <v>1</v>
      </c>
      <c r="AB30" s="43">
        <f>IF($A30="","",_xll.ciqfunctions.udf.CIQ($A30,"IQ_FFO_GROSS_PROFIT_SCORE",$B$3))</f>
        <v>1</v>
      </c>
      <c r="AC30" s="43">
        <f>IF($A30="","",_xll.ciqfunctions.udf.CIQ($A30,"IQ_BASIC_DEFENSE_INTERVAL_SCORE",$B$3))</f>
        <v>1</v>
      </c>
      <c r="AD30" s="43">
        <f>IF($A30="","",_xll.ciqfunctions.udf.CIQ($A30,"IQ_CURRENT_RATIO_SCORE",$B$3))</f>
        <v>1</v>
      </c>
      <c r="AE30" s="43">
        <f>IF($A30="","",_xll.ciqfunctions.udf.CIQ($A30,"IQ_QUICK_RATIO_SCORE",$B$3))</f>
        <v>1</v>
      </c>
    </row>
    <row r="31" spans="1:31" s="22" customFormat="1" ht="12.75" customHeight="1" x14ac:dyDescent="0.2">
      <c r="A31" s="22" t="s">
        <v>45</v>
      </c>
      <c r="B31" s="22" t="s">
        <v>164</v>
      </c>
      <c r="C31" s="43">
        <f>IF($A31="","",_xll.ciqfunctions.udf.CIQ($A31,"IQ_OPERATIONAL_SCORE",$B$3))</f>
        <v>3</v>
      </c>
      <c r="D31" s="43">
        <f>IF($A31="","",_xll.ciqfunctions.udf.CIQ($A31,"IQ_TOTAL_REV_SCORE",$B$3))</f>
        <v>4</v>
      </c>
      <c r="E31" s="43">
        <f>IF($A31="","",_xll.ciqfunctions.udf.CIQ($A31,"IQ_TOTAL_EQUITY_SCORE",$B$3))</f>
        <v>3</v>
      </c>
      <c r="F31" s="43">
        <f>IF($A31="","",_xll.ciqfunctions.udf.CIQ($A31,"IQ_RETURN_CAPITAL_SCORE",$B$3))</f>
        <v>3</v>
      </c>
      <c r="G31" s="43">
        <f>IF($A31="","",_xll.ciqfunctions.udf.CIQ($A31,"IQ_RECURRING_EARN_ASSETS_SCORE",$B$3))</f>
        <v>3</v>
      </c>
      <c r="H31" s="43">
        <f>IF($A31="","",_xll.ciqfunctions.udf.CIQ($A31,"IQ_NET_WORKING_CAP_REV_SCORE",$B$3))</f>
        <v>2</v>
      </c>
      <c r="I31" s="43">
        <f>IF($A31="","",_xll.ciqfunctions.udf.CIQ($A31,"IQ_ASSET_TURNS_SCORE",$B$3))</f>
        <v>4</v>
      </c>
      <c r="J31" s="43">
        <f>IF($A31="","",_xll.ciqfunctions.udf.CIQ($A31,"IQ_INTAN_ASSETS_REV_SCORE",$B$3))</f>
        <v>3</v>
      </c>
      <c r="K31" s="43">
        <f>IF($A31="","",_xll.ciqfunctions.udf.CIQ($A31,"IQ_NET_WORKING_CAP_TOTAL_ASSETS_SCORE",$B$3))</f>
        <v>2</v>
      </c>
      <c r="L31" s="43">
        <f>IF($A31="","",_xll.ciqfunctions.udf.CIQ($A31,"IQ_AP_AR_SCORE",$B$3))</f>
        <v>4</v>
      </c>
      <c r="M31" s="43">
        <f>IF($A31="","",_xll.ciqfunctions.udf.CIQ($A31,"IQ_MGMT_RATE_RETURN_SCORE",$B$3))</f>
        <v>3</v>
      </c>
      <c r="N31" s="43">
        <f>IF($A31="","",_xll.ciqfunctions.udf.CIQ($A31,"IQ_GROSS_MARGIN_SCORE",$B$3))</f>
        <v>2</v>
      </c>
      <c r="O31" s="43">
        <f>IF($A31="","",_xll.ciqfunctions.udf.CIQ($A31,"IQ_EBITDA_MARGIN_SCORE",$B$3))</f>
        <v>1</v>
      </c>
      <c r="P31" s="20"/>
      <c r="Q31" s="43">
        <f>IF($A31="","",_xll.ciqfunctions.udf.CIQ($A31,"IQ_SOLVENCY_SCORE",$B$3))</f>
        <v>3</v>
      </c>
      <c r="R31" s="43">
        <f>IF($A31="","",_xll.ciqfunctions.udf.CIQ($A31,"IQ_FFO_INT_SCORE",$B$3))</f>
        <v>3</v>
      </c>
      <c r="S31" s="43">
        <f>IF($A31="","",_xll.ciqfunctions.udf.CIQ($A31,"IQ_EBITDA_INT_SCORE",$B$3))</f>
        <v>3</v>
      </c>
      <c r="T31" s="43">
        <f>IF($A31="","",_xll.ciqfunctions.udf.CIQ($A31,"IQ_FFO_TOTAL_DEBT_SCORE",$B$3))</f>
        <v>3</v>
      </c>
      <c r="U31" s="43">
        <f>IF($A31="","",_xll.ciqfunctions.udf.CIQ($A31,"IQ_NET_DEBT_EBITDA_SCORE",$B$3))</f>
        <v>0</v>
      </c>
      <c r="V31" s="43">
        <f>IF($A31="","",_xll.ciqfunctions.udf.CIQ($A31,"IQ_TOTAL_DEBT_CAP_SCORE",$B$3))</f>
        <v>1</v>
      </c>
      <c r="W31" s="43">
        <f>IF($A31="","",_xll.ciqfunctions.udf.CIQ($A31,"IQ_DEBT_TOTAL_LIAB_SCORE",$B$3))</f>
        <v>2</v>
      </c>
      <c r="X31" s="43">
        <f>IF($A31="","",_xll.ciqfunctions.udf.CIQ($A31,"IQ_TOTAL_DEBT_TOTAL_REV_SCORE",$B$3))</f>
        <v>2</v>
      </c>
      <c r="Y31" s="20"/>
      <c r="Z31" s="43">
        <f>IF($A31="","",_xll.ciqfunctions.udf.CIQ($A31,"IQ_LIQUID_SCORE",$B$3))</f>
        <v>1</v>
      </c>
      <c r="AA31" s="43">
        <f>IF($A31="","",_xll.ciqfunctions.udf.CIQ($A31,"IQ_FFO_PLUS_CASH_ST_DEBT_SCORE",$B$3))</f>
        <v>4</v>
      </c>
      <c r="AB31" s="43">
        <f>IF($A31="","",_xll.ciqfunctions.udf.CIQ($A31,"IQ_FFO_GROSS_PROFIT_SCORE",$B$3))</f>
        <v>1</v>
      </c>
      <c r="AC31" s="43">
        <f>IF($A31="","",_xll.ciqfunctions.udf.CIQ($A31,"IQ_BASIC_DEFENSE_INTERVAL_SCORE",$B$3))</f>
        <v>1</v>
      </c>
      <c r="AD31" s="43">
        <f>IF($A31="","",_xll.ciqfunctions.udf.CIQ($A31,"IQ_CURRENT_RATIO_SCORE",$B$3))</f>
        <v>1</v>
      </c>
      <c r="AE31" s="43">
        <f>IF($A31="","",_xll.ciqfunctions.udf.CIQ($A31,"IQ_QUICK_RATIO_SCORE",$B$3))</f>
        <v>1</v>
      </c>
    </row>
    <row r="32" spans="1:31" s="22" customFormat="1" ht="12.75" customHeight="1" x14ac:dyDescent="0.2">
      <c r="C32" s="43" t="str">
        <f>IF($A32="","",_xll.ciqfunctions.udf.CIQ($A32,"IQ_OPERATIONAL_SCORE",$B$3))</f>
        <v/>
      </c>
      <c r="D32" s="43" t="str">
        <f>IF($A32="","",_xll.ciqfunctions.udf.CIQ($A32,"IQ_TOTAL_REV_SCORE",$B$3))</f>
        <v/>
      </c>
      <c r="E32" s="43" t="str">
        <f>IF($A32="","",_xll.ciqfunctions.udf.CIQ($A32,"IQ_TOTAL_EQUITY_SCORE",$B$3))</f>
        <v/>
      </c>
      <c r="F32" s="43" t="str">
        <f>IF($A32="","",_xll.ciqfunctions.udf.CIQ($A32,"IQ_RETURN_CAPITAL_SCORE",$B$3))</f>
        <v/>
      </c>
      <c r="G32" s="43" t="str">
        <f>IF($A32="","",_xll.ciqfunctions.udf.CIQ($A32,"IQ_RECURRING_EARN_ASSETS_SCORE",$B$3))</f>
        <v/>
      </c>
      <c r="H32" s="43" t="str">
        <f>IF($A32="","",_xll.ciqfunctions.udf.CIQ($A32,"IQ_NET_WORKING_CAP_REV_SCORE",$B$3))</f>
        <v/>
      </c>
      <c r="I32" s="43" t="str">
        <f>IF($A32="","",_xll.ciqfunctions.udf.CIQ($A32,"IQ_ASSET_TURNS_SCORE",$B$3))</f>
        <v/>
      </c>
      <c r="J32" s="43" t="str">
        <f>IF($A32="","",_xll.ciqfunctions.udf.CIQ($A32,"IQ_INTAN_ASSETS_REV_SCORE",$B$3))</f>
        <v/>
      </c>
      <c r="K32" s="43" t="str">
        <f>IF($A32="","",_xll.ciqfunctions.udf.CIQ($A32,"IQ_NET_WORKING_CAP_TOTAL_ASSETS_SCORE",$B$3))</f>
        <v/>
      </c>
      <c r="L32" s="43" t="str">
        <f>IF($A32="","",_xll.ciqfunctions.udf.CIQ($A32,"IQ_AP_AR_SCORE",$B$3))</f>
        <v/>
      </c>
      <c r="M32" s="43" t="str">
        <f>IF($A32="","",_xll.ciqfunctions.udf.CIQ($A32,"IQ_MGMT_RATE_RETURN_SCORE",$B$3))</f>
        <v/>
      </c>
      <c r="N32" s="43" t="str">
        <f>IF($A32="","",_xll.ciqfunctions.udf.CIQ($A32,"IQ_GROSS_MARGIN_SCORE",$B$3))</f>
        <v/>
      </c>
      <c r="O32" s="43" t="str">
        <f>IF($A32="","",_xll.ciqfunctions.udf.CIQ($A32,"IQ_EBITDA_MARGIN_SCORE",$B$3))</f>
        <v/>
      </c>
      <c r="P32" s="20"/>
      <c r="Q32" s="43" t="str">
        <f>IF($A32="","",_xll.ciqfunctions.udf.CIQ($A32,"IQ_SOLVENCY_SCORE",$B$3))</f>
        <v/>
      </c>
      <c r="R32" s="43" t="str">
        <f>IF($A32="","",_xll.ciqfunctions.udf.CIQ($A32,"IQ_FFO_INT_SCORE",$B$3))</f>
        <v/>
      </c>
      <c r="S32" s="43" t="str">
        <f>IF($A32="","",_xll.ciqfunctions.udf.CIQ($A32,"IQ_EBITDA_INT_SCORE",$B$3))</f>
        <v/>
      </c>
      <c r="T32" s="43" t="str">
        <f>IF($A32="","",_xll.ciqfunctions.udf.CIQ($A32,"IQ_FFO_TOTAL_DEBT_SCORE",$B$3))</f>
        <v/>
      </c>
      <c r="U32" s="43" t="str">
        <f>IF($A32="","",_xll.ciqfunctions.udf.CIQ($A32,"IQ_NET_DEBT_EBITDA_SCORE",$B$3))</f>
        <v/>
      </c>
      <c r="V32" s="43" t="str">
        <f>IF($A32="","",_xll.ciqfunctions.udf.CIQ($A32,"IQ_TOTAL_DEBT_CAP_SCORE",$B$3))</f>
        <v/>
      </c>
      <c r="W32" s="43" t="str">
        <f>IF($A32="","",_xll.ciqfunctions.udf.CIQ($A32,"IQ_DEBT_TOTAL_LIAB_SCORE",$B$3))</f>
        <v/>
      </c>
      <c r="X32" s="43" t="str">
        <f>IF($A32="","",_xll.ciqfunctions.udf.CIQ($A32,"IQ_TOTAL_DEBT_TOTAL_REV_SCORE",$B$3))</f>
        <v/>
      </c>
      <c r="Y32" s="20"/>
      <c r="Z32" s="43" t="str">
        <f>IF($A32="","",_xll.ciqfunctions.udf.CIQ($A32,"IQ_LIQUID_SCORE",$B$3))</f>
        <v/>
      </c>
      <c r="AA32" s="43" t="str">
        <f>IF($A32="","",_xll.ciqfunctions.udf.CIQ($A32,"IQ_FFO_PLUS_CASH_ST_DEBT_SCORE",$B$3))</f>
        <v/>
      </c>
      <c r="AB32" s="43" t="str">
        <f>IF($A32="","",_xll.ciqfunctions.udf.CIQ($A32,"IQ_FFO_GROSS_PROFIT_SCORE",$B$3))</f>
        <v/>
      </c>
      <c r="AC32" s="43" t="str">
        <f>IF($A32="","",_xll.ciqfunctions.udf.CIQ($A32,"IQ_BASIC_DEFENSE_INTERVAL_SCORE",$B$3))</f>
        <v/>
      </c>
      <c r="AD32" s="43" t="str">
        <f>IF($A32="","",_xll.ciqfunctions.udf.CIQ($A32,"IQ_CURRENT_RATIO_SCORE",$B$3))</f>
        <v/>
      </c>
      <c r="AE32" s="43" t="str">
        <f>IF($A32="","",_xll.ciqfunctions.udf.CIQ($A32,"IQ_QUICK_RATIO_SCORE",$B$3))</f>
        <v/>
      </c>
    </row>
    <row r="33" spans="3:31" s="22" customFormat="1" ht="12.75" customHeight="1" x14ac:dyDescent="0.2">
      <c r="C33" s="43" t="str">
        <f>IF($A33="","",_xll.ciqfunctions.udf.CIQ($A33,"IQ_OPERATIONAL_SCORE",$B$3))</f>
        <v/>
      </c>
      <c r="D33" s="43" t="str">
        <f>IF($A33="","",_xll.ciqfunctions.udf.CIQ($A33,"IQ_TOTAL_REV_SCORE",$B$3))</f>
        <v/>
      </c>
      <c r="E33" s="43" t="str">
        <f>IF($A33="","",_xll.ciqfunctions.udf.CIQ($A33,"IQ_TOTAL_EQUITY_SCORE",$B$3))</f>
        <v/>
      </c>
      <c r="F33" s="43" t="str">
        <f>IF($A33="","",_xll.ciqfunctions.udf.CIQ($A33,"IQ_RETURN_CAPITAL_SCORE",$B$3))</f>
        <v/>
      </c>
      <c r="G33" s="43" t="str">
        <f>IF($A33="","",_xll.ciqfunctions.udf.CIQ($A33,"IQ_RECURRING_EARN_ASSETS_SCORE",$B$3))</f>
        <v/>
      </c>
      <c r="H33" s="43" t="str">
        <f>IF($A33="","",_xll.ciqfunctions.udf.CIQ($A33,"IQ_NET_WORKING_CAP_REV_SCORE",$B$3))</f>
        <v/>
      </c>
      <c r="I33" s="43" t="str">
        <f>IF($A33="","",_xll.ciqfunctions.udf.CIQ($A33,"IQ_ASSET_TURNS_SCORE",$B$3))</f>
        <v/>
      </c>
      <c r="J33" s="43" t="str">
        <f>IF($A33="","",_xll.ciqfunctions.udf.CIQ($A33,"IQ_INTAN_ASSETS_REV_SCORE",$B$3))</f>
        <v/>
      </c>
      <c r="K33" s="43" t="str">
        <f>IF($A33="","",_xll.ciqfunctions.udf.CIQ($A33,"IQ_NET_WORKING_CAP_TOTAL_ASSETS_SCORE",$B$3))</f>
        <v/>
      </c>
      <c r="L33" s="43" t="str">
        <f>IF($A33="","",_xll.ciqfunctions.udf.CIQ($A33,"IQ_AP_AR_SCORE",$B$3))</f>
        <v/>
      </c>
      <c r="M33" s="43" t="str">
        <f>IF($A33="","",_xll.ciqfunctions.udf.CIQ($A33,"IQ_MGMT_RATE_RETURN_SCORE",$B$3))</f>
        <v/>
      </c>
      <c r="N33" s="43" t="str">
        <f>IF($A33="","",_xll.ciqfunctions.udf.CIQ($A33,"IQ_GROSS_MARGIN_SCORE",$B$3))</f>
        <v/>
      </c>
      <c r="O33" s="43" t="str">
        <f>IF($A33="","",_xll.ciqfunctions.udf.CIQ($A33,"IQ_EBITDA_MARGIN_SCORE",$B$3))</f>
        <v/>
      </c>
      <c r="P33" s="20"/>
      <c r="Q33" s="43" t="str">
        <f>IF($A33="","",_xll.ciqfunctions.udf.CIQ($A33,"IQ_SOLVENCY_SCORE",$B$3))</f>
        <v/>
      </c>
      <c r="R33" s="43" t="str">
        <f>IF($A33="","",_xll.ciqfunctions.udf.CIQ($A33,"IQ_FFO_INT_SCORE",$B$3))</f>
        <v/>
      </c>
      <c r="S33" s="43" t="str">
        <f>IF($A33="","",_xll.ciqfunctions.udf.CIQ($A33,"IQ_EBITDA_INT_SCORE",$B$3))</f>
        <v/>
      </c>
      <c r="T33" s="43" t="str">
        <f>IF($A33="","",_xll.ciqfunctions.udf.CIQ($A33,"IQ_FFO_TOTAL_DEBT_SCORE",$B$3))</f>
        <v/>
      </c>
      <c r="U33" s="43" t="str">
        <f>IF($A33="","",_xll.ciqfunctions.udf.CIQ($A33,"IQ_NET_DEBT_EBITDA_SCORE",$B$3))</f>
        <v/>
      </c>
      <c r="V33" s="43" t="str">
        <f>IF($A33="","",_xll.ciqfunctions.udf.CIQ($A33,"IQ_TOTAL_DEBT_CAP_SCORE",$B$3))</f>
        <v/>
      </c>
      <c r="W33" s="43" t="str">
        <f>IF($A33="","",_xll.ciqfunctions.udf.CIQ($A33,"IQ_DEBT_TOTAL_LIAB_SCORE",$B$3))</f>
        <v/>
      </c>
      <c r="X33" s="43" t="str">
        <f>IF($A33="","",_xll.ciqfunctions.udf.CIQ($A33,"IQ_TOTAL_DEBT_TOTAL_REV_SCORE",$B$3))</f>
        <v/>
      </c>
      <c r="Y33" s="20"/>
      <c r="Z33" s="43" t="str">
        <f>IF($A33="","",_xll.ciqfunctions.udf.CIQ($A33,"IQ_LIQUID_SCORE",$B$3))</f>
        <v/>
      </c>
      <c r="AA33" s="43" t="str">
        <f>IF($A33="","",_xll.ciqfunctions.udf.CIQ($A33,"IQ_FFO_PLUS_CASH_ST_DEBT_SCORE",$B$3))</f>
        <v/>
      </c>
      <c r="AB33" s="43" t="str">
        <f>IF($A33="","",_xll.ciqfunctions.udf.CIQ($A33,"IQ_FFO_GROSS_PROFIT_SCORE",$B$3))</f>
        <v/>
      </c>
      <c r="AC33" s="43" t="str">
        <f>IF($A33="","",_xll.ciqfunctions.udf.CIQ($A33,"IQ_BASIC_DEFENSE_INTERVAL_SCORE",$B$3))</f>
        <v/>
      </c>
      <c r="AD33" s="43" t="str">
        <f>IF($A33="","",_xll.ciqfunctions.udf.CIQ($A33,"IQ_CURRENT_RATIO_SCORE",$B$3))</f>
        <v/>
      </c>
      <c r="AE33" s="43" t="str">
        <f>IF($A33="","",_xll.ciqfunctions.udf.CIQ($A33,"IQ_QUICK_RATIO_SCORE",$B$3))</f>
        <v/>
      </c>
    </row>
    <row r="34" spans="3:31" s="22" customFormat="1" ht="12.75" customHeight="1" x14ac:dyDescent="0.2">
      <c r="C34" s="43" t="str">
        <f>IF($A34="","",_xll.ciqfunctions.udf.CIQ($A34,"IQ_OPERATIONAL_SCORE",$B$3))</f>
        <v/>
      </c>
      <c r="D34" s="43" t="str">
        <f>IF($A34="","",_xll.ciqfunctions.udf.CIQ($A34,"IQ_TOTAL_REV_SCORE",$B$3))</f>
        <v/>
      </c>
      <c r="E34" s="43" t="str">
        <f>IF($A34="","",_xll.ciqfunctions.udf.CIQ($A34,"IQ_TOTAL_EQUITY_SCORE",$B$3))</f>
        <v/>
      </c>
      <c r="F34" s="43" t="str">
        <f>IF($A34="","",_xll.ciqfunctions.udf.CIQ($A34,"IQ_RETURN_CAPITAL_SCORE",$B$3))</f>
        <v/>
      </c>
      <c r="G34" s="43" t="str">
        <f>IF($A34="","",_xll.ciqfunctions.udf.CIQ($A34,"IQ_RECURRING_EARN_ASSETS_SCORE",$B$3))</f>
        <v/>
      </c>
      <c r="H34" s="43" t="str">
        <f>IF($A34="","",_xll.ciqfunctions.udf.CIQ($A34,"IQ_NET_WORKING_CAP_REV_SCORE",$B$3))</f>
        <v/>
      </c>
      <c r="I34" s="43" t="str">
        <f>IF($A34="","",_xll.ciqfunctions.udf.CIQ($A34,"IQ_ASSET_TURNS_SCORE",$B$3))</f>
        <v/>
      </c>
      <c r="J34" s="43" t="str">
        <f>IF($A34="","",_xll.ciqfunctions.udf.CIQ($A34,"IQ_INTAN_ASSETS_REV_SCORE",$B$3))</f>
        <v/>
      </c>
      <c r="K34" s="43" t="str">
        <f>IF($A34="","",_xll.ciqfunctions.udf.CIQ($A34,"IQ_NET_WORKING_CAP_TOTAL_ASSETS_SCORE",$B$3))</f>
        <v/>
      </c>
      <c r="L34" s="43" t="str">
        <f>IF($A34="","",_xll.ciqfunctions.udf.CIQ($A34,"IQ_AP_AR_SCORE",$B$3))</f>
        <v/>
      </c>
      <c r="M34" s="43" t="str">
        <f>IF($A34="","",_xll.ciqfunctions.udf.CIQ($A34,"IQ_MGMT_RATE_RETURN_SCORE",$B$3))</f>
        <v/>
      </c>
      <c r="N34" s="43" t="str">
        <f>IF($A34="","",_xll.ciqfunctions.udf.CIQ($A34,"IQ_GROSS_MARGIN_SCORE",$B$3))</f>
        <v/>
      </c>
      <c r="O34" s="43" t="str">
        <f>IF($A34="","",_xll.ciqfunctions.udf.CIQ($A34,"IQ_EBITDA_MARGIN_SCORE",$B$3))</f>
        <v/>
      </c>
      <c r="P34" s="20"/>
      <c r="Q34" s="43" t="str">
        <f>IF($A34="","",_xll.ciqfunctions.udf.CIQ($A34,"IQ_SOLVENCY_SCORE",$B$3))</f>
        <v/>
      </c>
      <c r="R34" s="43" t="str">
        <f>IF($A34="","",_xll.ciqfunctions.udf.CIQ($A34,"IQ_FFO_INT_SCORE",$B$3))</f>
        <v/>
      </c>
      <c r="S34" s="43" t="str">
        <f>IF($A34="","",_xll.ciqfunctions.udf.CIQ($A34,"IQ_EBITDA_INT_SCORE",$B$3))</f>
        <v/>
      </c>
      <c r="T34" s="43" t="str">
        <f>IF($A34="","",_xll.ciqfunctions.udf.CIQ($A34,"IQ_FFO_TOTAL_DEBT_SCORE",$B$3))</f>
        <v/>
      </c>
      <c r="U34" s="43" t="str">
        <f>IF($A34="","",_xll.ciqfunctions.udf.CIQ($A34,"IQ_NET_DEBT_EBITDA_SCORE",$B$3))</f>
        <v/>
      </c>
      <c r="V34" s="43" t="str">
        <f>IF($A34="","",_xll.ciqfunctions.udf.CIQ($A34,"IQ_TOTAL_DEBT_CAP_SCORE",$B$3))</f>
        <v/>
      </c>
      <c r="W34" s="43" t="str">
        <f>IF($A34="","",_xll.ciqfunctions.udf.CIQ($A34,"IQ_DEBT_TOTAL_LIAB_SCORE",$B$3))</f>
        <v/>
      </c>
      <c r="X34" s="43" t="str">
        <f>IF($A34="","",_xll.ciqfunctions.udf.CIQ($A34,"IQ_TOTAL_DEBT_TOTAL_REV_SCORE",$B$3))</f>
        <v/>
      </c>
      <c r="Y34" s="20"/>
      <c r="Z34" s="43" t="str">
        <f>IF($A34="","",_xll.ciqfunctions.udf.CIQ($A34,"IQ_LIQUID_SCORE",$B$3))</f>
        <v/>
      </c>
      <c r="AA34" s="43" t="str">
        <f>IF($A34="","",_xll.ciqfunctions.udf.CIQ($A34,"IQ_FFO_PLUS_CASH_ST_DEBT_SCORE",$B$3))</f>
        <v/>
      </c>
      <c r="AB34" s="43" t="str">
        <f>IF($A34="","",_xll.ciqfunctions.udf.CIQ($A34,"IQ_FFO_GROSS_PROFIT_SCORE",$B$3))</f>
        <v/>
      </c>
      <c r="AC34" s="43" t="str">
        <f>IF($A34="","",_xll.ciqfunctions.udf.CIQ($A34,"IQ_BASIC_DEFENSE_INTERVAL_SCORE",$B$3))</f>
        <v/>
      </c>
      <c r="AD34" s="43" t="str">
        <f>IF($A34="","",_xll.ciqfunctions.udf.CIQ($A34,"IQ_CURRENT_RATIO_SCORE",$B$3))</f>
        <v/>
      </c>
      <c r="AE34" s="43" t="str">
        <f>IF($A34="","",_xll.ciqfunctions.udf.CIQ($A34,"IQ_QUICK_RATIO_SCORE",$B$3))</f>
        <v/>
      </c>
    </row>
    <row r="35" spans="3:31" s="22" customFormat="1" ht="12.75" customHeight="1" x14ac:dyDescent="0.2">
      <c r="C35" s="43" t="str">
        <f>IF($A35="","",_xll.ciqfunctions.udf.CIQ($A35,"IQ_OPERATIONAL_SCORE",$B$3))</f>
        <v/>
      </c>
      <c r="D35" s="43" t="str">
        <f>IF($A35="","",_xll.ciqfunctions.udf.CIQ($A35,"IQ_TOTAL_REV_SCORE",$B$3))</f>
        <v/>
      </c>
      <c r="E35" s="43" t="str">
        <f>IF($A35="","",_xll.ciqfunctions.udf.CIQ($A35,"IQ_TOTAL_EQUITY_SCORE",$B$3))</f>
        <v/>
      </c>
      <c r="F35" s="43" t="str">
        <f>IF($A35="","",_xll.ciqfunctions.udf.CIQ($A35,"IQ_RETURN_CAPITAL_SCORE",$B$3))</f>
        <v/>
      </c>
      <c r="G35" s="43" t="str">
        <f>IF($A35="","",_xll.ciqfunctions.udf.CIQ($A35,"IQ_RECURRING_EARN_ASSETS_SCORE",$B$3))</f>
        <v/>
      </c>
      <c r="H35" s="43" t="str">
        <f>IF($A35="","",_xll.ciqfunctions.udf.CIQ($A35,"IQ_NET_WORKING_CAP_REV_SCORE",$B$3))</f>
        <v/>
      </c>
      <c r="I35" s="43" t="str">
        <f>IF($A35="","",_xll.ciqfunctions.udf.CIQ($A35,"IQ_ASSET_TURNS_SCORE",$B$3))</f>
        <v/>
      </c>
      <c r="J35" s="43" t="str">
        <f>IF($A35="","",_xll.ciqfunctions.udf.CIQ($A35,"IQ_INTAN_ASSETS_REV_SCORE",$B$3))</f>
        <v/>
      </c>
      <c r="K35" s="43" t="str">
        <f>IF($A35="","",_xll.ciqfunctions.udf.CIQ($A35,"IQ_NET_WORKING_CAP_TOTAL_ASSETS_SCORE",$B$3))</f>
        <v/>
      </c>
      <c r="L35" s="43" t="str">
        <f>IF($A35="","",_xll.ciqfunctions.udf.CIQ($A35,"IQ_AP_AR_SCORE",$B$3))</f>
        <v/>
      </c>
      <c r="M35" s="43" t="str">
        <f>IF($A35="","",_xll.ciqfunctions.udf.CIQ($A35,"IQ_MGMT_RATE_RETURN_SCORE",$B$3))</f>
        <v/>
      </c>
      <c r="N35" s="43" t="str">
        <f>IF($A35="","",_xll.ciqfunctions.udf.CIQ($A35,"IQ_GROSS_MARGIN_SCORE",$B$3))</f>
        <v/>
      </c>
      <c r="O35" s="43" t="str">
        <f>IF($A35="","",_xll.ciqfunctions.udf.CIQ($A35,"IQ_EBITDA_MARGIN_SCORE",$B$3))</f>
        <v/>
      </c>
      <c r="P35" s="20"/>
      <c r="Q35" s="43" t="str">
        <f>IF($A35="","",_xll.ciqfunctions.udf.CIQ($A35,"IQ_SOLVENCY_SCORE",$B$3))</f>
        <v/>
      </c>
      <c r="R35" s="43" t="str">
        <f>IF($A35="","",_xll.ciqfunctions.udf.CIQ($A35,"IQ_FFO_INT_SCORE",$B$3))</f>
        <v/>
      </c>
      <c r="S35" s="43" t="str">
        <f>IF($A35="","",_xll.ciqfunctions.udf.CIQ($A35,"IQ_EBITDA_INT_SCORE",$B$3))</f>
        <v/>
      </c>
      <c r="T35" s="43" t="str">
        <f>IF($A35="","",_xll.ciqfunctions.udf.CIQ($A35,"IQ_FFO_TOTAL_DEBT_SCORE",$B$3))</f>
        <v/>
      </c>
      <c r="U35" s="43" t="str">
        <f>IF($A35="","",_xll.ciqfunctions.udf.CIQ($A35,"IQ_NET_DEBT_EBITDA_SCORE",$B$3))</f>
        <v/>
      </c>
      <c r="V35" s="43" t="str">
        <f>IF($A35="","",_xll.ciqfunctions.udf.CIQ($A35,"IQ_TOTAL_DEBT_CAP_SCORE",$B$3))</f>
        <v/>
      </c>
      <c r="W35" s="43" t="str">
        <f>IF($A35="","",_xll.ciqfunctions.udf.CIQ($A35,"IQ_DEBT_TOTAL_LIAB_SCORE",$B$3))</f>
        <v/>
      </c>
      <c r="X35" s="43" t="str">
        <f>IF($A35="","",_xll.ciqfunctions.udf.CIQ($A35,"IQ_TOTAL_DEBT_TOTAL_REV_SCORE",$B$3))</f>
        <v/>
      </c>
      <c r="Y35" s="20"/>
      <c r="Z35" s="43" t="str">
        <f>IF($A35="","",_xll.ciqfunctions.udf.CIQ($A35,"IQ_LIQUID_SCORE",$B$3))</f>
        <v/>
      </c>
      <c r="AA35" s="43" t="str">
        <f>IF($A35="","",_xll.ciqfunctions.udf.CIQ($A35,"IQ_FFO_PLUS_CASH_ST_DEBT_SCORE",$B$3))</f>
        <v/>
      </c>
      <c r="AB35" s="43" t="str">
        <f>IF($A35="","",_xll.ciqfunctions.udf.CIQ($A35,"IQ_FFO_GROSS_PROFIT_SCORE",$B$3))</f>
        <v/>
      </c>
      <c r="AC35" s="43" t="str">
        <f>IF($A35="","",_xll.ciqfunctions.udf.CIQ($A35,"IQ_BASIC_DEFENSE_INTERVAL_SCORE",$B$3))</f>
        <v/>
      </c>
      <c r="AD35" s="43" t="str">
        <f>IF($A35="","",_xll.ciqfunctions.udf.CIQ($A35,"IQ_CURRENT_RATIO_SCORE",$B$3))</f>
        <v/>
      </c>
      <c r="AE35" s="43" t="str">
        <f>IF($A35="","",_xll.ciqfunctions.udf.CIQ($A35,"IQ_QUICK_RATIO_SCORE",$B$3))</f>
        <v/>
      </c>
    </row>
    <row r="36" spans="3:31" s="22" customFormat="1" ht="12.75" customHeight="1" x14ac:dyDescent="0.2">
      <c r="C36" s="43" t="str">
        <f>IF($A36="","",_xll.ciqfunctions.udf.CIQ($A36,"IQ_OPERATIONAL_SCORE",$B$3))</f>
        <v/>
      </c>
      <c r="D36" s="43" t="str">
        <f>IF($A36="","",_xll.ciqfunctions.udf.CIQ($A36,"IQ_TOTAL_REV_SCORE",$B$3))</f>
        <v/>
      </c>
      <c r="E36" s="43" t="str">
        <f>IF($A36="","",_xll.ciqfunctions.udf.CIQ($A36,"IQ_TOTAL_EQUITY_SCORE",$B$3))</f>
        <v/>
      </c>
      <c r="F36" s="43" t="str">
        <f>IF($A36="","",_xll.ciqfunctions.udf.CIQ($A36,"IQ_RETURN_CAPITAL_SCORE",$B$3))</f>
        <v/>
      </c>
      <c r="G36" s="43" t="str">
        <f>IF($A36="","",_xll.ciqfunctions.udf.CIQ($A36,"IQ_RECURRING_EARN_ASSETS_SCORE",$B$3))</f>
        <v/>
      </c>
      <c r="H36" s="43" t="str">
        <f>IF($A36="","",_xll.ciqfunctions.udf.CIQ($A36,"IQ_NET_WORKING_CAP_REV_SCORE",$B$3))</f>
        <v/>
      </c>
      <c r="I36" s="43" t="str">
        <f>IF($A36="","",_xll.ciqfunctions.udf.CIQ($A36,"IQ_ASSET_TURNS_SCORE",$B$3))</f>
        <v/>
      </c>
      <c r="J36" s="43" t="str">
        <f>IF($A36="","",_xll.ciqfunctions.udf.CIQ($A36,"IQ_INTAN_ASSETS_REV_SCORE",$B$3))</f>
        <v/>
      </c>
      <c r="K36" s="43" t="str">
        <f>IF($A36="","",_xll.ciqfunctions.udf.CIQ($A36,"IQ_NET_WORKING_CAP_TOTAL_ASSETS_SCORE",$B$3))</f>
        <v/>
      </c>
      <c r="L36" s="43" t="str">
        <f>IF($A36="","",_xll.ciqfunctions.udf.CIQ($A36,"IQ_AP_AR_SCORE",$B$3))</f>
        <v/>
      </c>
      <c r="M36" s="43" t="str">
        <f>IF($A36="","",_xll.ciqfunctions.udf.CIQ($A36,"IQ_MGMT_RATE_RETURN_SCORE",$B$3))</f>
        <v/>
      </c>
      <c r="N36" s="43" t="str">
        <f>IF($A36="","",_xll.ciqfunctions.udf.CIQ($A36,"IQ_GROSS_MARGIN_SCORE",$B$3))</f>
        <v/>
      </c>
      <c r="O36" s="43" t="str">
        <f>IF($A36="","",_xll.ciqfunctions.udf.CIQ($A36,"IQ_EBITDA_MARGIN_SCORE",$B$3))</f>
        <v/>
      </c>
      <c r="P36" s="20"/>
      <c r="Q36" s="43" t="str">
        <f>IF($A36="","",_xll.ciqfunctions.udf.CIQ($A36,"IQ_SOLVENCY_SCORE",$B$3))</f>
        <v/>
      </c>
      <c r="R36" s="43" t="str">
        <f>IF($A36="","",_xll.ciqfunctions.udf.CIQ($A36,"IQ_FFO_INT_SCORE",$B$3))</f>
        <v/>
      </c>
      <c r="S36" s="43" t="str">
        <f>IF($A36="","",_xll.ciqfunctions.udf.CIQ($A36,"IQ_EBITDA_INT_SCORE",$B$3))</f>
        <v/>
      </c>
      <c r="T36" s="43" t="str">
        <f>IF($A36="","",_xll.ciqfunctions.udf.CIQ($A36,"IQ_FFO_TOTAL_DEBT_SCORE",$B$3))</f>
        <v/>
      </c>
      <c r="U36" s="43" t="str">
        <f>IF($A36="","",_xll.ciqfunctions.udf.CIQ($A36,"IQ_NET_DEBT_EBITDA_SCORE",$B$3))</f>
        <v/>
      </c>
      <c r="V36" s="43" t="str">
        <f>IF($A36="","",_xll.ciqfunctions.udf.CIQ($A36,"IQ_TOTAL_DEBT_CAP_SCORE",$B$3))</f>
        <v/>
      </c>
      <c r="W36" s="43" t="str">
        <f>IF($A36="","",_xll.ciqfunctions.udf.CIQ($A36,"IQ_DEBT_TOTAL_LIAB_SCORE",$B$3))</f>
        <v/>
      </c>
      <c r="X36" s="43" t="str">
        <f>IF($A36="","",_xll.ciqfunctions.udf.CIQ($A36,"IQ_TOTAL_DEBT_TOTAL_REV_SCORE",$B$3))</f>
        <v/>
      </c>
      <c r="Y36" s="20"/>
      <c r="Z36" s="43" t="str">
        <f>IF($A36="","",_xll.ciqfunctions.udf.CIQ($A36,"IQ_LIQUID_SCORE",$B$3))</f>
        <v/>
      </c>
      <c r="AA36" s="43" t="str">
        <f>IF($A36="","",_xll.ciqfunctions.udf.CIQ($A36,"IQ_FFO_PLUS_CASH_ST_DEBT_SCORE",$B$3))</f>
        <v/>
      </c>
      <c r="AB36" s="43" t="str">
        <f>IF($A36="","",_xll.ciqfunctions.udf.CIQ($A36,"IQ_FFO_GROSS_PROFIT_SCORE",$B$3))</f>
        <v/>
      </c>
      <c r="AC36" s="43" t="str">
        <f>IF($A36="","",_xll.ciqfunctions.udf.CIQ($A36,"IQ_BASIC_DEFENSE_INTERVAL_SCORE",$B$3))</f>
        <v/>
      </c>
      <c r="AD36" s="43" t="str">
        <f>IF($A36="","",_xll.ciqfunctions.udf.CIQ($A36,"IQ_CURRENT_RATIO_SCORE",$B$3))</f>
        <v/>
      </c>
      <c r="AE36" s="43" t="str">
        <f>IF($A36="","",_xll.ciqfunctions.udf.CIQ($A36,"IQ_QUICK_RATIO_SCORE",$B$3))</f>
        <v/>
      </c>
    </row>
    <row r="37" spans="3:31" s="22" customFormat="1" ht="12.75" customHeight="1" x14ac:dyDescent="0.2">
      <c r="C37" s="43" t="str">
        <f>IF($A37="","",_xll.ciqfunctions.udf.CIQ($A37,"IQ_OPERATIONAL_SCORE",$B$3))</f>
        <v/>
      </c>
      <c r="D37" s="43" t="str">
        <f>IF($A37="","",_xll.ciqfunctions.udf.CIQ($A37,"IQ_TOTAL_REV_SCORE",$B$3))</f>
        <v/>
      </c>
      <c r="E37" s="43" t="str">
        <f>IF($A37="","",_xll.ciqfunctions.udf.CIQ($A37,"IQ_TOTAL_EQUITY_SCORE",$B$3))</f>
        <v/>
      </c>
      <c r="F37" s="43" t="str">
        <f>IF($A37="","",_xll.ciqfunctions.udf.CIQ($A37,"IQ_RETURN_CAPITAL_SCORE",$B$3))</f>
        <v/>
      </c>
      <c r="G37" s="43" t="str">
        <f>IF($A37="","",_xll.ciqfunctions.udf.CIQ($A37,"IQ_RECURRING_EARN_ASSETS_SCORE",$B$3))</f>
        <v/>
      </c>
      <c r="H37" s="43" t="str">
        <f>IF($A37="","",_xll.ciqfunctions.udf.CIQ($A37,"IQ_NET_WORKING_CAP_REV_SCORE",$B$3))</f>
        <v/>
      </c>
      <c r="I37" s="43" t="str">
        <f>IF($A37="","",_xll.ciqfunctions.udf.CIQ($A37,"IQ_ASSET_TURNS_SCORE",$B$3))</f>
        <v/>
      </c>
      <c r="J37" s="43" t="str">
        <f>IF($A37="","",_xll.ciqfunctions.udf.CIQ($A37,"IQ_INTAN_ASSETS_REV_SCORE",$B$3))</f>
        <v/>
      </c>
      <c r="K37" s="43" t="str">
        <f>IF($A37="","",_xll.ciqfunctions.udf.CIQ($A37,"IQ_NET_WORKING_CAP_TOTAL_ASSETS_SCORE",$B$3))</f>
        <v/>
      </c>
      <c r="L37" s="43" t="str">
        <f>IF($A37="","",_xll.ciqfunctions.udf.CIQ($A37,"IQ_AP_AR_SCORE",$B$3))</f>
        <v/>
      </c>
      <c r="M37" s="43" t="str">
        <f>IF($A37="","",_xll.ciqfunctions.udf.CIQ($A37,"IQ_MGMT_RATE_RETURN_SCORE",$B$3))</f>
        <v/>
      </c>
      <c r="N37" s="43" t="str">
        <f>IF($A37="","",_xll.ciqfunctions.udf.CIQ($A37,"IQ_GROSS_MARGIN_SCORE",$B$3))</f>
        <v/>
      </c>
      <c r="O37" s="43" t="str">
        <f>IF($A37="","",_xll.ciqfunctions.udf.CIQ($A37,"IQ_EBITDA_MARGIN_SCORE",$B$3))</f>
        <v/>
      </c>
      <c r="P37" s="20"/>
      <c r="Q37" s="43" t="str">
        <f>IF($A37="","",_xll.ciqfunctions.udf.CIQ($A37,"IQ_SOLVENCY_SCORE",$B$3))</f>
        <v/>
      </c>
      <c r="R37" s="43" t="str">
        <f>IF($A37="","",_xll.ciqfunctions.udf.CIQ($A37,"IQ_FFO_INT_SCORE",$B$3))</f>
        <v/>
      </c>
      <c r="S37" s="43" t="str">
        <f>IF($A37="","",_xll.ciqfunctions.udf.CIQ($A37,"IQ_EBITDA_INT_SCORE",$B$3))</f>
        <v/>
      </c>
      <c r="T37" s="43" t="str">
        <f>IF($A37="","",_xll.ciqfunctions.udf.CIQ($A37,"IQ_FFO_TOTAL_DEBT_SCORE",$B$3))</f>
        <v/>
      </c>
      <c r="U37" s="43" t="str">
        <f>IF($A37="","",_xll.ciqfunctions.udf.CIQ($A37,"IQ_NET_DEBT_EBITDA_SCORE",$B$3))</f>
        <v/>
      </c>
      <c r="V37" s="43" t="str">
        <f>IF($A37="","",_xll.ciqfunctions.udf.CIQ($A37,"IQ_TOTAL_DEBT_CAP_SCORE",$B$3))</f>
        <v/>
      </c>
      <c r="W37" s="43" t="str">
        <f>IF($A37="","",_xll.ciqfunctions.udf.CIQ($A37,"IQ_DEBT_TOTAL_LIAB_SCORE",$B$3))</f>
        <v/>
      </c>
      <c r="X37" s="43" t="str">
        <f>IF($A37="","",_xll.ciqfunctions.udf.CIQ($A37,"IQ_TOTAL_DEBT_TOTAL_REV_SCORE",$B$3))</f>
        <v/>
      </c>
      <c r="Y37" s="20"/>
      <c r="Z37" s="43" t="str">
        <f>IF($A37="","",_xll.ciqfunctions.udf.CIQ($A37,"IQ_LIQUID_SCORE",$B$3))</f>
        <v/>
      </c>
      <c r="AA37" s="43" t="str">
        <f>IF($A37="","",_xll.ciqfunctions.udf.CIQ($A37,"IQ_FFO_PLUS_CASH_ST_DEBT_SCORE",$B$3))</f>
        <v/>
      </c>
      <c r="AB37" s="43" t="str">
        <f>IF($A37="","",_xll.ciqfunctions.udf.CIQ($A37,"IQ_FFO_GROSS_PROFIT_SCORE",$B$3))</f>
        <v/>
      </c>
      <c r="AC37" s="43" t="str">
        <f>IF($A37="","",_xll.ciqfunctions.udf.CIQ($A37,"IQ_BASIC_DEFENSE_INTERVAL_SCORE",$B$3))</f>
        <v/>
      </c>
      <c r="AD37" s="43" t="str">
        <f>IF($A37="","",_xll.ciqfunctions.udf.CIQ($A37,"IQ_CURRENT_RATIO_SCORE",$B$3))</f>
        <v/>
      </c>
      <c r="AE37" s="43" t="str">
        <f>IF($A37="","",_xll.ciqfunctions.udf.CIQ($A37,"IQ_QUICK_RATIO_SCORE",$B$3))</f>
        <v/>
      </c>
    </row>
    <row r="38" spans="3:31" s="22" customFormat="1" ht="12.75" customHeight="1" x14ac:dyDescent="0.2">
      <c r="C38" s="43" t="str">
        <f>IF($A38="","",_xll.ciqfunctions.udf.CIQ($A38,"IQ_OPERATIONAL_SCORE",$B$3))</f>
        <v/>
      </c>
      <c r="D38" s="43" t="str">
        <f>IF($A38="","",_xll.ciqfunctions.udf.CIQ($A38,"IQ_TOTAL_REV_SCORE",$B$3))</f>
        <v/>
      </c>
      <c r="E38" s="43" t="str">
        <f>IF($A38="","",_xll.ciqfunctions.udf.CIQ($A38,"IQ_TOTAL_EQUITY_SCORE",$B$3))</f>
        <v/>
      </c>
      <c r="F38" s="43" t="str">
        <f>IF($A38="","",_xll.ciqfunctions.udf.CIQ($A38,"IQ_RETURN_CAPITAL_SCORE",$B$3))</f>
        <v/>
      </c>
      <c r="G38" s="43" t="str">
        <f>IF($A38="","",_xll.ciqfunctions.udf.CIQ($A38,"IQ_RECURRING_EARN_ASSETS_SCORE",$B$3))</f>
        <v/>
      </c>
      <c r="H38" s="43" t="str">
        <f>IF($A38="","",_xll.ciqfunctions.udf.CIQ($A38,"IQ_NET_WORKING_CAP_REV_SCORE",$B$3))</f>
        <v/>
      </c>
      <c r="I38" s="43" t="str">
        <f>IF($A38="","",_xll.ciqfunctions.udf.CIQ($A38,"IQ_ASSET_TURNS_SCORE",$B$3))</f>
        <v/>
      </c>
      <c r="J38" s="43" t="str">
        <f>IF($A38="","",_xll.ciqfunctions.udf.CIQ($A38,"IQ_INTAN_ASSETS_REV_SCORE",$B$3))</f>
        <v/>
      </c>
      <c r="K38" s="43" t="str">
        <f>IF($A38="","",_xll.ciqfunctions.udf.CIQ($A38,"IQ_NET_WORKING_CAP_TOTAL_ASSETS_SCORE",$B$3))</f>
        <v/>
      </c>
      <c r="L38" s="43" t="str">
        <f>IF($A38="","",_xll.ciqfunctions.udf.CIQ($A38,"IQ_AP_AR_SCORE",$B$3))</f>
        <v/>
      </c>
      <c r="M38" s="43" t="str">
        <f>IF($A38="","",_xll.ciqfunctions.udf.CIQ($A38,"IQ_MGMT_RATE_RETURN_SCORE",$B$3))</f>
        <v/>
      </c>
      <c r="N38" s="43" t="str">
        <f>IF($A38="","",_xll.ciqfunctions.udf.CIQ($A38,"IQ_GROSS_MARGIN_SCORE",$B$3))</f>
        <v/>
      </c>
      <c r="O38" s="43" t="str">
        <f>IF($A38="","",_xll.ciqfunctions.udf.CIQ($A38,"IQ_EBITDA_MARGIN_SCORE",$B$3))</f>
        <v/>
      </c>
      <c r="P38" s="20"/>
      <c r="Q38" s="43" t="str">
        <f>IF($A38="","",_xll.ciqfunctions.udf.CIQ($A38,"IQ_SOLVENCY_SCORE",$B$3))</f>
        <v/>
      </c>
      <c r="R38" s="43" t="str">
        <f>IF($A38="","",_xll.ciqfunctions.udf.CIQ($A38,"IQ_FFO_INT_SCORE",$B$3))</f>
        <v/>
      </c>
      <c r="S38" s="43" t="str">
        <f>IF($A38="","",_xll.ciqfunctions.udf.CIQ($A38,"IQ_EBITDA_INT_SCORE",$B$3))</f>
        <v/>
      </c>
      <c r="T38" s="43" t="str">
        <f>IF($A38="","",_xll.ciqfunctions.udf.CIQ($A38,"IQ_FFO_TOTAL_DEBT_SCORE",$B$3))</f>
        <v/>
      </c>
      <c r="U38" s="43" t="str">
        <f>IF($A38="","",_xll.ciqfunctions.udf.CIQ($A38,"IQ_NET_DEBT_EBITDA_SCORE",$B$3))</f>
        <v/>
      </c>
      <c r="V38" s="43" t="str">
        <f>IF($A38="","",_xll.ciqfunctions.udf.CIQ($A38,"IQ_TOTAL_DEBT_CAP_SCORE",$B$3))</f>
        <v/>
      </c>
      <c r="W38" s="43" t="str">
        <f>IF($A38="","",_xll.ciqfunctions.udf.CIQ($A38,"IQ_DEBT_TOTAL_LIAB_SCORE",$B$3))</f>
        <v/>
      </c>
      <c r="X38" s="43" t="str">
        <f>IF($A38="","",_xll.ciqfunctions.udf.CIQ($A38,"IQ_TOTAL_DEBT_TOTAL_REV_SCORE",$B$3))</f>
        <v/>
      </c>
      <c r="Y38" s="20"/>
      <c r="Z38" s="43" t="str">
        <f>IF($A38="","",_xll.ciqfunctions.udf.CIQ($A38,"IQ_LIQUID_SCORE",$B$3))</f>
        <v/>
      </c>
      <c r="AA38" s="43" t="str">
        <f>IF($A38="","",_xll.ciqfunctions.udf.CIQ($A38,"IQ_FFO_PLUS_CASH_ST_DEBT_SCORE",$B$3))</f>
        <v/>
      </c>
      <c r="AB38" s="43" t="str">
        <f>IF($A38="","",_xll.ciqfunctions.udf.CIQ($A38,"IQ_FFO_GROSS_PROFIT_SCORE",$B$3))</f>
        <v/>
      </c>
      <c r="AC38" s="43" t="str">
        <f>IF($A38="","",_xll.ciqfunctions.udf.CIQ($A38,"IQ_BASIC_DEFENSE_INTERVAL_SCORE",$B$3))</f>
        <v/>
      </c>
      <c r="AD38" s="43" t="str">
        <f>IF($A38="","",_xll.ciqfunctions.udf.CIQ($A38,"IQ_CURRENT_RATIO_SCORE",$B$3))</f>
        <v/>
      </c>
      <c r="AE38" s="43" t="str">
        <f>IF($A38="","",_xll.ciqfunctions.udf.CIQ($A38,"IQ_QUICK_RATIO_SCORE",$B$3))</f>
        <v/>
      </c>
    </row>
    <row r="39" spans="3:31" s="22" customFormat="1" ht="12.75" customHeight="1" x14ac:dyDescent="0.2">
      <c r="C39" s="43" t="str">
        <f>IF($A39="","",_xll.ciqfunctions.udf.CIQ($A39,"IQ_OPERATIONAL_SCORE",$B$3))</f>
        <v/>
      </c>
      <c r="D39" s="43" t="str">
        <f>IF($A39="","",_xll.ciqfunctions.udf.CIQ($A39,"IQ_TOTAL_REV_SCORE",$B$3))</f>
        <v/>
      </c>
      <c r="E39" s="43" t="str">
        <f>IF($A39="","",_xll.ciqfunctions.udf.CIQ($A39,"IQ_TOTAL_EQUITY_SCORE",$B$3))</f>
        <v/>
      </c>
      <c r="F39" s="43" t="str">
        <f>IF($A39="","",_xll.ciqfunctions.udf.CIQ($A39,"IQ_RETURN_CAPITAL_SCORE",$B$3))</f>
        <v/>
      </c>
      <c r="G39" s="43" t="str">
        <f>IF($A39="","",_xll.ciqfunctions.udf.CIQ($A39,"IQ_RECURRING_EARN_ASSETS_SCORE",$B$3))</f>
        <v/>
      </c>
      <c r="H39" s="43" t="str">
        <f>IF($A39="","",_xll.ciqfunctions.udf.CIQ($A39,"IQ_NET_WORKING_CAP_REV_SCORE",$B$3))</f>
        <v/>
      </c>
      <c r="I39" s="43" t="str">
        <f>IF($A39="","",_xll.ciqfunctions.udf.CIQ($A39,"IQ_ASSET_TURNS_SCORE",$B$3))</f>
        <v/>
      </c>
      <c r="J39" s="43" t="str">
        <f>IF($A39="","",_xll.ciqfunctions.udf.CIQ($A39,"IQ_INTAN_ASSETS_REV_SCORE",$B$3))</f>
        <v/>
      </c>
      <c r="K39" s="43" t="str">
        <f>IF($A39="","",_xll.ciqfunctions.udf.CIQ($A39,"IQ_NET_WORKING_CAP_TOTAL_ASSETS_SCORE",$B$3))</f>
        <v/>
      </c>
      <c r="L39" s="43" t="str">
        <f>IF($A39="","",_xll.ciqfunctions.udf.CIQ($A39,"IQ_AP_AR_SCORE",$B$3))</f>
        <v/>
      </c>
      <c r="M39" s="43" t="str">
        <f>IF($A39="","",_xll.ciqfunctions.udf.CIQ($A39,"IQ_MGMT_RATE_RETURN_SCORE",$B$3))</f>
        <v/>
      </c>
      <c r="N39" s="43" t="str">
        <f>IF($A39="","",_xll.ciqfunctions.udf.CIQ($A39,"IQ_GROSS_MARGIN_SCORE",$B$3))</f>
        <v/>
      </c>
      <c r="O39" s="43" t="str">
        <f>IF($A39="","",_xll.ciqfunctions.udf.CIQ($A39,"IQ_EBITDA_MARGIN_SCORE",$B$3))</f>
        <v/>
      </c>
      <c r="P39" s="20"/>
      <c r="Q39" s="43" t="str">
        <f>IF($A39="","",_xll.ciqfunctions.udf.CIQ($A39,"IQ_SOLVENCY_SCORE",$B$3))</f>
        <v/>
      </c>
      <c r="R39" s="43" t="str">
        <f>IF($A39="","",_xll.ciqfunctions.udf.CIQ($A39,"IQ_FFO_INT_SCORE",$B$3))</f>
        <v/>
      </c>
      <c r="S39" s="43" t="str">
        <f>IF($A39="","",_xll.ciqfunctions.udf.CIQ($A39,"IQ_EBITDA_INT_SCORE",$B$3))</f>
        <v/>
      </c>
      <c r="T39" s="43" t="str">
        <f>IF($A39="","",_xll.ciqfunctions.udf.CIQ($A39,"IQ_FFO_TOTAL_DEBT_SCORE",$B$3))</f>
        <v/>
      </c>
      <c r="U39" s="43" t="str">
        <f>IF($A39="","",_xll.ciqfunctions.udf.CIQ($A39,"IQ_NET_DEBT_EBITDA_SCORE",$B$3))</f>
        <v/>
      </c>
      <c r="V39" s="43" t="str">
        <f>IF($A39="","",_xll.ciqfunctions.udf.CIQ($A39,"IQ_TOTAL_DEBT_CAP_SCORE",$B$3))</f>
        <v/>
      </c>
      <c r="W39" s="43" t="str">
        <f>IF($A39="","",_xll.ciqfunctions.udf.CIQ($A39,"IQ_DEBT_TOTAL_LIAB_SCORE",$B$3))</f>
        <v/>
      </c>
      <c r="X39" s="43" t="str">
        <f>IF($A39="","",_xll.ciqfunctions.udf.CIQ($A39,"IQ_TOTAL_DEBT_TOTAL_REV_SCORE",$B$3))</f>
        <v/>
      </c>
      <c r="Y39" s="20"/>
      <c r="Z39" s="43" t="str">
        <f>IF($A39="","",_xll.ciqfunctions.udf.CIQ($A39,"IQ_LIQUID_SCORE",$B$3))</f>
        <v/>
      </c>
      <c r="AA39" s="43" t="str">
        <f>IF($A39="","",_xll.ciqfunctions.udf.CIQ($A39,"IQ_FFO_PLUS_CASH_ST_DEBT_SCORE",$B$3))</f>
        <v/>
      </c>
      <c r="AB39" s="43" t="str">
        <f>IF($A39="","",_xll.ciqfunctions.udf.CIQ($A39,"IQ_FFO_GROSS_PROFIT_SCORE",$B$3))</f>
        <v/>
      </c>
      <c r="AC39" s="43" t="str">
        <f>IF($A39="","",_xll.ciqfunctions.udf.CIQ($A39,"IQ_BASIC_DEFENSE_INTERVAL_SCORE",$B$3))</f>
        <v/>
      </c>
      <c r="AD39" s="43" t="str">
        <f>IF($A39="","",_xll.ciqfunctions.udf.CIQ($A39,"IQ_CURRENT_RATIO_SCORE",$B$3))</f>
        <v/>
      </c>
      <c r="AE39" s="43" t="str">
        <f>IF($A39="","",_xll.ciqfunctions.udf.CIQ($A39,"IQ_QUICK_RATIO_SCORE",$B$3))</f>
        <v/>
      </c>
    </row>
    <row r="40" spans="3:31" s="22" customFormat="1" ht="12.75" customHeight="1" x14ac:dyDescent="0.2">
      <c r="C40" s="43" t="str">
        <f>IF($A40="","",_xll.ciqfunctions.udf.CIQ($A40,"IQ_OPERATIONAL_SCORE",$B$3))</f>
        <v/>
      </c>
      <c r="D40" s="43" t="str">
        <f>IF($A40="","",_xll.ciqfunctions.udf.CIQ($A40,"IQ_TOTAL_REV_SCORE",$B$3))</f>
        <v/>
      </c>
      <c r="E40" s="43" t="str">
        <f>IF($A40="","",_xll.ciqfunctions.udf.CIQ($A40,"IQ_TOTAL_EQUITY_SCORE",$B$3))</f>
        <v/>
      </c>
      <c r="F40" s="43" t="str">
        <f>IF($A40="","",_xll.ciqfunctions.udf.CIQ($A40,"IQ_RETURN_CAPITAL_SCORE",$B$3))</f>
        <v/>
      </c>
      <c r="G40" s="43" t="str">
        <f>IF($A40="","",_xll.ciqfunctions.udf.CIQ($A40,"IQ_RECURRING_EARN_ASSETS_SCORE",$B$3))</f>
        <v/>
      </c>
      <c r="H40" s="43" t="str">
        <f>IF($A40="","",_xll.ciqfunctions.udf.CIQ($A40,"IQ_NET_WORKING_CAP_REV_SCORE",$B$3))</f>
        <v/>
      </c>
      <c r="I40" s="43" t="str">
        <f>IF($A40="","",_xll.ciqfunctions.udf.CIQ($A40,"IQ_ASSET_TURNS_SCORE",$B$3))</f>
        <v/>
      </c>
      <c r="J40" s="43" t="str">
        <f>IF($A40="","",_xll.ciqfunctions.udf.CIQ($A40,"IQ_INTAN_ASSETS_REV_SCORE",$B$3))</f>
        <v/>
      </c>
      <c r="K40" s="43" t="str">
        <f>IF($A40="","",_xll.ciqfunctions.udf.CIQ($A40,"IQ_NET_WORKING_CAP_TOTAL_ASSETS_SCORE",$B$3))</f>
        <v/>
      </c>
      <c r="L40" s="43" t="str">
        <f>IF($A40="","",_xll.ciqfunctions.udf.CIQ($A40,"IQ_AP_AR_SCORE",$B$3))</f>
        <v/>
      </c>
      <c r="M40" s="43" t="str">
        <f>IF($A40="","",_xll.ciqfunctions.udf.CIQ($A40,"IQ_MGMT_RATE_RETURN_SCORE",$B$3))</f>
        <v/>
      </c>
      <c r="N40" s="43" t="str">
        <f>IF($A40="","",_xll.ciqfunctions.udf.CIQ($A40,"IQ_GROSS_MARGIN_SCORE",$B$3))</f>
        <v/>
      </c>
      <c r="O40" s="43" t="str">
        <f>IF($A40="","",_xll.ciqfunctions.udf.CIQ($A40,"IQ_EBITDA_MARGIN_SCORE",$B$3))</f>
        <v/>
      </c>
      <c r="P40" s="20"/>
      <c r="Q40" s="43" t="str">
        <f>IF($A40="","",_xll.ciqfunctions.udf.CIQ($A40,"IQ_SOLVENCY_SCORE",$B$3))</f>
        <v/>
      </c>
      <c r="R40" s="43" t="str">
        <f>IF($A40="","",_xll.ciqfunctions.udf.CIQ($A40,"IQ_FFO_INT_SCORE",$B$3))</f>
        <v/>
      </c>
      <c r="S40" s="43" t="str">
        <f>IF($A40="","",_xll.ciqfunctions.udf.CIQ($A40,"IQ_EBITDA_INT_SCORE",$B$3))</f>
        <v/>
      </c>
      <c r="T40" s="43" t="str">
        <f>IF($A40="","",_xll.ciqfunctions.udf.CIQ($A40,"IQ_FFO_TOTAL_DEBT_SCORE",$B$3))</f>
        <v/>
      </c>
      <c r="U40" s="43" t="str">
        <f>IF($A40="","",_xll.ciqfunctions.udf.CIQ($A40,"IQ_NET_DEBT_EBITDA_SCORE",$B$3))</f>
        <v/>
      </c>
      <c r="V40" s="43" t="str">
        <f>IF($A40="","",_xll.ciqfunctions.udf.CIQ($A40,"IQ_TOTAL_DEBT_CAP_SCORE",$B$3))</f>
        <v/>
      </c>
      <c r="W40" s="43" t="str">
        <f>IF($A40="","",_xll.ciqfunctions.udf.CIQ($A40,"IQ_DEBT_TOTAL_LIAB_SCORE",$B$3))</f>
        <v/>
      </c>
      <c r="X40" s="43" t="str">
        <f>IF($A40="","",_xll.ciqfunctions.udf.CIQ($A40,"IQ_TOTAL_DEBT_TOTAL_REV_SCORE",$B$3))</f>
        <v/>
      </c>
      <c r="Y40" s="20"/>
      <c r="Z40" s="43" t="str">
        <f>IF($A40="","",_xll.ciqfunctions.udf.CIQ($A40,"IQ_LIQUID_SCORE",$B$3))</f>
        <v/>
      </c>
      <c r="AA40" s="43" t="str">
        <f>IF($A40="","",_xll.ciqfunctions.udf.CIQ($A40,"IQ_FFO_PLUS_CASH_ST_DEBT_SCORE",$B$3))</f>
        <v/>
      </c>
      <c r="AB40" s="43" t="str">
        <f>IF($A40="","",_xll.ciqfunctions.udf.CIQ($A40,"IQ_FFO_GROSS_PROFIT_SCORE",$B$3))</f>
        <v/>
      </c>
      <c r="AC40" s="43" t="str">
        <f>IF($A40="","",_xll.ciqfunctions.udf.CIQ($A40,"IQ_BASIC_DEFENSE_INTERVAL_SCORE",$B$3))</f>
        <v/>
      </c>
      <c r="AD40" s="43" t="str">
        <f>IF($A40="","",_xll.ciqfunctions.udf.CIQ($A40,"IQ_CURRENT_RATIO_SCORE",$B$3))</f>
        <v/>
      </c>
      <c r="AE40" s="43" t="str">
        <f>IF($A40="","",_xll.ciqfunctions.udf.CIQ($A40,"IQ_QUICK_RATIO_SCORE",$B$3))</f>
        <v/>
      </c>
    </row>
    <row r="41" spans="3:31" s="22" customFormat="1" ht="12.75" customHeight="1" x14ac:dyDescent="0.2">
      <c r="C41" s="43" t="str">
        <f>IF($A41="","",_xll.ciqfunctions.udf.CIQ($A41,"IQ_OPERATIONAL_SCORE",$B$3))</f>
        <v/>
      </c>
      <c r="D41" s="43" t="str">
        <f>IF($A41="","",_xll.ciqfunctions.udf.CIQ($A41,"IQ_TOTAL_REV_SCORE",$B$3))</f>
        <v/>
      </c>
      <c r="E41" s="43" t="str">
        <f>IF($A41="","",_xll.ciqfunctions.udf.CIQ($A41,"IQ_TOTAL_EQUITY_SCORE",$B$3))</f>
        <v/>
      </c>
      <c r="F41" s="43" t="str">
        <f>IF($A41="","",_xll.ciqfunctions.udf.CIQ($A41,"IQ_RETURN_CAPITAL_SCORE",$B$3))</f>
        <v/>
      </c>
      <c r="G41" s="43" t="str">
        <f>IF($A41="","",_xll.ciqfunctions.udf.CIQ($A41,"IQ_RECURRING_EARN_ASSETS_SCORE",$B$3))</f>
        <v/>
      </c>
      <c r="H41" s="43" t="str">
        <f>IF($A41="","",_xll.ciqfunctions.udf.CIQ($A41,"IQ_NET_WORKING_CAP_REV_SCORE",$B$3))</f>
        <v/>
      </c>
      <c r="I41" s="43" t="str">
        <f>IF($A41="","",_xll.ciqfunctions.udf.CIQ($A41,"IQ_ASSET_TURNS_SCORE",$B$3))</f>
        <v/>
      </c>
      <c r="J41" s="43" t="str">
        <f>IF($A41="","",_xll.ciqfunctions.udf.CIQ($A41,"IQ_INTAN_ASSETS_REV_SCORE",$B$3))</f>
        <v/>
      </c>
      <c r="K41" s="43" t="str">
        <f>IF($A41="","",_xll.ciqfunctions.udf.CIQ($A41,"IQ_NET_WORKING_CAP_TOTAL_ASSETS_SCORE",$B$3))</f>
        <v/>
      </c>
      <c r="L41" s="43" t="str">
        <f>IF($A41="","",_xll.ciqfunctions.udf.CIQ($A41,"IQ_AP_AR_SCORE",$B$3))</f>
        <v/>
      </c>
      <c r="M41" s="43" t="str">
        <f>IF($A41="","",_xll.ciqfunctions.udf.CIQ($A41,"IQ_MGMT_RATE_RETURN_SCORE",$B$3))</f>
        <v/>
      </c>
      <c r="N41" s="43" t="str">
        <f>IF($A41="","",_xll.ciqfunctions.udf.CIQ($A41,"IQ_GROSS_MARGIN_SCORE",$B$3))</f>
        <v/>
      </c>
      <c r="O41" s="43" t="str">
        <f>IF($A41="","",_xll.ciqfunctions.udf.CIQ($A41,"IQ_EBITDA_MARGIN_SCORE",$B$3))</f>
        <v/>
      </c>
      <c r="P41" s="20"/>
      <c r="Q41" s="43" t="str">
        <f>IF($A41="","",_xll.ciqfunctions.udf.CIQ($A41,"IQ_SOLVENCY_SCORE",$B$3))</f>
        <v/>
      </c>
      <c r="R41" s="43" t="str">
        <f>IF($A41="","",_xll.ciqfunctions.udf.CIQ($A41,"IQ_FFO_INT_SCORE",$B$3))</f>
        <v/>
      </c>
      <c r="S41" s="43" t="str">
        <f>IF($A41="","",_xll.ciqfunctions.udf.CIQ($A41,"IQ_EBITDA_INT_SCORE",$B$3))</f>
        <v/>
      </c>
      <c r="T41" s="43" t="str">
        <f>IF($A41="","",_xll.ciqfunctions.udf.CIQ($A41,"IQ_FFO_TOTAL_DEBT_SCORE",$B$3))</f>
        <v/>
      </c>
      <c r="U41" s="43" t="str">
        <f>IF($A41="","",_xll.ciqfunctions.udf.CIQ($A41,"IQ_NET_DEBT_EBITDA_SCORE",$B$3))</f>
        <v/>
      </c>
      <c r="V41" s="43" t="str">
        <f>IF($A41="","",_xll.ciqfunctions.udf.CIQ($A41,"IQ_TOTAL_DEBT_CAP_SCORE",$B$3))</f>
        <v/>
      </c>
      <c r="W41" s="43" t="str">
        <f>IF($A41="","",_xll.ciqfunctions.udf.CIQ($A41,"IQ_DEBT_TOTAL_LIAB_SCORE",$B$3))</f>
        <v/>
      </c>
      <c r="X41" s="43" t="str">
        <f>IF($A41="","",_xll.ciqfunctions.udf.CIQ($A41,"IQ_TOTAL_DEBT_TOTAL_REV_SCORE",$B$3))</f>
        <v/>
      </c>
      <c r="Y41" s="20"/>
      <c r="Z41" s="43" t="str">
        <f>IF($A41="","",_xll.ciqfunctions.udf.CIQ($A41,"IQ_LIQUID_SCORE",$B$3))</f>
        <v/>
      </c>
      <c r="AA41" s="43" t="str">
        <f>IF($A41="","",_xll.ciqfunctions.udf.CIQ($A41,"IQ_FFO_PLUS_CASH_ST_DEBT_SCORE",$B$3))</f>
        <v/>
      </c>
      <c r="AB41" s="43" t="str">
        <f>IF($A41="","",_xll.ciqfunctions.udf.CIQ($A41,"IQ_FFO_GROSS_PROFIT_SCORE",$B$3))</f>
        <v/>
      </c>
      <c r="AC41" s="43" t="str">
        <f>IF($A41="","",_xll.ciqfunctions.udf.CIQ($A41,"IQ_BASIC_DEFENSE_INTERVAL_SCORE",$B$3))</f>
        <v/>
      </c>
      <c r="AD41" s="43" t="str">
        <f>IF($A41="","",_xll.ciqfunctions.udf.CIQ($A41,"IQ_CURRENT_RATIO_SCORE",$B$3))</f>
        <v/>
      </c>
      <c r="AE41" s="43" t="str">
        <f>IF($A41="","",_xll.ciqfunctions.udf.CIQ($A41,"IQ_QUICK_RATIO_SCORE",$B$3))</f>
        <v/>
      </c>
    </row>
    <row r="42" spans="3:31" s="22" customFormat="1" ht="12.75" customHeight="1" x14ac:dyDescent="0.2">
      <c r="C42" s="43" t="str">
        <f>IF($A42="","",_xll.ciqfunctions.udf.CIQ($A42,"IQ_OPERATIONAL_SCORE",$B$3))</f>
        <v/>
      </c>
      <c r="D42" s="43" t="str">
        <f>IF($A42="","",_xll.ciqfunctions.udf.CIQ($A42,"IQ_TOTAL_REV_SCORE",$B$3))</f>
        <v/>
      </c>
      <c r="E42" s="43" t="str">
        <f>IF($A42="","",_xll.ciqfunctions.udf.CIQ($A42,"IQ_TOTAL_EQUITY_SCORE",$B$3))</f>
        <v/>
      </c>
      <c r="F42" s="43" t="str">
        <f>IF($A42="","",_xll.ciqfunctions.udf.CIQ($A42,"IQ_RETURN_CAPITAL_SCORE",$B$3))</f>
        <v/>
      </c>
      <c r="G42" s="43" t="str">
        <f>IF($A42="","",_xll.ciqfunctions.udf.CIQ($A42,"IQ_RECURRING_EARN_ASSETS_SCORE",$B$3))</f>
        <v/>
      </c>
      <c r="H42" s="43" t="str">
        <f>IF($A42="","",_xll.ciqfunctions.udf.CIQ($A42,"IQ_NET_WORKING_CAP_REV_SCORE",$B$3))</f>
        <v/>
      </c>
      <c r="I42" s="43" t="str">
        <f>IF($A42="","",_xll.ciqfunctions.udf.CIQ($A42,"IQ_ASSET_TURNS_SCORE",$B$3))</f>
        <v/>
      </c>
      <c r="J42" s="43" t="str">
        <f>IF($A42="","",_xll.ciqfunctions.udf.CIQ($A42,"IQ_INTAN_ASSETS_REV_SCORE",$B$3))</f>
        <v/>
      </c>
      <c r="K42" s="43" t="str">
        <f>IF($A42="","",_xll.ciqfunctions.udf.CIQ($A42,"IQ_NET_WORKING_CAP_TOTAL_ASSETS_SCORE",$B$3))</f>
        <v/>
      </c>
      <c r="L42" s="43" t="str">
        <f>IF($A42="","",_xll.ciqfunctions.udf.CIQ($A42,"IQ_AP_AR_SCORE",$B$3))</f>
        <v/>
      </c>
      <c r="M42" s="43" t="str">
        <f>IF($A42="","",_xll.ciqfunctions.udf.CIQ($A42,"IQ_MGMT_RATE_RETURN_SCORE",$B$3))</f>
        <v/>
      </c>
      <c r="N42" s="43" t="str">
        <f>IF($A42="","",_xll.ciqfunctions.udf.CIQ($A42,"IQ_GROSS_MARGIN_SCORE",$B$3))</f>
        <v/>
      </c>
      <c r="O42" s="43" t="str">
        <f>IF($A42="","",_xll.ciqfunctions.udf.CIQ($A42,"IQ_EBITDA_MARGIN_SCORE",$B$3))</f>
        <v/>
      </c>
      <c r="P42" s="20"/>
      <c r="Q42" s="43" t="str">
        <f>IF($A42="","",_xll.ciqfunctions.udf.CIQ($A42,"IQ_SOLVENCY_SCORE",$B$3))</f>
        <v/>
      </c>
      <c r="R42" s="43" t="str">
        <f>IF($A42="","",_xll.ciqfunctions.udf.CIQ($A42,"IQ_FFO_INT_SCORE",$B$3))</f>
        <v/>
      </c>
      <c r="S42" s="43" t="str">
        <f>IF($A42="","",_xll.ciqfunctions.udf.CIQ($A42,"IQ_EBITDA_INT_SCORE",$B$3))</f>
        <v/>
      </c>
      <c r="T42" s="43" t="str">
        <f>IF($A42="","",_xll.ciqfunctions.udf.CIQ($A42,"IQ_FFO_TOTAL_DEBT_SCORE",$B$3))</f>
        <v/>
      </c>
      <c r="U42" s="43" t="str">
        <f>IF($A42="","",_xll.ciqfunctions.udf.CIQ($A42,"IQ_NET_DEBT_EBITDA_SCORE",$B$3))</f>
        <v/>
      </c>
      <c r="V42" s="43" t="str">
        <f>IF($A42="","",_xll.ciqfunctions.udf.CIQ($A42,"IQ_TOTAL_DEBT_CAP_SCORE",$B$3))</f>
        <v/>
      </c>
      <c r="W42" s="43" t="str">
        <f>IF($A42="","",_xll.ciqfunctions.udf.CIQ($A42,"IQ_DEBT_TOTAL_LIAB_SCORE",$B$3))</f>
        <v/>
      </c>
      <c r="X42" s="43" t="str">
        <f>IF($A42="","",_xll.ciqfunctions.udf.CIQ($A42,"IQ_TOTAL_DEBT_TOTAL_REV_SCORE",$B$3))</f>
        <v/>
      </c>
      <c r="Y42" s="20"/>
      <c r="Z42" s="43" t="str">
        <f>IF($A42="","",_xll.ciqfunctions.udf.CIQ($A42,"IQ_LIQUID_SCORE",$B$3))</f>
        <v/>
      </c>
      <c r="AA42" s="43" t="str">
        <f>IF($A42="","",_xll.ciqfunctions.udf.CIQ($A42,"IQ_FFO_PLUS_CASH_ST_DEBT_SCORE",$B$3))</f>
        <v/>
      </c>
      <c r="AB42" s="43" t="str">
        <f>IF($A42="","",_xll.ciqfunctions.udf.CIQ($A42,"IQ_FFO_GROSS_PROFIT_SCORE",$B$3))</f>
        <v/>
      </c>
      <c r="AC42" s="43" t="str">
        <f>IF($A42="","",_xll.ciqfunctions.udf.CIQ($A42,"IQ_BASIC_DEFENSE_INTERVAL_SCORE",$B$3))</f>
        <v/>
      </c>
      <c r="AD42" s="43" t="str">
        <f>IF($A42="","",_xll.ciqfunctions.udf.CIQ($A42,"IQ_CURRENT_RATIO_SCORE",$B$3))</f>
        <v/>
      </c>
      <c r="AE42" s="43" t="str">
        <f>IF($A42="","",_xll.ciqfunctions.udf.CIQ($A42,"IQ_QUICK_RATIO_SCORE",$B$3))</f>
        <v/>
      </c>
    </row>
    <row r="43" spans="3:31" s="22" customFormat="1" ht="12.75" customHeight="1" x14ac:dyDescent="0.2">
      <c r="C43" s="43" t="str">
        <f>IF($A43="","",_xll.ciqfunctions.udf.CIQ($A43,"IQ_OPERATIONAL_SCORE",$B$3))</f>
        <v/>
      </c>
      <c r="D43" s="43" t="str">
        <f>IF($A43="","",_xll.ciqfunctions.udf.CIQ($A43,"IQ_TOTAL_REV_SCORE",$B$3))</f>
        <v/>
      </c>
      <c r="E43" s="43" t="str">
        <f>IF($A43="","",_xll.ciqfunctions.udf.CIQ($A43,"IQ_TOTAL_EQUITY_SCORE",$B$3))</f>
        <v/>
      </c>
      <c r="F43" s="43" t="str">
        <f>IF($A43="","",_xll.ciqfunctions.udf.CIQ($A43,"IQ_RETURN_CAPITAL_SCORE",$B$3))</f>
        <v/>
      </c>
      <c r="G43" s="43" t="str">
        <f>IF($A43="","",_xll.ciqfunctions.udf.CIQ($A43,"IQ_RECURRING_EARN_ASSETS_SCORE",$B$3))</f>
        <v/>
      </c>
      <c r="H43" s="43" t="str">
        <f>IF($A43="","",_xll.ciqfunctions.udf.CIQ($A43,"IQ_NET_WORKING_CAP_REV_SCORE",$B$3))</f>
        <v/>
      </c>
      <c r="I43" s="43" t="str">
        <f>IF($A43="","",_xll.ciqfunctions.udf.CIQ($A43,"IQ_ASSET_TURNS_SCORE",$B$3))</f>
        <v/>
      </c>
      <c r="J43" s="43" t="str">
        <f>IF($A43="","",_xll.ciqfunctions.udf.CIQ($A43,"IQ_INTAN_ASSETS_REV_SCORE",$B$3))</f>
        <v/>
      </c>
      <c r="K43" s="43" t="str">
        <f>IF($A43="","",_xll.ciqfunctions.udf.CIQ($A43,"IQ_NET_WORKING_CAP_TOTAL_ASSETS_SCORE",$B$3))</f>
        <v/>
      </c>
      <c r="L43" s="43" t="str">
        <f>IF($A43="","",_xll.ciqfunctions.udf.CIQ($A43,"IQ_AP_AR_SCORE",$B$3))</f>
        <v/>
      </c>
      <c r="M43" s="43" t="str">
        <f>IF($A43="","",_xll.ciqfunctions.udf.CIQ($A43,"IQ_MGMT_RATE_RETURN_SCORE",$B$3))</f>
        <v/>
      </c>
      <c r="N43" s="43" t="str">
        <f>IF($A43="","",_xll.ciqfunctions.udf.CIQ($A43,"IQ_GROSS_MARGIN_SCORE",$B$3))</f>
        <v/>
      </c>
      <c r="O43" s="43" t="str">
        <f>IF($A43="","",_xll.ciqfunctions.udf.CIQ($A43,"IQ_EBITDA_MARGIN_SCORE",$B$3))</f>
        <v/>
      </c>
      <c r="P43" s="20"/>
      <c r="Q43" s="43" t="str">
        <f>IF($A43="","",_xll.ciqfunctions.udf.CIQ($A43,"IQ_SOLVENCY_SCORE",$B$3))</f>
        <v/>
      </c>
      <c r="R43" s="43" t="str">
        <f>IF($A43="","",_xll.ciqfunctions.udf.CIQ($A43,"IQ_FFO_INT_SCORE",$B$3))</f>
        <v/>
      </c>
      <c r="S43" s="43" t="str">
        <f>IF($A43="","",_xll.ciqfunctions.udf.CIQ($A43,"IQ_EBITDA_INT_SCORE",$B$3))</f>
        <v/>
      </c>
      <c r="T43" s="43" t="str">
        <f>IF($A43="","",_xll.ciqfunctions.udf.CIQ($A43,"IQ_FFO_TOTAL_DEBT_SCORE",$B$3))</f>
        <v/>
      </c>
      <c r="U43" s="43" t="str">
        <f>IF($A43="","",_xll.ciqfunctions.udf.CIQ($A43,"IQ_NET_DEBT_EBITDA_SCORE",$B$3))</f>
        <v/>
      </c>
      <c r="V43" s="43" t="str">
        <f>IF($A43="","",_xll.ciqfunctions.udf.CIQ($A43,"IQ_TOTAL_DEBT_CAP_SCORE",$B$3))</f>
        <v/>
      </c>
      <c r="W43" s="43" t="str">
        <f>IF($A43="","",_xll.ciqfunctions.udf.CIQ($A43,"IQ_DEBT_TOTAL_LIAB_SCORE",$B$3))</f>
        <v/>
      </c>
      <c r="X43" s="43" t="str">
        <f>IF($A43="","",_xll.ciqfunctions.udf.CIQ($A43,"IQ_TOTAL_DEBT_TOTAL_REV_SCORE",$B$3))</f>
        <v/>
      </c>
      <c r="Y43" s="20"/>
      <c r="Z43" s="43" t="str">
        <f>IF($A43="","",_xll.ciqfunctions.udf.CIQ($A43,"IQ_LIQUID_SCORE",$B$3))</f>
        <v/>
      </c>
      <c r="AA43" s="43" t="str">
        <f>IF($A43="","",_xll.ciqfunctions.udf.CIQ($A43,"IQ_FFO_PLUS_CASH_ST_DEBT_SCORE",$B$3))</f>
        <v/>
      </c>
      <c r="AB43" s="43" t="str">
        <f>IF($A43="","",_xll.ciqfunctions.udf.CIQ($A43,"IQ_FFO_GROSS_PROFIT_SCORE",$B$3))</f>
        <v/>
      </c>
      <c r="AC43" s="43" t="str">
        <f>IF($A43="","",_xll.ciqfunctions.udf.CIQ($A43,"IQ_BASIC_DEFENSE_INTERVAL_SCORE",$B$3))</f>
        <v/>
      </c>
      <c r="AD43" s="43" t="str">
        <f>IF($A43="","",_xll.ciqfunctions.udf.CIQ($A43,"IQ_CURRENT_RATIO_SCORE",$B$3))</f>
        <v/>
      </c>
      <c r="AE43" s="43" t="str">
        <f>IF($A43="","",_xll.ciqfunctions.udf.CIQ($A43,"IQ_QUICK_RATIO_SCORE",$B$3))</f>
        <v/>
      </c>
    </row>
    <row r="44" spans="3:31" s="22" customFormat="1" ht="12.75" customHeight="1" x14ac:dyDescent="0.2">
      <c r="C44" s="43" t="str">
        <f>IF($A44="","",_xll.ciqfunctions.udf.CIQ($A44,"IQ_OPERATIONAL_SCORE",$B$3))</f>
        <v/>
      </c>
      <c r="D44" s="43" t="str">
        <f>IF($A44="","",_xll.ciqfunctions.udf.CIQ($A44,"IQ_TOTAL_REV_SCORE",$B$3))</f>
        <v/>
      </c>
      <c r="E44" s="43" t="str">
        <f>IF($A44="","",_xll.ciqfunctions.udf.CIQ($A44,"IQ_TOTAL_EQUITY_SCORE",$B$3))</f>
        <v/>
      </c>
      <c r="F44" s="43" t="str">
        <f>IF($A44="","",_xll.ciqfunctions.udf.CIQ($A44,"IQ_RETURN_CAPITAL_SCORE",$B$3))</f>
        <v/>
      </c>
      <c r="G44" s="43" t="str">
        <f>IF($A44="","",_xll.ciqfunctions.udf.CIQ($A44,"IQ_RECURRING_EARN_ASSETS_SCORE",$B$3))</f>
        <v/>
      </c>
      <c r="H44" s="43" t="str">
        <f>IF($A44="","",_xll.ciqfunctions.udf.CIQ($A44,"IQ_NET_WORKING_CAP_REV_SCORE",$B$3))</f>
        <v/>
      </c>
      <c r="I44" s="43" t="str">
        <f>IF($A44="","",_xll.ciqfunctions.udf.CIQ($A44,"IQ_ASSET_TURNS_SCORE",$B$3))</f>
        <v/>
      </c>
      <c r="J44" s="43" t="str">
        <f>IF($A44="","",_xll.ciqfunctions.udf.CIQ($A44,"IQ_INTAN_ASSETS_REV_SCORE",$B$3))</f>
        <v/>
      </c>
      <c r="K44" s="43" t="str">
        <f>IF($A44="","",_xll.ciqfunctions.udf.CIQ($A44,"IQ_NET_WORKING_CAP_TOTAL_ASSETS_SCORE",$B$3))</f>
        <v/>
      </c>
      <c r="L44" s="43" t="str">
        <f>IF($A44="","",_xll.ciqfunctions.udf.CIQ($A44,"IQ_AP_AR_SCORE",$B$3))</f>
        <v/>
      </c>
      <c r="M44" s="43" t="str">
        <f>IF($A44="","",_xll.ciqfunctions.udf.CIQ($A44,"IQ_MGMT_RATE_RETURN_SCORE",$B$3))</f>
        <v/>
      </c>
      <c r="N44" s="43" t="str">
        <f>IF($A44="","",_xll.ciqfunctions.udf.CIQ($A44,"IQ_GROSS_MARGIN_SCORE",$B$3))</f>
        <v/>
      </c>
      <c r="O44" s="43" t="str">
        <f>IF($A44="","",_xll.ciqfunctions.udf.CIQ($A44,"IQ_EBITDA_MARGIN_SCORE",$B$3))</f>
        <v/>
      </c>
      <c r="P44" s="20"/>
      <c r="Q44" s="43" t="str">
        <f>IF($A44="","",_xll.ciqfunctions.udf.CIQ($A44,"IQ_SOLVENCY_SCORE",$B$3))</f>
        <v/>
      </c>
      <c r="R44" s="43" t="str">
        <f>IF($A44="","",_xll.ciqfunctions.udf.CIQ($A44,"IQ_FFO_INT_SCORE",$B$3))</f>
        <v/>
      </c>
      <c r="S44" s="43" t="str">
        <f>IF($A44="","",_xll.ciqfunctions.udf.CIQ($A44,"IQ_EBITDA_INT_SCORE",$B$3))</f>
        <v/>
      </c>
      <c r="T44" s="43" t="str">
        <f>IF($A44="","",_xll.ciqfunctions.udf.CIQ($A44,"IQ_FFO_TOTAL_DEBT_SCORE",$B$3))</f>
        <v/>
      </c>
      <c r="U44" s="43" t="str">
        <f>IF($A44="","",_xll.ciqfunctions.udf.CIQ($A44,"IQ_NET_DEBT_EBITDA_SCORE",$B$3))</f>
        <v/>
      </c>
      <c r="V44" s="43" t="str">
        <f>IF($A44="","",_xll.ciqfunctions.udf.CIQ($A44,"IQ_TOTAL_DEBT_CAP_SCORE",$B$3))</f>
        <v/>
      </c>
      <c r="W44" s="43" t="str">
        <f>IF($A44="","",_xll.ciqfunctions.udf.CIQ($A44,"IQ_DEBT_TOTAL_LIAB_SCORE",$B$3))</f>
        <v/>
      </c>
      <c r="X44" s="43" t="str">
        <f>IF($A44="","",_xll.ciqfunctions.udf.CIQ($A44,"IQ_TOTAL_DEBT_TOTAL_REV_SCORE",$B$3))</f>
        <v/>
      </c>
      <c r="Y44" s="20"/>
      <c r="Z44" s="43" t="str">
        <f>IF($A44="","",_xll.ciqfunctions.udf.CIQ($A44,"IQ_LIQUID_SCORE",$B$3))</f>
        <v/>
      </c>
      <c r="AA44" s="43" t="str">
        <f>IF($A44="","",_xll.ciqfunctions.udf.CIQ($A44,"IQ_FFO_PLUS_CASH_ST_DEBT_SCORE",$B$3))</f>
        <v/>
      </c>
      <c r="AB44" s="43" t="str">
        <f>IF($A44="","",_xll.ciqfunctions.udf.CIQ($A44,"IQ_FFO_GROSS_PROFIT_SCORE",$B$3))</f>
        <v/>
      </c>
      <c r="AC44" s="43" t="str">
        <f>IF($A44="","",_xll.ciqfunctions.udf.CIQ($A44,"IQ_BASIC_DEFENSE_INTERVAL_SCORE",$B$3))</f>
        <v/>
      </c>
      <c r="AD44" s="43" t="str">
        <f>IF($A44="","",_xll.ciqfunctions.udf.CIQ($A44,"IQ_CURRENT_RATIO_SCORE",$B$3))</f>
        <v/>
      </c>
      <c r="AE44" s="43" t="str">
        <f>IF($A44="","",_xll.ciqfunctions.udf.CIQ($A44,"IQ_QUICK_RATIO_SCORE",$B$3))</f>
        <v/>
      </c>
    </row>
    <row r="45" spans="3:31" s="22" customFormat="1" ht="12.75" customHeight="1" x14ac:dyDescent="0.2">
      <c r="C45" s="43" t="str">
        <f>IF($A45="","",_xll.ciqfunctions.udf.CIQ($A45,"IQ_OPERATIONAL_SCORE",$B$3))</f>
        <v/>
      </c>
      <c r="D45" s="43" t="str">
        <f>IF($A45="","",_xll.ciqfunctions.udf.CIQ($A45,"IQ_TOTAL_REV_SCORE",$B$3))</f>
        <v/>
      </c>
      <c r="E45" s="43" t="str">
        <f>IF($A45="","",_xll.ciqfunctions.udf.CIQ($A45,"IQ_TOTAL_EQUITY_SCORE",$B$3))</f>
        <v/>
      </c>
      <c r="F45" s="43" t="str">
        <f>IF($A45="","",_xll.ciqfunctions.udf.CIQ($A45,"IQ_RETURN_CAPITAL_SCORE",$B$3))</f>
        <v/>
      </c>
      <c r="G45" s="43" t="str">
        <f>IF($A45="","",_xll.ciqfunctions.udf.CIQ($A45,"IQ_RECURRING_EARN_ASSETS_SCORE",$B$3))</f>
        <v/>
      </c>
      <c r="H45" s="43" t="str">
        <f>IF($A45="","",_xll.ciqfunctions.udf.CIQ($A45,"IQ_NET_WORKING_CAP_REV_SCORE",$B$3))</f>
        <v/>
      </c>
      <c r="I45" s="43" t="str">
        <f>IF($A45="","",_xll.ciqfunctions.udf.CIQ($A45,"IQ_ASSET_TURNS_SCORE",$B$3))</f>
        <v/>
      </c>
      <c r="J45" s="43" t="str">
        <f>IF($A45="","",_xll.ciqfunctions.udf.CIQ($A45,"IQ_INTAN_ASSETS_REV_SCORE",$B$3))</f>
        <v/>
      </c>
      <c r="K45" s="43" t="str">
        <f>IF($A45="","",_xll.ciqfunctions.udf.CIQ($A45,"IQ_NET_WORKING_CAP_TOTAL_ASSETS_SCORE",$B$3))</f>
        <v/>
      </c>
      <c r="L45" s="43" t="str">
        <f>IF($A45="","",_xll.ciqfunctions.udf.CIQ($A45,"IQ_AP_AR_SCORE",$B$3))</f>
        <v/>
      </c>
      <c r="M45" s="43" t="str">
        <f>IF($A45="","",_xll.ciqfunctions.udf.CIQ($A45,"IQ_MGMT_RATE_RETURN_SCORE",$B$3))</f>
        <v/>
      </c>
      <c r="N45" s="43" t="str">
        <f>IF($A45="","",_xll.ciqfunctions.udf.CIQ($A45,"IQ_GROSS_MARGIN_SCORE",$B$3))</f>
        <v/>
      </c>
      <c r="O45" s="43" t="str">
        <f>IF($A45="","",_xll.ciqfunctions.udf.CIQ($A45,"IQ_EBITDA_MARGIN_SCORE",$B$3))</f>
        <v/>
      </c>
      <c r="P45" s="20"/>
      <c r="Q45" s="43" t="str">
        <f>IF($A45="","",_xll.ciqfunctions.udf.CIQ($A45,"IQ_SOLVENCY_SCORE",$B$3))</f>
        <v/>
      </c>
      <c r="R45" s="43" t="str">
        <f>IF($A45="","",_xll.ciqfunctions.udf.CIQ($A45,"IQ_FFO_INT_SCORE",$B$3))</f>
        <v/>
      </c>
      <c r="S45" s="43" t="str">
        <f>IF($A45="","",_xll.ciqfunctions.udf.CIQ($A45,"IQ_EBITDA_INT_SCORE",$B$3))</f>
        <v/>
      </c>
      <c r="T45" s="43" t="str">
        <f>IF($A45="","",_xll.ciqfunctions.udf.CIQ($A45,"IQ_FFO_TOTAL_DEBT_SCORE",$B$3))</f>
        <v/>
      </c>
      <c r="U45" s="43" t="str">
        <f>IF($A45="","",_xll.ciqfunctions.udf.CIQ($A45,"IQ_NET_DEBT_EBITDA_SCORE",$B$3))</f>
        <v/>
      </c>
      <c r="V45" s="43" t="str">
        <f>IF($A45="","",_xll.ciqfunctions.udf.CIQ($A45,"IQ_TOTAL_DEBT_CAP_SCORE",$B$3))</f>
        <v/>
      </c>
      <c r="W45" s="43" t="str">
        <f>IF($A45="","",_xll.ciqfunctions.udf.CIQ($A45,"IQ_DEBT_TOTAL_LIAB_SCORE",$B$3))</f>
        <v/>
      </c>
      <c r="X45" s="43" t="str">
        <f>IF($A45="","",_xll.ciqfunctions.udf.CIQ($A45,"IQ_TOTAL_DEBT_TOTAL_REV_SCORE",$B$3))</f>
        <v/>
      </c>
      <c r="Y45" s="20"/>
      <c r="Z45" s="43" t="str">
        <f>IF($A45="","",_xll.ciqfunctions.udf.CIQ($A45,"IQ_LIQUID_SCORE",$B$3))</f>
        <v/>
      </c>
      <c r="AA45" s="43" t="str">
        <f>IF($A45="","",_xll.ciqfunctions.udf.CIQ($A45,"IQ_FFO_PLUS_CASH_ST_DEBT_SCORE",$B$3))</f>
        <v/>
      </c>
      <c r="AB45" s="43" t="str">
        <f>IF($A45="","",_xll.ciqfunctions.udf.CIQ($A45,"IQ_FFO_GROSS_PROFIT_SCORE",$B$3))</f>
        <v/>
      </c>
      <c r="AC45" s="43" t="str">
        <f>IF($A45="","",_xll.ciqfunctions.udf.CIQ($A45,"IQ_BASIC_DEFENSE_INTERVAL_SCORE",$B$3))</f>
        <v/>
      </c>
      <c r="AD45" s="43" t="str">
        <f>IF($A45="","",_xll.ciqfunctions.udf.CIQ($A45,"IQ_CURRENT_RATIO_SCORE",$B$3))</f>
        <v/>
      </c>
      <c r="AE45" s="43" t="str">
        <f>IF($A45="","",_xll.ciqfunctions.udf.CIQ($A45,"IQ_QUICK_RATIO_SCORE",$B$3))</f>
        <v/>
      </c>
    </row>
    <row r="46" spans="3:31" s="22" customFormat="1" ht="12.75" customHeight="1" x14ac:dyDescent="0.2">
      <c r="C46" s="43" t="str">
        <f>IF($A46="","",_xll.ciqfunctions.udf.CIQ($A46,"IQ_OPERATIONAL_SCORE",$B$3))</f>
        <v/>
      </c>
      <c r="D46" s="43" t="str">
        <f>IF($A46="","",_xll.ciqfunctions.udf.CIQ($A46,"IQ_TOTAL_REV_SCORE",$B$3))</f>
        <v/>
      </c>
      <c r="E46" s="43" t="str">
        <f>IF($A46="","",_xll.ciqfunctions.udf.CIQ($A46,"IQ_TOTAL_EQUITY_SCORE",$B$3))</f>
        <v/>
      </c>
      <c r="F46" s="43" t="str">
        <f>IF($A46="","",_xll.ciqfunctions.udf.CIQ($A46,"IQ_RETURN_CAPITAL_SCORE",$B$3))</f>
        <v/>
      </c>
      <c r="G46" s="43" t="str">
        <f>IF($A46="","",_xll.ciqfunctions.udf.CIQ($A46,"IQ_RECURRING_EARN_ASSETS_SCORE",$B$3))</f>
        <v/>
      </c>
      <c r="H46" s="43" t="str">
        <f>IF($A46="","",_xll.ciqfunctions.udf.CIQ($A46,"IQ_NET_WORKING_CAP_REV_SCORE",$B$3))</f>
        <v/>
      </c>
      <c r="I46" s="43" t="str">
        <f>IF($A46="","",_xll.ciqfunctions.udf.CIQ($A46,"IQ_ASSET_TURNS_SCORE",$B$3))</f>
        <v/>
      </c>
      <c r="J46" s="43" t="str">
        <f>IF($A46="","",_xll.ciqfunctions.udf.CIQ($A46,"IQ_INTAN_ASSETS_REV_SCORE",$B$3))</f>
        <v/>
      </c>
      <c r="K46" s="43" t="str">
        <f>IF($A46="","",_xll.ciqfunctions.udf.CIQ($A46,"IQ_NET_WORKING_CAP_TOTAL_ASSETS_SCORE",$B$3))</f>
        <v/>
      </c>
      <c r="L46" s="43" t="str">
        <f>IF($A46="","",_xll.ciqfunctions.udf.CIQ($A46,"IQ_AP_AR_SCORE",$B$3))</f>
        <v/>
      </c>
      <c r="M46" s="43" t="str">
        <f>IF($A46="","",_xll.ciqfunctions.udf.CIQ($A46,"IQ_MGMT_RATE_RETURN_SCORE",$B$3))</f>
        <v/>
      </c>
      <c r="N46" s="43" t="str">
        <f>IF($A46="","",_xll.ciqfunctions.udf.CIQ($A46,"IQ_GROSS_MARGIN_SCORE",$B$3))</f>
        <v/>
      </c>
      <c r="O46" s="43" t="str">
        <f>IF($A46="","",_xll.ciqfunctions.udf.CIQ($A46,"IQ_EBITDA_MARGIN_SCORE",$B$3))</f>
        <v/>
      </c>
      <c r="P46" s="20"/>
      <c r="Q46" s="43" t="str">
        <f>IF($A46="","",_xll.ciqfunctions.udf.CIQ($A46,"IQ_SOLVENCY_SCORE",$B$3))</f>
        <v/>
      </c>
      <c r="R46" s="43" t="str">
        <f>IF($A46="","",_xll.ciqfunctions.udf.CIQ($A46,"IQ_FFO_INT_SCORE",$B$3))</f>
        <v/>
      </c>
      <c r="S46" s="43" t="str">
        <f>IF($A46="","",_xll.ciqfunctions.udf.CIQ($A46,"IQ_EBITDA_INT_SCORE",$B$3))</f>
        <v/>
      </c>
      <c r="T46" s="43" t="str">
        <f>IF($A46="","",_xll.ciqfunctions.udf.CIQ($A46,"IQ_FFO_TOTAL_DEBT_SCORE",$B$3))</f>
        <v/>
      </c>
      <c r="U46" s="43" t="str">
        <f>IF($A46="","",_xll.ciqfunctions.udf.CIQ($A46,"IQ_NET_DEBT_EBITDA_SCORE",$B$3))</f>
        <v/>
      </c>
      <c r="V46" s="43" t="str">
        <f>IF($A46="","",_xll.ciqfunctions.udf.CIQ($A46,"IQ_TOTAL_DEBT_CAP_SCORE",$B$3))</f>
        <v/>
      </c>
      <c r="W46" s="43" t="str">
        <f>IF($A46="","",_xll.ciqfunctions.udf.CIQ($A46,"IQ_DEBT_TOTAL_LIAB_SCORE",$B$3))</f>
        <v/>
      </c>
      <c r="X46" s="43" t="str">
        <f>IF($A46="","",_xll.ciqfunctions.udf.CIQ($A46,"IQ_TOTAL_DEBT_TOTAL_REV_SCORE",$B$3))</f>
        <v/>
      </c>
      <c r="Y46" s="20"/>
      <c r="Z46" s="43" t="str">
        <f>IF($A46="","",_xll.ciqfunctions.udf.CIQ($A46,"IQ_LIQUID_SCORE",$B$3))</f>
        <v/>
      </c>
      <c r="AA46" s="43" t="str">
        <f>IF($A46="","",_xll.ciqfunctions.udf.CIQ($A46,"IQ_FFO_PLUS_CASH_ST_DEBT_SCORE",$B$3))</f>
        <v/>
      </c>
      <c r="AB46" s="43" t="str">
        <f>IF($A46="","",_xll.ciqfunctions.udf.CIQ($A46,"IQ_FFO_GROSS_PROFIT_SCORE",$B$3))</f>
        <v/>
      </c>
      <c r="AC46" s="43" t="str">
        <f>IF($A46="","",_xll.ciqfunctions.udf.CIQ($A46,"IQ_BASIC_DEFENSE_INTERVAL_SCORE",$B$3))</f>
        <v/>
      </c>
      <c r="AD46" s="43" t="str">
        <f>IF($A46="","",_xll.ciqfunctions.udf.CIQ($A46,"IQ_CURRENT_RATIO_SCORE",$B$3))</f>
        <v/>
      </c>
      <c r="AE46" s="43" t="str">
        <f>IF($A46="","",_xll.ciqfunctions.udf.CIQ($A46,"IQ_QUICK_RATIO_SCORE",$B$3))</f>
        <v/>
      </c>
    </row>
    <row r="47" spans="3:31" s="22" customFormat="1" ht="12.75" customHeight="1" x14ac:dyDescent="0.2">
      <c r="C47" s="43" t="str">
        <f>IF($A47="","",_xll.ciqfunctions.udf.CIQ($A47,"IQ_OPERATIONAL_SCORE",$B$3))</f>
        <v/>
      </c>
      <c r="D47" s="43" t="str">
        <f>IF($A47="","",_xll.ciqfunctions.udf.CIQ($A47,"IQ_TOTAL_REV_SCORE",$B$3))</f>
        <v/>
      </c>
      <c r="E47" s="43" t="str">
        <f>IF($A47="","",_xll.ciqfunctions.udf.CIQ($A47,"IQ_TOTAL_EQUITY_SCORE",$B$3))</f>
        <v/>
      </c>
      <c r="F47" s="43" t="str">
        <f>IF($A47="","",_xll.ciqfunctions.udf.CIQ($A47,"IQ_RETURN_CAPITAL_SCORE",$B$3))</f>
        <v/>
      </c>
      <c r="G47" s="43" t="str">
        <f>IF($A47="","",_xll.ciqfunctions.udf.CIQ($A47,"IQ_RECURRING_EARN_ASSETS_SCORE",$B$3))</f>
        <v/>
      </c>
      <c r="H47" s="43" t="str">
        <f>IF($A47="","",_xll.ciqfunctions.udf.CIQ($A47,"IQ_NET_WORKING_CAP_REV_SCORE",$B$3))</f>
        <v/>
      </c>
      <c r="I47" s="43" t="str">
        <f>IF($A47="","",_xll.ciqfunctions.udf.CIQ($A47,"IQ_ASSET_TURNS_SCORE",$B$3))</f>
        <v/>
      </c>
      <c r="J47" s="43" t="str">
        <f>IF($A47="","",_xll.ciqfunctions.udf.CIQ($A47,"IQ_INTAN_ASSETS_REV_SCORE",$B$3))</f>
        <v/>
      </c>
      <c r="K47" s="43" t="str">
        <f>IF($A47="","",_xll.ciqfunctions.udf.CIQ($A47,"IQ_NET_WORKING_CAP_TOTAL_ASSETS_SCORE",$B$3))</f>
        <v/>
      </c>
      <c r="L47" s="43" t="str">
        <f>IF($A47="","",_xll.ciqfunctions.udf.CIQ($A47,"IQ_AP_AR_SCORE",$B$3))</f>
        <v/>
      </c>
      <c r="M47" s="43" t="str">
        <f>IF($A47="","",_xll.ciqfunctions.udf.CIQ($A47,"IQ_MGMT_RATE_RETURN_SCORE",$B$3))</f>
        <v/>
      </c>
      <c r="N47" s="43" t="str">
        <f>IF($A47="","",_xll.ciqfunctions.udf.CIQ($A47,"IQ_GROSS_MARGIN_SCORE",$B$3))</f>
        <v/>
      </c>
      <c r="O47" s="43" t="str">
        <f>IF($A47="","",_xll.ciqfunctions.udf.CIQ($A47,"IQ_EBITDA_MARGIN_SCORE",$B$3))</f>
        <v/>
      </c>
      <c r="P47" s="20"/>
      <c r="Q47" s="43" t="str">
        <f>IF($A47="","",_xll.ciqfunctions.udf.CIQ($A47,"IQ_SOLVENCY_SCORE",$B$3))</f>
        <v/>
      </c>
      <c r="R47" s="43" t="str">
        <f>IF($A47="","",_xll.ciqfunctions.udf.CIQ($A47,"IQ_FFO_INT_SCORE",$B$3))</f>
        <v/>
      </c>
      <c r="S47" s="43" t="str">
        <f>IF($A47="","",_xll.ciqfunctions.udf.CIQ($A47,"IQ_EBITDA_INT_SCORE",$B$3))</f>
        <v/>
      </c>
      <c r="T47" s="43" t="str">
        <f>IF($A47="","",_xll.ciqfunctions.udf.CIQ($A47,"IQ_FFO_TOTAL_DEBT_SCORE",$B$3))</f>
        <v/>
      </c>
      <c r="U47" s="43" t="str">
        <f>IF($A47="","",_xll.ciqfunctions.udf.CIQ($A47,"IQ_NET_DEBT_EBITDA_SCORE",$B$3))</f>
        <v/>
      </c>
      <c r="V47" s="43" t="str">
        <f>IF($A47="","",_xll.ciqfunctions.udf.CIQ($A47,"IQ_TOTAL_DEBT_CAP_SCORE",$B$3))</f>
        <v/>
      </c>
      <c r="W47" s="43" t="str">
        <f>IF($A47="","",_xll.ciqfunctions.udf.CIQ($A47,"IQ_DEBT_TOTAL_LIAB_SCORE",$B$3))</f>
        <v/>
      </c>
      <c r="X47" s="43" t="str">
        <f>IF($A47="","",_xll.ciqfunctions.udf.CIQ($A47,"IQ_TOTAL_DEBT_TOTAL_REV_SCORE",$B$3))</f>
        <v/>
      </c>
      <c r="Y47" s="20"/>
      <c r="Z47" s="43" t="str">
        <f>IF($A47="","",_xll.ciqfunctions.udf.CIQ($A47,"IQ_LIQUID_SCORE",$B$3))</f>
        <v/>
      </c>
      <c r="AA47" s="43" t="str">
        <f>IF($A47="","",_xll.ciqfunctions.udf.CIQ($A47,"IQ_FFO_PLUS_CASH_ST_DEBT_SCORE",$B$3))</f>
        <v/>
      </c>
      <c r="AB47" s="43" t="str">
        <f>IF($A47="","",_xll.ciqfunctions.udf.CIQ($A47,"IQ_FFO_GROSS_PROFIT_SCORE",$B$3))</f>
        <v/>
      </c>
      <c r="AC47" s="43" t="str">
        <f>IF($A47="","",_xll.ciqfunctions.udf.CIQ($A47,"IQ_BASIC_DEFENSE_INTERVAL_SCORE",$B$3))</f>
        <v/>
      </c>
      <c r="AD47" s="43" t="str">
        <f>IF($A47="","",_xll.ciqfunctions.udf.CIQ($A47,"IQ_CURRENT_RATIO_SCORE",$B$3))</f>
        <v/>
      </c>
      <c r="AE47" s="43" t="str">
        <f>IF($A47="","",_xll.ciqfunctions.udf.CIQ($A47,"IQ_QUICK_RATIO_SCORE",$B$3))</f>
        <v/>
      </c>
    </row>
    <row r="48" spans="3:31" s="22" customFormat="1" ht="12.75" customHeight="1" x14ac:dyDescent="0.2">
      <c r="C48" s="43" t="str">
        <f>IF($A48="","",_xll.ciqfunctions.udf.CIQ($A48,"IQ_OPERATIONAL_SCORE",$B$3))</f>
        <v/>
      </c>
      <c r="D48" s="43" t="str">
        <f>IF($A48="","",_xll.ciqfunctions.udf.CIQ($A48,"IQ_TOTAL_REV_SCORE",$B$3))</f>
        <v/>
      </c>
      <c r="E48" s="43" t="str">
        <f>IF($A48="","",_xll.ciqfunctions.udf.CIQ($A48,"IQ_TOTAL_EQUITY_SCORE",$B$3))</f>
        <v/>
      </c>
      <c r="F48" s="43" t="str">
        <f>IF($A48="","",_xll.ciqfunctions.udf.CIQ($A48,"IQ_RETURN_CAPITAL_SCORE",$B$3))</f>
        <v/>
      </c>
      <c r="G48" s="43" t="str">
        <f>IF($A48="","",_xll.ciqfunctions.udf.CIQ($A48,"IQ_RECURRING_EARN_ASSETS_SCORE",$B$3))</f>
        <v/>
      </c>
      <c r="H48" s="43" t="str">
        <f>IF($A48="","",_xll.ciqfunctions.udf.CIQ($A48,"IQ_NET_WORKING_CAP_REV_SCORE",$B$3))</f>
        <v/>
      </c>
      <c r="I48" s="43" t="str">
        <f>IF($A48="","",_xll.ciqfunctions.udf.CIQ($A48,"IQ_ASSET_TURNS_SCORE",$B$3))</f>
        <v/>
      </c>
      <c r="J48" s="43" t="str">
        <f>IF($A48="","",_xll.ciqfunctions.udf.CIQ($A48,"IQ_INTAN_ASSETS_REV_SCORE",$B$3))</f>
        <v/>
      </c>
      <c r="K48" s="43" t="str">
        <f>IF($A48="","",_xll.ciqfunctions.udf.CIQ($A48,"IQ_NET_WORKING_CAP_TOTAL_ASSETS_SCORE",$B$3))</f>
        <v/>
      </c>
      <c r="L48" s="43" t="str">
        <f>IF($A48="","",_xll.ciqfunctions.udf.CIQ($A48,"IQ_AP_AR_SCORE",$B$3))</f>
        <v/>
      </c>
      <c r="M48" s="43" t="str">
        <f>IF($A48="","",_xll.ciqfunctions.udf.CIQ($A48,"IQ_MGMT_RATE_RETURN_SCORE",$B$3))</f>
        <v/>
      </c>
      <c r="N48" s="43" t="str">
        <f>IF($A48="","",_xll.ciqfunctions.udf.CIQ($A48,"IQ_GROSS_MARGIN_SCORE",$B$3))</f>
        <v/>
      </c>
      <c r="O48" s="43" t="str">
        <f>IF($A48="","",_xll.ciqfunctions.udf.CIQ($A48,"IQ_EBITDA_MARGIN_SCORE",$B$3))</f>
        <v/>
      </c>
      <c r="P48" s="20"/>
      <c r="Q48" s="43" t="str">
        <f>IF($A48="","",_xll.ciqfunctions.udf.CIQ($A48,"IQ_SOLVENCY_SCORE",$B$3))</f>
        <v/>
      </c>
      <c r="R48" s="43" t="str">
        <f>IF($A48="","",_xll.ciqfunctions.udf.CIQ($A48,"IQ_FFO_INT_SCORE",$B$3))</f>
        <v/>
      </c>
      <c r="S48" s="43" t="str">
        <f>IF($A48="","",_xll.ciqfunctions.udf.CIQ($A48,"IQ_EBITDA_INT_SCORE",$B$3))</f>
        <v/>
      </c>
      <c r="T48" s="43" t="str">
        <f>IF($A48="","",_xll.ciqfunctions.udf.CIQ($A48,"IQ_FFO_TOTAL_DEBT_SCORE",$B$3))</f>
        <v/>
      </c>
      <c r="U48" s="43" t="str">
        <f>IF($A48="","",_xll.ciqfunctions.udf.CIQ($A48,"IQ_NET_DEBT_EBITDA_SCORE",$B$3))</f>
        <v/>
      </c>
      <c r="V48" s="43" t="str">
        <f>IF($A48="","",_xll.ciqfunctions.udf.CIQ($A48,"IQ_TOTAL_DEBT_CAP_SCORE",$B$3))</f>
        <v/>
      </c>
      <c r="W48" s="43" t="str">
        <f>IF($A48="","",_xll.ciqfunctions.udf.CIQ($A48,"IQ_DEBT_TOTAL_LIAB_SCORE",$B$3))</f>
        <v/>
      </c>
      <c r="X48" s="43" t="str">
        <f>IF($A48="","",_xll.ciqfunctions.udf.CIQ($A48,"IQ_TOTAL_DEBT_TOTAL_REV_SCORE",$B$3))</f>
        <v/>
      </c>
      <c r="Y48" s="20"/>
      <c r="Z48" s="43" t="str">
        <f>IF($A48="","",_xll.ciqfunctions.udf.CIQ($A48,"IQ_LIQUID_SCORE",$B$3))</f>
        <v/>
      </c>
      <c r="AA48" s="43" t="str">
        <f>IF($A48="","",_xll.ciqfunctions.udf.CIQ($A48,"IQ_FFO_PLUS_CASH_ST_DEBT_SCORE",$B$3))</f>
        <v/>
      </c>
      <c r="AB48" s="43" t="str">
        <f>IF($A48="","",_xll.ciqfunctions.udf.CIQ($A48,"IQ_FFO_GROSS_PROFIT_SCORE",$B$3))</f>
        <v/>
      </c>
      <c r="AC48" s="43" t="str">
        <f>IF($A48="","",_xll.ciqfunctions.udf.CIQ($A48,"IQ_BASIC_DEFENSE_INTERVAL_SCORE",$B$3))</f>
        <v/>
      </c>
      <c r="AD48" s="43" t="str">
        <f>IF($A48="","",_xll.ciqfunctions.udf.CIQ($A48,"IQ_CURRENT_RATIO_SCORE",$B$3))</f>
        <v/>
      </c>
      <c r="AE48" s="43" t="str">
        <f>IF($A48="","",_xll.ciqfunctions.udf.CIQ($A48,"IQ_QUICK_RATIO_SCORE",$B$3))</f>
        <v/>
      </c>
    </row>
    <row r="49" spans="3:31" s="22" customFormat="1" ht="12.75" customHeight="1" x14ac:dyDescent="0.2">
      <c r="C49" s="43" t="str">
        <f>IF($A49="","",_xll.ciqfunctions.udf.CIQ($A49,"IQ_OPERATIONAL_SCORE",$B$3))</f>
        <v/>
      </c>
      <c r="D49" s="43" t="str">
        <f>IF($A49="","",_xll.ciqfunctions.udf.CIQ($A49,"IQ_TOTAL_REV_SCORE",$B$3))</f>
        <v/>
      </c>
      <c r="E49" s="43" t="str">
        <f>IF($A49="","",_xll.ciqfunctions.udf.CIQ($A49,"IQ_TOTAL_EQUITY_SCORE",$B$3))</f>
        <v/>
      </c>
      <c r="F49" s="43" t="str">
        <f>IF($A49="","",_xll.ciqfunctions.udf.CIQ($A49,"IQ_RETURN_CAPITAL_SCORE",$B$3))</f>
        <v/>
      </c>
      <c r="G49" s="43" t="str">
        <f>IF($A49="","",_xll.ciqfunctions.udf.CIQ($A49,"IQ_RECURRING_EARN_ASSETS_SCORE",$B$3))</f>
        <v/>
      </c>
      <c r="H49" s="43" t="str">
        <f>IF($A49="","",_xll.ciqfunctions.udf.CIQ($A49,"IQ_NET_WORKING_CAP_REV_SCORE",$B$3))</f>
        <v/>
      </c>
      <c r="I49" s="43" t="str">
        <f>IF($A49="","",_xll.ciqfunctions.udf.CIQ($A49,"IQ_ASSET_TURNS_SCORE",$B$3))</f>
        <v/>
      </c>
      <c r="J49" s="43" t="str">
        <f>IF($A49="","",_xll.ciqfunctions.udf.CIQ($A49,"IQ_INTAN_ASSETS_REV_SCORE",$B$3))</f>
        <v/>
      </c>
      <c r="K49" s="43" t="str">
        <f>IF($A49="","",_xll.ciqfunctions.udf.CIQ($A49,"IQ_NET_WORKING_CAP_TOTAL_ASSETS_SCORE",$B$3))</f>
        <v/>
      </c>
      <c r="L49" s="43" t="str">
        <f>IF($A49="","",_xll.ciqfunctions.udf.CIQ($A49,"IQ_AP_AR_SCORE",$B$3))</f>
        <v/>
      </c>
      <c r="M49" s="43" t="str">
        <f>IF($A49="","",_xll.ciqfunctions.udf.CIQ($A49,"IQ_MGMT_RATE_RETURN_SCORE",$B$3))</f>
        <v/>
      </c>
      <c r="N49" s="43" t="str">
        <f>IF($A49="","",_xll.ciqfunctions.udf.CIQ($A49,"IQ_GROSS_MARGIN_SCORE",$B$3))</f>
        <v/>
      </c>
      <c r="O49" s="43" t="str">
        <f>IF($A49="","",_xll.ciqfunctions.udf.CIQ($A49,"IQ_EBITDA_MARGIN_SCORE",$B$3))</f>
        <v/>
      </c>
      <c r="P49" s="20"/>
      <c r="Q49" s="43" t="str">
        <f>IF($A49="","",_xll.ciqfunctions.udf.CIQ($A49,"IQ_SOLVENCY_SCORE",$B$3))</f>
        <v/>
      </c>
      <c r="R49" s="43" t="str">
        <f>IF($A49="","",_xll.ciqfunctions.udf.CIQ($A49,"IQ_FFO_INT_SCORE",$B$3))</f>
        <v/>
      </c>
      <c r="S49" s="43" t="str">
        <f>IF($A49="","",_xll.ciqfunctions.udf.CIQ($A49,"IQ_EBITDA_INT_SCORE",$B$3))</f>
        <v/>
      </c>
      <c r="T49" s="43" t="str">
        <f>IF($A49="","",_xll.ciqfunctions.udf.CIQ($A49,"IQ_FFO_TOTAL_DEBT_SCORE",$B$3))</f>
        <v/>
      </c>
      <c r="U49" s="43" t="str">
        <f>IF($A49="","",_xll.ciqfunctions.udf.CIQ($A49,"IQ_NET_DEBT_EBITDA_SCORE",$B$3))</f>
        <v/>
      </c>
      <c r="V49" s="43" t="str">
        <f>IF($A49="","",_xll.ciqfunctions.udf.CIQ($A49,"IQ_TOTAL_DEBT_CAP_SCORE",$B$3))</f>
        <v/>
      </c>
      <c r="W49" s="43" t="str">
        <f>IF($A49="","",_xll.ciqfunctions.udf.CIQ($A49,"IQ_DEBT_TOTAL_LIAB_SCORE",$B$3))</f>
        <v/>
      </c>
      <c r="X49" s="43" t="str">
        <f>IF($A49="","",_xll.ciqfunctions.udf.CIQ($A49,"IQ_TOTAL_DEBT_TOTAL_REV_SCORE",$B$3))</f>
        <v/>
      </c>
      <c r="Y49" s="20"/>
      <c r="Z49" s="43" t="str">
        <f>IF($A49="","",_xll.ciqfunctions.udf.CIQ($A49,"IQ_LIQUID_SCORE",$B$3))</f>
        <v/>
      </c>
      <c r="AA49" s="43" t="str">
        <f>IF($A49="","",_xll.ciqfunctions.udf.CIQ($A49,"IQ_FFO_PLUS_CASH_ST_DEBT_SCORE",$B$3))</f>
        <v/>
      </c>
      <c r="AB49" s="43" t="str">
        <f>IF($A49="","",_xll.ciqfunctions.udf.CIQ($A49,"IQ_FFO_GROSS_PROFIT_SCORE",$B$3))</f>
        <v/>
      </c>
      <c r="AC49" s="43" t="str">
        <f>IF($A49="","",_xll.ciqfunctions.udf.CIQ($A49,"IQ_BASIC_DEFENSE_INTERVAL_SCORE",$B$3))</f>
        <v/>
      </c>
      <c r="AD49" s="43" t="str">
        <f>IF($A49="","",_xll.ciqfunctions.udf.CIQ($A49,"IQ_CURRENT_RATIO_SCORE",$B$3))</f>
        <v/>
      </c>
      <c r="AE49" s="43" t="str">
        <f>IF($A49="","",_xll.ciqfunctions.udf.CIQ($A49,"IQ_QUICK_RATIO_SCORE",$B$3))</f>
        <v/>
      </c>
    </row>
    <row r="50" spans="3:31" s="22" customFormat="1" ht="12.75" customHeight="1" x14ac:dyDescent="0.2">
      <c r="C50" s="43" t="str">
        <f>IF($A50="","",_xll.ciqfunctions.udf.CIQ($A50,"IQ_OPERATIONAL_SCORE",$B$3))</f>
        <v/>
      </c>
      <c r="D50" s="43" t="str">
        <f>IF($A50="","",_xll.ciqfunctions.udf.CIQ($A50,"IQ_TOTAL_REV_SCORE",$B$3))</f>
        <v/>
      </c>
      <c r="E50" s="43" t="str">
        <f>IF($A50="","",_xll.ciqfunctions.udf.CIQ($A50,"IQ_TOTAL_EQUITY_SCORE",$B$3))</f>
        <v/>
      </c>
      <c r="F50" s="43" t="str">
        <f>IF($A50="","",_xll.ciqfunctions.udf.CIQ($A50,"IQ_RETURN_CAPITAL_SCORE",$B$3))</f>
        <v/>
      </c>
      <c r="G50" s="43" t="str">
        <f>IF($A50="","",_xll.ciqfunctions.udf.CIQ($A50,"IQ_RECURRING_EARN_ASSETS_SCORE",$B$3))</f>
        <v/>
      </c>
      <c r="H50" s="43" t="str">
        <f>IF($A50="","",_xll.ciqfunctions.udf.CIQ($A50,"IQ_NET_WORKING_CAP_REV_SCORE",$B$3))</f>
        <v/>
      </c>
      <c r="I50" s="43" t="str">
        <f>IF($A50="","",_xll.ciqfunctions.udf.CIQ($A50,"IQ_ASSET_TURNS_SCORE",$B$3))</f>
        <v/>
      </c>
      <c r="J50" s="43" t="str">
        <f>IF($A50="","",_xll.ciqfunctions.udf.CIQ($A50,"IQ_INTAN_ASSETS_REV_SCORE",$B$3))</f>
        <v/>
      </c>
      <c r="K50" s="43" t="str">
        <f>IF($A50="","",_xll.ciqfunctions.udf.CIQ($A50,"IQ_NET_WORKING_CAP_TOTAL_ASSETS_SCORE",$B$3))</f>
        <v/>
      </c>
      <c r="L50" s="43" t="str">
        <f>IF($A50="","",_xll.ciqfunctions.udf.CIQ($A50,"IQ_AP_AR_SCORE",$B$3))</f>
        <v/>
      </c>
      <c r="M50" s="43" t="str">
        <f>IF($A50="","",_xll.ciqfunctions.udf.CIQ($A50,"IQ_MGMT_RATE_RETURN_SCORE",$B$3))</f>
        <v/>
      </c>
      <c r="N50" s="43" t="str">
        <f>IF($A50="","",_xll.ciqfunctions.udf.CIQ($A50,"IQ_GROSS_MARGIN_SCORE",$B$3))</f>
        <v/>
      </c>
      <c r="O50" s="43" t="str">
        <f>IF($A50="","",_xll.ciqfunctions.udf.CIQ($A50,"IQ_EBITDA_MARGIN_SCORE",$B$3))</f>
        <v/>
      </c>
      <c r="P50" s="20"/>
      <c r="Q50" s="43" t="str">
        <f>IF($A50="","",_xll.ciqfunctions.udf.CIQ($A50,"IQ_SOLVENCY_SCORE",$B$3))</f>
        <v/>
      </c>
      <c r="R50" s="43" t="str">
        <f>IF($A50="","",_xll.ciqfunctions.udf.CIQ($A50,"IQ_FFO_INT_SCORE",$B$3))</f>
        <v/>
      </c>
      <c r="S50" s="43" t="str">
        <f>IF($A50="","",_xll.ciqfunctions.udf.CIQ($A50,"IQ_EBITDA_INT_SCORE",$B$3))</f>
        <v/>
      </c>
      <c r="T50" s="43" t="str">
        <f>IF($A50="","",_xll.ciqfunctions.udf.CIQ($A50,"IQ_FFO_TOTAL_DEBT_SCORE",$B$3))</f>
        <v/>
      </c>
      <c r="U50" s="43" t="str">
        <f>IF($A50="","",_xll.ciqfunctions.udf.CIQ($A50,"IQ_NET_DEBT_EBITDA_SCORE",$B$3))</f>
        <v/>
      </c>
      <c r="V50" s="43" t="str">
        <f>IF($A50="","",_xll.ciqfunctions.udf.CIQ($A50,"IQ_TOTAL_DEBT_CAP_SCORE",$B$3))</f>
        <v/>
      </c>
      <c r="W50" s="43" t="str">
        <f>IF($A50="","",_xll.ciqfunctions.udf.CIQ($A50,"IQ_DEBT_TOTAL_LIAB_SCORE",$B$3))</f>
        <v/>
      </c>
      <c r="X50" s="43" t="str">
        <f>IF($A50="","",_xll.ciqfunctions.udf.CIQ($A50,"IQ_TOTAL_DEBT_TOTAL_REV_SCORE",$B$3))</f>
        <v/>
      </c>
      <c r="Y50" s="20"/>
      <c r="Z50" s="43" t="str">
        <f>IF($A50="","",_xll.ciqfunctions.udf.CIQ($A50,"IQ_LIQUID_SCORE",$B$3))</f>
        <v/>
      </c>
      <c r="AA50" s="43" t="str">
        <f>IF($A50="","",_xll.ciqfunctions.udf.CIQ($A50,"IQ_FFO_PLUS_CASH_ST_DEBT_SCORE",$B$3))</f>
        <v/>
      </c>
      <c r="AB50" s="43" t="str">
        <f>IF($A50="","",_xll.ciqfunctions.udf.CIQ($A50,"IQ_FFO_GROSS_PROFIT_SCORE",$B$3))</f>
        <v/>
      </c>
      <c r="AC50" s="43" t="str">
        <f>IF($A50="","",_xll.ciqfunctions.udf.CIQ($A50,"IQ_BASIC_DEFENSE_INTERVAL_SCORE",$B$3))</f>
        <v/>
      </c>
      <c r="AD50" s="43" t="str">
        <f>IF($A50="","",_xll.ciqfunctions.udf.CIQ($A50,"IQ_CURRENT_RATIO_SCORE",$B$3))</f>
        <v/>
      </c>
      <c r="AE50" s="43" t="str">
        <f>IF($A50="","",_xll.ciqfunctions.udf.CIQ($A50,"IQ_QUICK_RATIO_SCORE",$B$3))</f>
        <v/>
      </c>
    </row>
    <row r="51" spans="3:31" s="22" customFormat="1" ht="12.75" customHeight="1" x14ac:dyDescent="0.2">
      <c r="C51" s="43" t="str">
        <f>IF($A51="","",_xll.ciqfunctions.udf.CIQ($A51,"IQ_OPERATIONAL_SCORE",$B$3))</f>
        <v/>
      </c>
      <c r="D51" s="43" t="str">
        <f>IF($A51="","",_xll.ciqfunctions.udf.CIQ($A51,"IQ_TOTAL_REV_SCORE",$B$3))</f>
        <v/>
      </c>
      <c r="E51" s="43" t="str">
        <f>IF($A51="","",_xll.ciqfunctions.udf.CIQ($A51,"IQ_TOTAL_EQUITY_SCORE",$B$3))</f>
        <v/>
      </c>
      <c r="F51" s="43" t="str">
        <f>IF($A51="","",_xll.ciqfunctions.udf.CIQ($A51,"IQ_RETURN_CAPITAL_SCORE",$B$3))</f>
        <v/>
      </c>
      <c r="G51" s="43" t="str">
        <f>IF($A51="","",_xll.ciqfunctions.udf.CIQ($A51,"IQ_RECURRING_EARN_ASSETS_SCORE",$B$3))</f>
        <v/>
      </c>
      <c r="H51" s="43" t="str">
        <f>IF($A51="","",_xll.ciqfunctions.udf.CIQ($A51,"IQ_NET_WORKING_CAP_REV_SCORE",$B$3))</f>
        <v/>
      </c>
      <c r="I51" s="43" t="str">
        <f>IF($A51="","",_xll.ciqfunctions.udf.CIQ($A51,"IQ_ASSET_TURNS_SCORE",$B$3))</f>
        <v/>
      </c>
      <c r="J51" s="43" t="str">
        <f>IF($A51="","",_xll.ciqfunctions.udf.CIQ($A51,"IQ_INTAN_ASSETS_REV_SCORE",$B$3))</f>
        <v/>
      </c>
      <c r="K51" s="43" t="str">
        <f>IF($A51="","",_xll.ciqfunctions.udf.CIQ($A51,"IQ_NET_WORKING_CAP_TOTAL_ASSETS_SCORE",$B$3))</f>
        <v/>
      </c>
      <c r="L51" s="43" t="str">
        <f>IF($A51="","",_xll.ciqfunctions.udf.CIQ($A51,"IQ_AP_AR_SCORE",$B$3))</f>
        <v/>
      </c>
      <c r="M51" s="43" t="str">
        <f>IF($A51="","",_xll.ciqfunctions.udf.CIQ($A51,"IQ_MGMT_RATE_RETURN_SCORE",$B$3))</f>
        <v/>
      </c>
      <c r="N51" s="43" t="str">
        <f>IF($A51="","",_xll.ciqfunctions.udf.CIQ($A51,"IQ_GROSS_MARGIN_SCORE",$B$3))</f>
        <v/>
      </c>
      <c r="O51" s="43" t="str">
        <f>IF($A51="","",_xll.ciqfunctions.udf.CIQ($A51,"IQ_EBITDA_MARGIN_SCORE",$B$3))</f>
        <v/>
      </c>
      <c r="P51" s="20"/>
      <c r="Q51" s="43" t="str">
        <f>IF($A51="","",_xll.ciqfunctions.udf.CIQ($A51,"IQ_SOLVENCY_SCORE",$B$3))</f>
        <v/>
      </c>
      <c r="R51" s="43" t="str">
        <f>IF($A51="","",_xll.ciqfunctions.udf.CIQ($A51,"IQ_FFO_INT_SCORE",$B$3))</f>
        <v/>
      </c>
      <c r="S51" s="43" t="str">
        <f>IF($A51="","",_xll.ciqfunctions.udf.CIQ($A51,"IQ_EBITDA_INT_SCORE",$B$3))</f>
        <v/>
      </c>
      <c r="T51" s="43" t="str">
        <f>IF($A51="","",_xll.ciqfunctions.udf.CIQ($A51,"IQ_FFO_TOTAL_DEBT_SCORE",$B$3))</f>
        <v/>
      </c>
      <c r="U51" s="43" t="str">
        <f>IF($A51="","",_xll.ciqfunctions.udf.CIQ($A51,"IQ_NET_DEBT_EBITDA_SCORE",$B$3))</f>
        <v/>
      </c>
      <c r="V51" s="43" t="str">
        <f>IF($A51="","",_xll.ciqfunctions.udf.CIQ($A51,"IQ_TOTAL_DEBT_CAP_SCORE",$B$3))</f>
        <v/>
      </c>
      <c r="W51" s="43" t="str">
        <f>IF($A51="","",_xll.ciqfunctions.udf.CIQ($A51,"IQ_DEBT_TOTAL_LIAB_SCORE",$B$3))</f>
        <v/>
      </c>
      <c r="X51" s="43" t="str">
        <f>IF($A51="","",_xll.ciqfunctions.udf.CIQ($A51,"IQ_TOTAL_DEBT_TOTAL_REV_SCORE",$B$3))</f>
        <v/>
      </c>
      <c r="Y51" s="20"/>
      <c r="Z51" s="43" t="str">
        <f>IF($A51="","",_xll.ciqfunctions.udf.CIQ($A51,"IQ_LIQUID_SCORE",$B$3))</f>
        <v/>
      </c>
      <c r="AA51" s="43" t="str">
        <f>IF($A51="","",_xll.ciqfunctions.udf.CIQ($A51,"IQ_FFO_PLUS_CASH_ST_DEBT_SCORE",$B$3))</f>
        <v/>
      </c>
      <c r="AB51" s="43" t="str">
        <f>IF($A51="","",_xll.ciqfunctions.udf.CIQ($A51,"IQ_FFO_GROSS_PROFIT_SCORE",$B$3))</f>
        <v/>
      </c>
      <c r="AC51" s="43" t="str">
        <f>IF($A51="","",_xll.ciqfunctions.udf.CIQ($A51,"IQ_BASIC_DEFENSE_INTERVAL_SCORE",$B$3))</f>
        <v/>
      </c>
      <c r="AD51" s="43" t="str">
        <f>IF($A51="","",_xll.ciqfunctions.udf.CIQ($A51,"IQ_CURRENT_RATIO_SCORE",$B$3))</f>
        <v/>
      </c>
      <c r="AE51" s="43" t="str">
        <f>IF($A51="","",_xll.ciqfunctions.udf.CIQ($A51,"IQ_QUICK_RATIO_SCORE",$B$3))</f>
        <v/>
      </c>
    </row>
    <row r="52" spans="3:31" s="22" customFormat="1" ht="12.75" customHeight="1" x14ac:dyDescent="0.2">
      <c r="C52" s="43" t="str">
        <f>IF($A52="","",_xll.ciqfunctions.udf.CIQ($A52,"IQ_OPERATIONAL_SCORE",$B$3))</f>
        <v/>
      </c>
      <c r="D52" s="43" t="str">
        <f>IF($A52="","",_xll.ciqfunctions.udf.CIQ($A52,"IQ_TOTAL_REV_SCORE",$B$3))</f>
        <v/>
      </c>
      <c r="E52" s="43" t="str">
        <f>IF($A52="","",_xll.ciqfunctions.udf.CIQ($A52,"IQ_TOTAL_EQUITY_SCORE",$B$3))</f>
        <v/>
      </c>
      <c r="F52" s="43" t="str">
        <f>IF($A52="","",_xll.ciqfunctions.udf.CIQ($A52,"IQ_RETURN_CAPITAL_SCORE",$B$3))</f>
        <v/>
      </c>
      <c r="G52" s="43" t="str">
        <f>IF($A52="","",_xll.ciqfunctions.udf.CIQ($A52,"IQ_RECURRING_EARN_ASSETS_SCORE",$B$3))</f>
        <v/>
      </c>
      <c r="H52" s="43" t="str">
        <f>IF($A52="","",_xll.ciqfunctions.udf.CIQ($A52,"IQ_NET_WORKING_CAP_REV_SCORE",$B$3))</f>
        <v/>
      </c>
      <c r="I52" s="43" t="str">
        <f>IF($A52="","",_xll.ciqfunctions.udf.CIQ($A52,"IQ_ASSET_TURNS_SCORE",$B$3))</f>
        <v/>
      </c>
      <c r="J52" s="43" t="str">
        <f>IF($A52="","",_xll.ciqfunctions.udf.CIQ($A52,"IQ_INTAN_ASSETS_REV_SCORE",$B$3))</f>
        <v/>
      </c>
      <c r="K52" s="43" t="str">
        <f>IF($A52="","",_xll.ciqfunctions.udf.CIQ($A52,"IQ_NET_WORKING_CAP_TOTAL_ASSETS_SCORE",$B$3))</f>
        <v/>
      </c>
      <c r="L52" s="43" t="str">
        <f>IF($A52="","",_xll.ciqfunctions.udf.CIQ($A52,"IQ_AP_AR_SCORE",$B$3))</f>
        <v/>
      </c>
      <c r="M52" s="43" t="str">
        <f>IF($A52="","",_xll.ciqfunctions.udf.CIQ($A52,"IQ_MGMT_RATE_RETURN_SCORE",$B$3))</f>
        <v/>
      </c>
      <c r="N52" s="43" t="str">
        <f>IF($A52="","",_xll.ciqfunctions.udf.CIQ($A52,"IQ_GROSS_MARGIN_SCORE",$B$3))</f>
        <v/>
      </c>
      <c r="O52" s="43" t="str">
        <f>IF($A52="","",_xll.ciqfunctions.udf.CIQ($A52,"IQ_EBITDA_MARGIN_SCORE",$B$3))</f>
        <v/>
      </c>
      <c r="P52" s="20"/>
      <c r="Q52" s="43" t="str">
        <f>IF($A52="","",_xll.ciqfunctions.udf.CIQ($A52,"IQ_SOLVENCY_SCORE",$B$3))</f>
        <v/>
      </c>
      <c r="R52" s="43" t="str">
        <f>IF($A52="","",_xll.ciqfunctions.udf.CIQ($A52,"IQ_FFO_INT_SCORE",$B$3))</f>
        <v/>
      </c>
      <c r="S52" s="43" t="str">
        <f>IF($A52="","",_xll.ciqfunctions.udf.CIQ($A52,"IQ_EBITDA_INT_SCORE",$B$3))</f>
        <v/>
      </c>
      <c r="T52" s="43" t="str">
        <f>IF($A52="","",_xll.ciqfunctions.udf.CIQ($A52,"IQ_FFO_TOTAL_DEBT_SCORE",$B$3))</f>
        <v/>
      </c>
      <c r="U52" s="43" t="str">
        <f>IF($A52="","",_xll.ciqfunctions.udf.CIQ($A52,"IQ_NET_DEBT_EBITDA_SCORE",$B$3))</f>
        <v/>
      </c>
      <c r="V52" s="43" t="str">
        <f>IF($A52="","",_xll.ciqfunctions.udf.CIQ($A52,"IQ_TOTAL_DEBT_CAP_SCORE",$B$3))</f>
        <v/>
      </c>
      <c r="W52" s="43" t="str">
        <f>IF($A52="","",_xll.ciqfunctions.udf.CIQ($A52,"IQ_DEBT_TOTAL_LIAB_SCORE",$B$3))</f>
        <v/>
      </c>
      <c r="X52" s="43" t="str">
        <f>IF($A52="","",_xll.ciqfunctions.udf.CIQ($A52,"IQ_TOTAL_DEBT_TOTAL_REV_SCORE",$B$3))</f>
        <v/>
      </c>
      <c r="Y52" s="20"/>
      <c r="Z52" s="43" t="str">
        <f>IF($A52="","",_xll.ciqfunctions.udf.CIQ($A52,"IQ_LIQUID_SCORE",$B$3))</f>
        <v/>
      </c>
      <c r="AA52" s="43" t="str">
        <f>IF($A52="","",_xll.ciqfunctions.udf.CIQ($A52,"IQ_FFO_PLUS_CASH_ST_DEBT_SCORE",$B$3))</f>
        <v/>
      </c>
      <c r="AB52" s="43" t="str">
        <f>IF($A52="","",_xll.ciqfunctions.udf.CIQ($A52,"IQ_FFO_GROSS_PROFIT_SCORE",$B$3))</f>
        <v/>
      </c>
      <c r="AC52" s="43" t="str">
        <f>IF($A52="","",_xll.ciqfunctions.udf.CIQ($A52,"IQ_BASIC_DEFENSE_INTERVAL_SCORE",$B$3))</f>
        <v/>
      </c>
      <c r="AD52" s="43" t="str">
        <f>IF($A52="","",_xll.ciqfunctions.udf.CIQ($A52,"IQ_CURRENT_RATIO_SCORE",$B$3))</f>
        <v/>
      </c>
      <c r="AE52" s="43" t="str">
        <f>IF($A52="","",_xll.ciqfunctions.udf.CIQ($A52,"IQ_QUICK_RATIO_SCORE",$B$3))</f>
        <v/>
      </c>
    </row>
    <row r="53" spans="3:31" s="22" customFormat="1" ht="12.75" customHeight="1" x14ac:dyDescent="0.2">
      <c r="C53" s="43" t="str">
        <f>IF($A53="","",_xll.ciqfunctions.udf.CIQ($A53,"IQ_OPERATIONAL_SCORE",$B$3))</f>
        <v/>
      </c>
      <c r="D53" s="43" t="str">
        <f>IF($A53="","",_xll.ciqfunctions.udf.CIQ($A53,"IQ_TOTAL_REV_SCORE",$B$3))</f>
        <v/>
      </c>
      <c r="E53" s="43" t="str">
        <f>IF($A53="","",_xll.ciqfunctions.udf.CIQ($A53,"IQ_TOTAL_EQUITY_SCORE",$B$3))</f>
        <v/>
      </c>
      <c r="F53" s="43" t="str">
        <f>IF($A53="","",_xll.ciqfunctions.udf.CIQ($A53,"IQ_RETURN_CAPITAL_SCORE",$B$3))</f>
        <v/>
      </c>
      <c r="G53" s="43" t="str">
        <f>IF($A53="","",_xll.ciqfunctions.udf.CIQ($A53,"IQ_RECURRING_EARN_ASSETS_SCORE",$B$3))</f>
        <v/>
      </c>
      <c r="H53" s="43" t="str">
        <f>IF($A53="","",_xll.ciqfunctions.udf.CIQ($A53,"IQ_NET_WORKING_CAP_REV_SCORE",$B$3))</f>
        <v/>
      </c>
      <c r="I53" s="43" t="str">
        <f>IF($A53="","",_xll.ciqfunctions.udf.CIQ($A53,"IQ_ASSET_TURNS_SCORE",$B$3))</f>
        <v/>
      </c>
      <c r="J53" s="43" t="str">
        <f>IF($A53="","",_xll.ciqfunctions.udf.CIQ($A53,"IQ_INTAN_ASSETS_REV_SCORE",$B$3))</f>
        <v/>
      </c>
      <c r="K53" s="43" t="str">
        <f>IF($A53="","",_xll.ciqfunctions.udf.CIQ($A53,"IQ_NET_WORKING_CAP_TOTAL_ASSETS_SCORE",$B$3))</f>
        <v/>
      </c>
      <c r="L53" s="43" t="str">
        <f>IF($A53="","",_xll.ciqfunctions.udf.CIQ($A53,"IQ_AP_AR_SCORE",$B$3))</f>
        <v/>
      </c>
      <c r="M53" s="43" t="str">
        <f>IF($A53="","",_xll.ciqfunctions.udf.CIQ($A53,"IQ_MGMT_RATE_RETURN_SCORE",$B$3))</f>
        <v/>
      </c>
      <c r="N53" s="43" t="str">
        <f>IF($A53="","",_xll.ciqfunctions.udf.CIQ($A53,"IQ_GROSS_MARGIN_SCORE",$B$3))</f>
        <v/>
      </c>
      <c r="O53" s="43" t="str">
        <f>IF($A53="","",_xll.ciqfunctions.udf.CIQ($A53,"IQ_EBITDA_MARGIN_SCORE",$B$3))</f>
        <v/>
      </c>
      <c r="P53" s="20"/>
      <c r="Q53" s="43" t="str">
        <f>IF($A53="","",_xll.ciqfunctions.udf.CIQ($A53,"IQ_SOLVENCY_SCORE",$B$3))</f>
        <v/>
      </c>
      <c r="R53" s="43" t="str">
        <f>IF($A53="","",_xll.ciqfunctions.udf.CIQ($A53,"IQ_FFO_INT_SCORE",$B$3))</f>
        <v/>
      </c>
      <c r="S53" s="43" t="str">
        <f>IF($A53="","",_xll.ciqfunctions.udf.CIQ($A53,"IQ_EBITDA_INT_SCORE",$B$3))</f>
        <v/>
      </c>
      <c r="T53" s="43" t="str">
        <f>IF($A53="","",_xll.ciqfunctions.udf.CIQ($A53,"IQ_FFO_TOTAL_DEBT_SCORE",$B$3))</f>
        <v/>
      </c>
      <c r="U53" s="43" t="str">
        <f>IF($A53="","",_xll.ciqfunctions.udf.CIQ($A53,"IQ_NET_DEBT_EBITDA_SCORE",$B$3))</f>
        <v/>
      </c>
      <c r="V53" s="43" t="str">
        <f>IF($A53="","",_xll.ciqfunctions.udf.CIQ($A53,"IQ_TOTAL_DEBT_CAP_SCORE",$B$3))</f>
        <v/>
      </c>
      <c r="W53" s="43" t="str">
        <f>IF($A53="","",_xll.ciqfunctions.udf.CIQ($A53,"IQ_DEBT_TOTAL_LIAB_SCORE",$B$3))</f>
        <v/>
      </c>
      <c r="X53" s="43" t="str">
        <f>IF($A53="","",_xll.ciqfunctions.udf.CIQ($A53,"IQ_TOTAL_DEBT_TOTAL_REV_SCORE",$B$3))</f>
        <v/>
      </c>
      <c r="Y53" s="20"/>
      <c r="Z53" s="43" t="str">
        <f>IF($A53="","",_xll.ciqfunctions.udf.CIQ($A53,"IQ_LIQUID_SCORE",$B$3))</f>
        <v/>
      </c>
      <c r="AA53" s="43" t="str">
        <f>IF($A53="","",_xll.ciqfunctions.udf.CIQ($A53,"IQ_FFO_PLUS_CASH_ST_DEBT_SCORE",$B$3))</f>
        <v/>
      </c>
      <c r="AB53" s="43" t="str">
        <f>IF($A53="","",_xll.ciqfunctions.udf.CIQ($A53,"IQ_FFO_GROSS_PROFIT_SCORE",$B$3))</f>
        <v/>
      </c>
      <c r="AC53" s="43" t="str">
        <f>IF($A53="","",_xll.ciqfunctions.udf.CIQ($A53,"IQ_BASIC_DEFENSE_INTERVAL_SCORE",$B$3))</f>
        <v/>
      </c>
      <c r="AD53" s="43" t="str">
        <f>IF($A53="","",_xll.ciqfunctions.udf.CIQ($A53,"IQ_CURRENT_RATIO_SCORE",$B$3))</f>
        <v/>
      </c>
      <c r="AE53" s="43" t="str">
        <f>IF($A53="","",_xll.ciqfunctions.udf.CIQ($A53,"IQ_QUICK_RATIO_SCORE",$B$3))</f>
        <v/>
      </c>
    </row>
    <row r="54" spans="3:31" s="22" customFormat="1" ht="12.75" customHeight="1" x14ac:dyDescent="0.2">
      <c r="C54" s="43" t="str">
        <f>IF($A54="","",_xll.ciqfunctions.udf.CIQ($A54,"IQ_OPERATIONAL_SCORE",$B$3))</f>
        <v/>
      </c>
      <c r="D54" s="43" t="str">
        <f>IF($A54="","",_xll.ciqfunctions.udf.CIQ($A54,"IQ_TOTAL_REV_SCORE",$B$3))</f>
        <v/>
      </c>
      <c r="E54" s="43" t="str">
        <f>IF($A54="","",_xll.ciqfunctions.udf.CIQ($A54,"IQ_TOTAL_EQUITY_SCORE",$B$3))</f>
        <v/>
      </c>
      <c r="F54" s="43" t="str">
        <f>IF($A54="","",_xll.ciqfunctions.udf.CIQ($A54,"IQ_RETURN_CAPITAL_SCORE",$B$3))</f>
        <v/>
      </c>
      <c r="G54" s="43" t="str">
        <f>IF($A54="","",_xll.ciqfunctions.udf.CIQ($A54,"IQ_RECURRING_EARN_ASSETS_SCORE",$B$3))</f>
        <v/>
      </c>
      <c r="H54" s="43" t="str">
        <f>IF($A54="","",_xll.ciqfunctions.udf.CIQ($A54,"IQ_NET_WORKING_CAP_REV_SCORE",$B$3))</f>
        <v/>
      </c>
      <c r="I54" s="43" t="str">
        <f>IF($A54="","",_xll.ciqfunctions.udf.CIQ($A54,"IQ_ASSET_TURNS_SCORE",$B$3))</f>
        <v/>
      </c>
      <c r="J54" s="43" t="str">
        <f>IF($A54="","",_xll.ciqfunctions.udf.CIQ($A54,"IQ_INTAN_ASSETS_REV_SCORE",$B$3))</f>
        <v/>
      </c>
      <c r="K54" s="43" t="str">
        <f>IF($A54="","",_xll.ciqfunctions.udf.CIQ($A54,"IQ_NET_WORKING_CAP_TOTAL_ASSETS_SCORE",$B$3))</f>
        <v/>
      </c>
      <c r="L54" s="43" t="str">
        <f>IF($A54="","",_xll.ciqfunctions.udf.CIQ($A54,"IQ_AP_AR_SCORE",$B$3))</f>
        <v/>
      </c>
      <c r="M54" s="43" t="str">
        <f>IF($A54="","",_xll.ciqfunctions.udf.CIQ($A54,"IQ_MGMT_RATE_RETURN_SCORE",$B$3))</f>
        <v/>
      </c>
      <c r="N54" s="43" t="str">
        <f>IF($A54="","",_xll.ciqfunctions.udf.CIQ($A54,"IQ_GROSS_MARGIN_SCORE",$B$3))</f>
        <v/>
      </c>
      <c r="O54" s="43" t="str">
        <f>IF($A54="","",_xll.ciqfunctions.udf.CIQ($A54,"IQ_EBITDA_MARGIN_SCORE",$B$3))</f>
        <v/>
      </c>
      <c r="P54" s="20"/>
      <c r="Q54" s="43" t="str">
        <f>IF($A54="","",_xll.ciqfunctions.udf.CIQ($A54,"IQ_SOLVENCY_SCORE",$B$3))</f>
        <v/>
      </c>
      <c r="R54" s="43" t="str">
        <f>IF($A54="","",_xll.ciqfunctions.udf.CIQ($A54,"IQ_FFO_INT_SCORE",$B$3))</f>
        <v/>
      </c>
      <c r="S54" s="43" t="str">
        <f>IF($A54="","",_xll.ciqfunctions.udf.CIQ($A54,"IQ_EBITDA_INT_SCORE",$B$3))</f>
        <v/>
      </c>
      <c r="T54" s="43" t="str">
        <f>IF($A54="","",_xll.ciqfunctions.udf.CIQ($A54,"IQ_FFO_TOTAL_DEBT_SCORE",$B$3))</f>
        <v/>
      </c>
      <c r="U54" s="43" t="str">
        <f>IF($A54="","",_xll.ciqfunctions.udf.CIQ($A54,"IQ_NET_DEBT_EBITDA_SCORE",$B$3))</f>
        <v/>
      </c>
      <c r="V54" s="43" t="str">
        <f>IF($A54="","",_xll.ciqfunctions.udf.CIQ($A54,"IQ_TOTAL_DEBT_CAP_SCORE",$B$3))</f>
        <v/>
      </c>
      <c r="W54" s="43" t="str">
        <f>IF($A54="","",_xll.ciqfunctions.udf.CIQ($A54,"IQ_DEBT_TOTAL_LIAB_SCORE",$B$3))</f>
        <v/>
      </c>
      <c r="X54" s="43" t="str">
        <f>IF($A54="","",_xll.ciqfunctions.udf.CIQ($A54,"IQ_TOTAL_DEBT_TOTAL_REV_SCORE",$B$3))</f>
        <v/>
      </c>
      <c r="Y54" s="20"/>
      <c r="Z54" s="43" t="str">
        <f>IF($A54="","",_xll.ciqfunctions.udf.CIQ($A54,"IQ_LIQUID_SCORE",$B$3))</f>
        <v/>
      </c>
      <c r="AA54" s="43" t="str">
        <f>IF($A54="","",_xll.ciqfunctions.udf.CIQ($A54,"IQ_FFO_PLUS_CASH_ST_DEBT_SCORE",$B$3))</f>
        <v/>
      </c>
      <c r="AB54" s="43" t="str">
        <f>IF($A54="","",_xll.ciqfunctions.udf.CIQ($A54,"IQ_FFO_GROSS_PROFIT_SCORE",$B$3))</f>
        <v/>
      </c>
      <c r="AC54" s="43" t="str">
        <f>IF($A54="","",_xll.ciqfunctions.udf.CIQ($A54,"IQ_BASIC_DEFENSE_INTERVAL_SCORE",$B$3))</f>
        <v/>
      </c>
      <c r="AD54" s="43" t="str">
        <f>IF($A54="","",_xll.ciqfunctions.udf.CIQ($A54,"IQ_CURRENT_RATIO_SCORE",$B$3))</f>
        <v/>
      </c>
      <c r="AE54" s="43" t="str">
        <f>IF($A54="","",_xll.ciqfunctions.udf.CIQ($A54,"IQ_QUICK_RATIO_SCORE",$B$3))</f>
        <v/>
      </c>
    </row>
    <row r="55" spans="3:31" s="22" customFormat="1" ht="12.75" customHeight="1" x14ac:dyDescent="0.2">
      <c r="C55" s="43" t="str">
        <f>IF($A55="","",_xll.ciqfunctions.udf.CIQ($A55,"IQ_OPERATIONAL_SCORE",$B$3))</f>
        <v/>
      </c>
      <c r="D55" s="43" t="str">
        <f>IF($A55="","",_xll.ciqfunctions.udf.CIQ($A55,"IQ_TOTAL_REV_SCORE",$B$3))</f>
        <v/>
      </c>
      <c r="E55" s="43" t="str">
        <f>IF($A55="","",_xll.ciqfunctions.udf.CIQ($A55,"IQ_TOTAL_EQUITY_SCORE",$B$3))</f>
        <v/>
      </c>
      <c r="F55" s="43" t="str">
        <f>IF($A55="","",_xll.ciqfunctions.udf.CIQ($A55,"IQ_RETURN_CAPITAL_SCORE",$B$3))</f>
        <v/>
      </c>
      <c r="G55" s="43" t="str">
        <f>IF($A55="","",_xll.ciqfunctions.udf.CIQ($A55,"IQ_RECURRING_EARN_ASSETS_SCORE",$B$3))</f>
        <v/>
      </c>
      <c r="H55" s="43" t="str">
        <f>IF($A55="","",_xll.ciqfunctions.udf.CIQ($A55,"IQ_NET_WORKING_CAP_REV_SCORE",$B$3))</f>
        <v/>
      </c>
      <c r="I55" s="43" t="str">
        <f>IF($A55="","",_xll.ciqfunctions.udf.CIQ($A55,"IQ_ASSET_TURNS_SCORE",$B$3))</f>
        <v/>
      </c>
      <c r="J55" s="43" t="str">
        <f>IF($A55="","",_xll.ciqfunctions.udf.CIQ($A55,"IQ_INTAN_ASSETS_REV_SCORE",$B$3))</f>
        <v/>
      </c>
      <c r="K55" s="43" t="str">
        <f>IF($A55="","",_xll.ciqfunctions.udf.CIQ($A55,"IQ_NET_WORKING_CAP_TOTAL_ASSETS_SCORE",$B$3))</f>
        <v/>
      </c>
      <c r="L55" s="43" t="str">
        <f>IF($A55="","",_xll.ciqfunctions.udf.CIQ($A55,"IQ_AP_AR_SCORE",$B$3))</f>
        <v/>
      </c>
      <c r="M55" s="43" t="str">
        <f>IF($A55="","",_xll.ciqfunctions.udf.CIQ($A55,"IQ_MGMT_RATE_RETURN_SCORE",$B$3))</f>
        <v/>
      </c>
      <c r="N55" s="43" t="str">
        <f>IF($A55="","",_xll.ciqfunctions.udf.CIQ($A55,"IQ_GROSS_MARGIN_SCORE",$B$3))</f>
        <v/>
      </c>
      <c r="O55" s="43" t="str">
        <f>IF($A55="","",_xll.ciqfunctions.udf.CIQ($A55,"IQ_EBITDA_MARGIN_SCORE",$B$3))</f>
        <v/>
      </c>
      <c r="P55" s="20"/>
      <c r="Q55" s="43" t="str">
        <f>IF($A55="","",_xll.ciqfunctions.udf.CIQ($A55,"IQ_SOLVENCY_SCORE",$B$3))</f>
        <v/>
      </c>
      <c r="R55" s="43" t="str">
        <f>IF($A55="","",_xll.ciqfunctions.udf.CIQ($A55,"IQ_FFO_INT_SCORE",$B$3))</f>
        <v/>
      </c>
      <c r="S55" s="43" t="str">
        <f>IF($A55="","",_xll.ciqfunctions.udf.CIQ($A55,"IQ_EBITDA_INT_SCORE",$B$3))</f>
        <v/>
      </c>
      <c r="T55" s="43" t="str">
        <f>IF($A55="","",_xll.ciqfunctions.udf.CIQ($A55,"IQ_FFO_TOTAL_DEBT_SCORE",$B$3))</f>
        <v/>
      </c>
      <c r="U55" s="43" t="str">
        <f>IF($A55="","",_xll.ciqfunctions.udf.CIQ($A55,"IQ_NET_DEBT_EBITDA_SCORE",$B$3))</f>
        <v/>
      </c>
      <c r="V55" s="43" t="str">
        <f>IF($A55="","",_xll.ciqfunctions.udf.CIQ($A55,"IQ_TOTAL_DEBT_CAP_SCORE",$B$3))</f>
        <v/>
      </c>
      <c r="W55" s="43" t="str">
        <f>IF($A55="","",_xll.ciqfunctions.udf.CIQ($A55,"IQ_DEBT_TOTAL_LIAB_SCORE",$B$3))</f>
        <v/>
      </c>
      <c r="X55" s="43" t="str">
        <f>IF($A55="","",_xll.ciqfunctions.udf.CIQ($A55,"IQ_TOTAL_DEBT_TOTAL_REV_SCORE",$B$3))</f>
        <v/>
      </c>
      <c r="Y55" s="20"/>
      <c r="Z55" s="43" t="str">
        <f>IF($A55="","",_xll.ciqfunctions.udf.CIQ($A55,"IQ_LIQUID_SCORE",$B$3))</f>
        <v/>
      </c>
      <c r="AA55" s="43" t="str">
        <f>IF($A55="","",_xll.ciqfunctions.udf.CIQ($A55,"IQ_FFO_PLUS_CASH_ST_DEBT_SCORE",$B$3))</f>
        <v/>
      </c>
      <c r="AB55" s="43" t="str">
        <f>IF($A55="","",_xll.ciqfunctions.udf.CIQ($A55,"IQ_FFO_GROSS_PROFIT_SCORE",$B$3))</f>
        <v/>
      </c>
      <c r="AC55" s="43" t="str">
        <f>IF($A55="","",_xll.ciqfunctions.udf.CIQ($A55,"IQ_BASIC_DEFENSE_INTERVAL_SCORE",$B$3))</f>
        <v/>
      </c>
      <c r="AD55" s="43" t="str">
        <f>IF($A55="","",_xll.ciqfunctions.udf.CIQ($A55,"IQ_CURRENT_RATIO_SCORE",$B$3))</f>
        <v/>
      </c>
      <c r="AE55" s="43" t="str">
        <f>IF($A55="","",_xll.ciqfunctions.udf.CIQ($A55,"IQ_QUICK_RATIO_SCORE",$B$3))</f>
        <v/>
      </c>
    </row>
    <row r="56" spans="3:31" s="22" customFormat="1" ht="12.75" customHeight="1" x14ac:dyDescent="0.2">
      <c r="C56" s="43" t="str">
        <f>IF($A56="","",_xll.ciqfunctions.udf.CIQ($A56,"IQ_OPERATIONAL_SCORE",$B$3))</f>
        <v/>
      </c>
      <c r="D56" s="43" t="str">
        <f>IF($A56="","",_xll.ciqfunctions.udf.CIQ($A56,"IQ_TOTAL_REV_SCORE",$B$3))</f>
        <v/>
      </c>
      <c r="E56" s="43" t="str">
        <f>IF($A56="","",_xll.ciqfunctions.udf.CIQ($A56,"IQ_TOTAL_EQUITY_SCORE",$B$3))</f>
        <v/>
      </c>
      <c r="F56" s="43" t="str">
        <f>IF($A56="","",_xll.ciqfunctions.udf.CIQ($A56,"IQ_RETURN_CAPITAL_SCORE",$B$3))</f>
        <v/>
      </c>
      <c r="G56" s="43" t="str">
        <f>IF($A56="","",_xll.ciqfunctions.udf.CIQ($A56,"IQ_RECURRING_EARN_ASSETS_SCORE",$B$3))</f>
        <v/>
      </c>
      <c r="H56" s="43" t="str">
        <f>IF($A56="","",_xll.ciqfunctions.udf.CIQ($A56,"IQ_NET_WORKING_CAP_REV_SCORE",$B$3))</f>
        <v/>
      </c>
      <c r="I56" s="43" t="str">
        <f>IF($A56="","",_xll.ciqfunctions.udf.CIQ($A56,"IQ_ASSET_TURNS_SCORE",$B$3))</f>
        <v/>
      </c>
      <c r="J56" s="43" t="str">
        <f>IF($A56="","",_xll.ciqfunctions.udf.CIQ($A56,"IQ_INTAN_ASSETS_REV_SCORE",$B$3))</f>
        <v/>
      </c>
      <c r="K56" s="43" t="str">
        <f>IF($A56="","",_xll.ciqfunctions.udf.CIQ($A56,"IQ_NET_WORKING_CAP_TOTAL_ASSETS_SCORE",$B$3))</f>
        <v/>
      </c>
      <c r="L56" s="43" t="str">
        <f>IF($A56="","",_xll.ciqfunctions.udf.CIQ($A56,"IQ_AP_AR_SCORE",$B$3))</f>
        <v/>
      </c>
      <c r="M56" s="43" t="str">
        <f>IF($A56="","",_xll.ciqfunctions.udf.CIQ($A56,"IQ_MGMT_RATE_RETURN_SCORE",$B$3))</f>
        <v/>
      </c>
      <c r="N56" s="43" t="str">
        <f>IF($A56="","",_xll.ciqfunctions.udf.CIQ($A56,"IQ_GROSS_MARGIN_SCORE",$B$3))</f>
        <v/>
      </c>
      <c r="O56" s="43" t="str">
        <f>IF($A56="","",_xll.ciqfunctions.udf.CIQ($A56,"IQ_EBITDA_MARGIN_SCORE",$B$3))</f>
        <v/>
      </c>
      <c r="P56" s="20"/>
      <c r="Q56" s="43" t="str">
        <f>IF($A56="","",_xll.ciqfunctions.udf.CIQ($A56,"IQ_SOLVENCY_SCORE",$B$3))</f>
        <v/>
      </c>
      <c r="R56" s="43" t="str">
        <f>IF($A56="","",_xll.ciqfunctions.udf.CIQ($A56,"IQ_FFO_INT_SCORE",$B$3))</f>
        <v/>
      </c>
      <c r="S56" s="43" t="str">
        <f>IF($A56="","",_xll.ciqfunctions.udf.CIQ($A56,"IQ_EBITDA_INT_SCORE",$B$3))</f>
        <v/>
      </c>
      <c r="T56" s="43" t="str">
        <f>IF($A56="","",_xll.ciqfunctions.udf.CIQ($A56,"IQ_FFO_TOTAL_DEBT_SCORE",$B$3))</f>
        <v/>
      </c>
      <c r="U56" s="43" t="str">
        <f>IF($A56="","",_xll.ciqfunctions.udf.CIQ($A56,"IQ_NET_DEBT_EBITDA_SCORE",$B$3))</f>
        <v/>
      </c>
      <c r="V56" s="43" t="str">
        <f>IF($A56="","",_xll.ciqfunctions.udf.CIQ($A56,"IQ_TOTAL_DEBT_CAP_SCORE",$B$3))</f>
        <v/>
      </c>
      <c r="W56" s="43" t="str">
        <f>IF($A56="","",_xll.ciqfunctions.udf.CIQ($A56,"IQ_DEBT_TOTAL_LIAB_SCORE",$B$3))</f>
        <v/>
      </c>
      <c r="X56" s="43" t="str">
        <f>IF($A56="","",_xll.ciqfunctions.udf.CIQ($A56,"IQ_TOTAL_DEBT_TOTAL_REV_SCORE",$B$3))</f>
        <v/>
      </c>
      <c r="Y56" s="20"/>
      <c r="Z56" s="43" t="str">
        <f>IF($A56="","",_xll.ciqfunctions.udf.CIQ($A56,"IQ_LIQUID_SCORE",$B$3))</f>
        <v/>
      </c>
      <c r="AA56" s="43" t="str">
        <f>IF($A56="","",_xll.ciqfunctions.udf.CIQ($A56,"IQ_FFO_PLUS_CASH_ST_DEBT_SCORE",$B$3))</f>
        <v/>
      </c>
      <c r="AB56" s="43" t="str">
        <f>IF($A56="","",_xll.ciqfunctions.udf.CIQ($A56,"IQ_FFO_GROSS_PROFIT_SCORE",$B$3))</f>
        <v/>
      </c>
      <c r="AC56" s="43" t="str">
        <f>IF($A56="","",_xll.ciqfunctions.udf.CIQ($A56,"IQ_BASIC_DEFENSE_INTERVAL_SCORE",$B$3))</f>
        <v/>
      </c>
      <c r="AD56" s="43" t="str">
        <f>IF($A56="","",_xll.ciqfunctions.udf.CIQ($A56,"IQ_CURRENT_RATIO_SCORE",$B$3))</f>
        <v/>
      </c>
      <c r="AE56" s="43" t="str">
        <f>IF($A56="","",_xll.ciqfunctions.udf.CIQ($A56,"IQ_QUICK_RATIO_SCORE",$B$3))</f>
        <v/>
      </c>
    </row>
    <row r="57" spans="3:31" s="22" customFormat="1" ht="12.75" customHeight="1" x14ac:dyDescent="0.2">
      <c r="C57" s="43" t="str">
        <f>IF($A57="","",_xll.ciqfunctions.udf.CIQ($A57,"IQ_OPERATIONAL_SCORE",$B$3))</f>
        <v/>
      </c>
      <c r="D57" s="43" t="str">
        <f>IF($A57="","",_xll.ciqfunctions.udf.CIQ($A57,"IQ_TOTAL_REV_SCORE",$B$3))</f>
        <v/>
      </c>
      <c r="E57" s="43" t="str">
        <f>IF($A57="","",_xll.ciqfunctions.udf.CIQ($A57,"IQ_TOTAL_EQUITY_SCORE",$B$3))</f>
        <v/>
      </c>
      <c r="F57" s="43" t="str">
        <f>IF($A57="","",_xll.ciqfunctions.udf.CIQ($A57,"IQ_RETURN_CAPITAL_SCORE",$B$3))</f>
        <v/>
      </c>
      <c r="G57" s="43" t="str">
        <f>IF($A57="","",_xll.ciqfunctions.udf.CIQ($A57,"IQ_RECURRING_EARN_ASSETS_SCORE",$B$3))</f>
        <v/>
      </c>
      <c r="H57" s="43" t="str">
        <f>IF($A57="","",_xll.ciqfunctions.udf.CIQ($A57,"IQ_NET_WORKING_CAP_REV_SCORE",$B$3))</f>
        <v/>
      </c>
      <c r="I57" s="43" t="str">
        <f>IF($A57="","",_xll.ciqfunctions.udf.CIQ($A57,"IQ_ASSET_TURNS_SCORE",$B$3))</f>
        <v/>
      </c>
      <c r="J57" s="43" t="str">
        <f>IF($A57="","",_xll.ciqfunctions.udf.CIQ($A57,"IQ_INTAN_ASSETS_REV_SCORE",$B$3))</f>
        <v/>
      </c>
      <c r="K57" s="43" t="str">
        <f>IF($A57="","",_xll.ciqfunctions.udf.CIQ($A57,"IQ_NET_WORKING_CAP_TOTAL_ASSETS_SCORE",$B$3))</f>
        <v/>
      </c>
      <c r="L57" s="43" t="str">
        <f>IF($A57="","",_xll.ciqfunctions.udf.CIQ($A57,"IQ_AP_AR_SCORE",$B$3))</f>
        <v/>
      </c>
      <c r="M57" s="43" t="str">
        <f>IF($A57="","",_xll.ciqfunctions.udf.CIQ($A57,"IQ_MGMT_RATE_RETURN_SCORE",$B$3))</f>
        <v/>
      </c>
      <c r="N57" s="43" t="str">
        <f>IF($A57="","",_xll.ciqfunctions.udf.CIQ($A57,"IQ_GROSS_MARGIN_SCORE",$B$3))</f>
        <v/>
      </c>
      <c r="O57" s="43" t="str">
        <f>IF($A57="","",_xll.ciqfunctions.udf.CIQ($A57,"IQ_EBITDA_MARGIN_SCORE",$B$3))</f>
        <v/>
      </c>
      <c r="P57" s="20"/>
      <c r="Q57" s="43" t="str">
        <f>IF($A57="","",_xll.ciqfunctions.udf.CIQ($A57,"IQ_SOLVENCY_SCORE",$B$3))</f>
        <v/>
      </c>
      <c r="R57" s="43" t="str">
        <f>IF($A57="","",_xll.ciqfunctions.udf.CIQ($A57,"IQ_FFO_INT_SCORE",$B$3))</f>
        <v/>
      </c>
      <c r="S57" s="43" t="str">
        <f>IF($A57="","",_xll.ciqfunctions.udf.CIQ($A57,"IQ_EBITDA_INT_SCORE",$B$3))</f>
        <v/>
      </c>
      <c r="T57" s="43" t="str">
        <f>IF($A57="","",_xll.ciqfunctions.udf.CIQ($A57,"IQ_FFO_TOTAL_DEBT_SCORE",$B$3))</f>
        <v/>
      </c>
      <c r="U57" s="43" t="str">
        <f>IF($A57="","",_xll.ciqfunctions.udf.CIQ($A57,"IQ_NET_DEBT_EBITDA_SCORE",$B$3))</f>
        <v/>
      </c>
      <c r="V57" s="43" t="str">
        <f>IF($A57="","",_xll.ciqfunctions.udf.CIQ($A57,"IQ_TOTAL_DEBT_CAP_SCORE",$B$3))</f>
        <v/>
      </c>
      <c r="W57" s="43" t="str">
        <f>IF($A57="","",_xll.ciqfunctions.udf.CIQ($A57,"IQ_DEBT_TOTAL_LIAB_SCORE",$B$3))</f>
        <v/>
      </c>
      <c r="X57" s="43" t="str">
        <f>IF($A57="","",_xll.ciqfunctions.udf.CIQ($A57,"IQ_TOTAL_DEBT_TOTAL_REV_SCORE",$B$3))</f>
        <v/>
      </c>
      <c r="Y57" s="20"/>
      <c r="Z57" s="43" t="str">
        <f>IF($A57="","",_xll.ciqfunctions.udf.CIQ($A57,"IQ_LIQUID_SCORE",$B$3))</f>
        <v/>
      </c>
      <c r="AA57" s="43" t="str">
        <f>IF($A57="","",_xll.ciqfunctions.udf.CIQ($A57,"IQ_FFO_PLUS_CASH_ST_DEBT_SCORE",$B$3))</f>
        <v/>
      </c>
      <c r="AB57" s="43" t="str">
        <f>IF($A57="","",_xll.ciqfunctions.udf.CIQ($A57,"IQ_FFO_GROSS_PROFIT_SCORE",$B$3))</f>
        <v/>
      </c>
      <c r="AC57" s="43" t="str">
        <f>IF($A57="","",_xll.ciqfunctions.udf.CIQ($A57,"IQ_BASIC_DEFENSE_INTERVAL_SCORE",$B$3))</f>
        <v/>
      </c>
      <c r="AD57" s="43" t="str">
        <f>IF($A57="","",_xll.ciqfunctions.udf.CIQ($A57,"IQ_CURRENT_RATIO_SCORE",$B$3))</f>
        <v/>
      </c>
      <c r="AE57" s="43" t="str">
        <f>IF($A57="","",_xll.ciqfunctions.udf.CIQ($A57,"IQ_QUICK_RATIO_SCORE",$B$3))</f>
        <v/>
      </c>
    </row>
    <row r="58" spans="3:31" s="22" customFormat="1" ht="12.75" customHeight="1" x14ac:dyDescent="0.2">
      <c r="C58" s="43" t="str">
        <f>IF($A58="","",_xll.ciqfunctions.udf.CIQ($A58,"IQ_OPERATIONAL_SCORE",$B$3))</f>
        <v/>
      </c>
      <c r="D58" s="43" t="str">
        <f>IF($A58="","",_xll.ciqfunctions.udf.CIQ($A58,"IQ_TOTAL_REV_SCORE",$B$3))</f>
        <v/>
      </c>
      <c r="E58" s="43" t="str">
        <f>IF($A58="","",_xll.ciqfunctions.udf.CIQ($A58,"IQ_TOTAL_EQUITY_SCORE",$B$3))</f>
        <v/>
      </c>
      <c r="F58" s="43" t="str">
        <f>IF($A58="","",_xll.ciqfunctions.udf.CIQ($A58,"IQ_RETURN_CAPITAL_SCORE",$B$3))</f>
        <v/>
      </c>
      <c r="G58" s="43" t="str">
        <f>IF($A58="","",_xll.ciqfunctions.udf.CIQ($A58,"IQ_RECURRING_EARN_ASSETS_SCORE",$B$3))</f>
        <v/>
      </c>
      <c r="H58" s="43" t="str">
        <f>IF($A58="","",_xll.ciqfunctions.udf.CIQ($A58,"IQ_NET_WORKING_CAP_REV_SCORE",$B$3))</f>
        <v/>
      </c>
      <c r="I58" s="43" t="str">
        <f>IF($A58="","",_xll.ciqfunctions.udf.CIQ($A58,"IQ_ASSET_TURNS_SCORE",$B$3))</f>
        <v/>
      </c>
      <c r="J58" s="43" t="str">
        <f>IF($A58="","",_xll.ciqfunctions.udf.CIQ($A58,"IQ_INTAN_ASSETS_REV_SCORE",$B$3))</f>
        <v/>
      </c>
      <c r="K58" s="43" t="str">
        <f>IF($A58="","",_xll.ciqfunctions.udf.CIQ($A58,"IQ_NET_WORKING_CAP_TOTAL_ASSETS_SCORE",$B$3))</f>
        <v/>
      </c>
      <c r="L58" s="43" t="str">
        <f>IF($A58="","",_xll.ciqfunctions.udf.CIQ($A58,"IQ_AP_AR_SCORE",$B$3))</f>
        <v/>
      </c>
      <c r="M58" s="43" t="str">
        <f>IF($A58="","",_xll.ciqfunctions.udf.CIQ($A58,"IQ_MGMT_RATE_RETURN_SCORE",$B$3))</f>
        <v/>
      </c>
      <c r="N58" s="43" t="str">
        <f>IF($A58="","",_xll.ciqfunctions.udf.CIQ($A58,"IQ_GROSS_MARGIN_SCORE",$B$3))</f>
        <v/>
      </c>
      <c r="O58" s="43" t="str">
        <f>IF($A58="","",_xll.ciqfunctions.udf.CIQ($A58,"IQ_EBITDA_MARGIN_SCORE",$B$3))</f>
        <v/>
      </c>
      <c r="P58" s="20"/>
      <c r="Q58" s="43" t="str">
        <f>IF($A58="","",_xll.ciqfunctions.udf.CIQ($A58,"IQ_SOLVENCY_SCORE",$B$3))</f>
        <v/>
      </c>
      <c r="R58" s="43" t="str">
        <f>IF($A58="","",_xll.ciqfunctions.udf.CIQ($A58,"IQ_FFO_INT_SCORE",$B$3))</f>
        <v/>
      </c>
      <c r="S58" s="43" t="str">
        <f>IF($A58="","",_xll.ciqfunctions.udf.CIQ($A58,"IQ_EBITDA_INT_SCORE",$B$3))</f>
        <v/>
      </c>
      <c r="T58" s="43" t="str">
        <f>IF($A58="","",_xll.ciqfunctions.udf.CIQ($A58,"IQ_FFO_TOTAL_DEBT_SCORE",$B$3))</f>
        <v/>
      </c>
      <c r="U58" s="43" t="str">
        <f>IF($A58="","",_xll.ciqfunctions.udf.CIQ($A58,"IQ_NET_DEBT_EBITDA_SCORE",$B$3))</f>
        <v/>
      </c>
      <c r="V58" s="43" t="str">
        <f>IF($A58="","",_xll.ciqfunctions.udf.CIQ($A58,"IQ_TOTAL_DEBT_CAP_SCORE",$B$3))</f>
        <v/>
      </c>
      <c r="W58" s="43" t="str">
        <f>IF($A58="","",_xll.ciqfunctions.udf.CIQ($A58,"IQ_DEBT_TOTAL_LIAB_SCORE",$B$3))</f>
        <v/>
      </c>
      <c r="X58" s="43" t="str">
        <f>IF($A58="","",_xll.ciqfunctions.udf.CIQ($A58,"IQ_TOTAL_DEBT_TOTAL_REV_SCORE",$B$3))</f>
        <v/>
      </c>
      <c r="Y58" s="20"/>
      <c r="Z58" s="43" t="str">
        <f>IF($A58="","",_xll.ciqfunctions.udf.CIQ($A58,"IQ_LIQUID_SCORE",$B$3))</f>
        <v/>
      </c>
      <c r="AA58" s="43" t="str">
        <f>IF($A58="","",_xll.ciqfunctions.udf.CIQ($A58,"IQ_FFO_PLUS_CASH_ST_DEBT_SCORE",$B$3))</f>
        <v/>
      </c>
      <c r="AB58" s="43" t="str">
        <f>IF($A58="","",_xll.ciqfunctions.udf.CIQ($A58,"IQ_FFO_GROSS_PROFIT_SCORE",$B$3))</f>
        <v/>
      </c>
      <c r="AC58" s="43" t="str">
        <f>IF($A58="","",_xll.ciqfunctions.udf.CIQ($A58,"IQ_BASIC_DEFENSE_INTERVAL_SCORE",$B$3))</f>
        <v/>
      </c>
      <c r="AD58" s="43" t="str">
        <f>IF($A58="","",_xll.ciqfunctions.udf.CIQ($A58,"IQ_CURRENT_RATIO_SCORE",$B$3))</f>
        <v/>
      </c>
      <c r="AE58" s="43" t="str">
        <f>IF($A58="","",_xll.ciqfunctions.udf.CIQ($A58,"IQ_QUICK_RATIO_SCORE",$B$3))</f>
        <v/>
      </c>
    </row>
    <row r="59" spans="3:31" s="22" customFormat="1" ht="12.75" customHeight="1" x14ac:dyDescent="0.2">
      <c r="C59" s="43" t="str">
        <f>IF($A59="","",_xll.ciqfunctions.udf.CIQ($A59,"IQ_OPERATIONAL_SCORE",$B$3))</f>
        <v/>
      </c>
      <c r="D59" s="43" t="str">
        <f>IF($A59="","",_xll.ciqfunctions.udf.CIQ($A59,"IQ_TOTAL_REV_SCORE",$B$3))</f>
        <v/>
      </c>
      <c r="E59" s="43" t="str">
        <f>IF($A59="","",_xll.ciqfunctions.udf.CIQ($A59,"IQ_TOTAL_EQUITY_SCORE",$B$3))</f>
        <v/>
      </c>
      <c r="F59" s="43" t="str">
        <f>IF($A59="","",_xll.ciqfunctions.udf.CIQ($A59,"IQ_RETURN_CAPITAL_SCORE",$B$3))</f>
        <v/>
      </c>
      <c r="G59" s="43" t="str">
        <f>IF($A59="","",_xll.ciqfunctions.udf.CIQ($A59,"IQ_RECURRING_EARN_ASSETS_SCORE",$B$3))</f>
        <v/>
      </c>
      <c r="H59" s="43" t="str">
        <f>IF($A59="","",_xll.ciqfunctions.udf.CIQ($A59,"IQ_NET_WORKING_CAP_REV_SCORE",$B$3))</f>
        <v/>
      </c>
      <c r="I59" s="43" t="str">
        <f>IF($A59="","",_xll.ciqfunctions.udf.CIQ($A59,"IQ_ASSET_TURNS_SCORE",$B$3))</f>
        <v/>
      </c>
      <c r="J59" s="43" t="str">
        <f>IF($A59="","",_xll.ciqfunctions.udf.CIQ($A59,"IQ_INTAN_ASSETS_REV_SCORE",$B$3))</f>
        <v/>
      </c>
      <c r="K59" s="43" t="str">
        <f>IF($A59="","",_xll.ciqfunctions.udf.CIQ($A59,"IQ_NET_WORKING_CAP_TOTAL_ASSETS_SCORE",$B$3))</f>
        <v/>
      </c>
      <c r="L59" s="43" t="str">
        <f>IF($A59="","",_xll.ciqfunctions.udf.CIQ($A59,"IQ_AP_AR_SCORE",$B$3))</f>
        <v/>
      </c>
      <c r="M59" s="43" t="str">
        <f>IF($A59="","",_xll.ciqfunctions.udf.CIQ($A59,"IQ_MGMT_RATE_RETURN_SCORE",$B$3))</f>
        <v/>
      </c>
      <c r="N59" s="43" t="str">
        <f>IF($A59="","",_xll.ciqfunctions.udf.CIQ($A59,"IQ_GROSS_MARGIN_SCORE",$B$3))</f>
        <v/>
      </c>
      <c r="O59" s="43" t="str">
        <f>IF($A59="","",_xll.ciqfunctions.udf.CIQ($A59,"IQ_EBITDA_MARGIN_SCORE",$B$3))</f>
        <v/>
      </c>
      <c r="P59" s="20"/>
      <c r="Q59" s="43" t="str">
        <f>IF($A59="","",_xll.ciqfunctions.udf.CIQ($A59,"IQ_SOLVENCY_SCORE",$B$3))</f>
        <v/>
      </c>
      <c r="R59" s="43" t="str">
        <f>IF($A59="","",_xll.ciqfunctions.udf.CIQ($A59,"IQ_FFO_INT_SCORE",$B$3))</f>
        <v/>
      </c>
      <c r="S59" s="43" t="str">
        <f>IF($A59="","",_xll.ciqfunctions.udf.CIQ($A59,"IQ_EBITDA_INT_SCORE",$B$3))</f>
        <v/>
      </c>
      <c r="T59" s="43" t="str">
        <f>IF($A59="","",_xll.ciqfunctions.udf.CIQ($A59,"IQ_FFO_TOTAL_DEBT_SCORE",$B$3))</f>
        <v/>
      </c>
      <c r="U59" s="43" t="str">
        <f>IF($A59="","",_xll.ciqfunctions.udf.CIQ($A59,"IQ_NET_DEBT_EBITDA_SCORE",$B$3))</f>
        <v/>
      </c>
      <c r="V59" s="43" t="str">
        <f>IF($A59="","",_xll.ciqfunctions.udf.CIQ($A59,"IQ_TOTAL_DEBT_CAP_SCORE",$B$3))</f>
        <v/>
      </c>
      <c r="W59" s="43" t="str">
        <f>IF($A59="","",_xll.ciqfunctions.udf.CIQ($A59,"IQ_DEBT_TOTAL_LIAB_SCORE",$B$3))</f>
        <v/>
      </c>
      <c r="X59" s="43" t="str">
        <f>IF($A59="","",_xll.ciqfunctions.udf.CIQ($A59,"IQ_TOTAL_DEBT_TOTAL_REV_SCORE",$B$3))</f>
        <v/>
      </c>
      <c r="Y59" s="20"/>
      <c r="Z59" s="43" t="str">
        <f>IF($A59="","",_xll.ciqfunctions.udf.CIQ($A59,"IQ_LIQUID_SCORE",$B$3))</f>
        <v/>
      </c>
      <c r="AA59" s="43" t="str">
        <f>IF($A59="","",_xll.ciqfunctions.udf.CIQ($A59,"IQ_FFO_PLUS_CASH_ST_DEBT_SCORE",$B$3))</f>
        <v/>
      </c>
      <c r="AB59" s="43" t="str">
        <f>IF($A59="","",_xll.ciqfunctions.udf.CIQ($A59,"IQ_FFO_GROSS_PROFIT_SCORE",$B$3))</f>
        <v/>
      </c>
      <c r="AC59" s="43" t="str">
        <f>IF($A59="","",_xll.ciqfunctions.udf.CIQ($A59,"IQ_BASIC_DEFENSE_INTERVAL_SCORE",$B$3))</f>
        <v/>
      </c>
      <c r="AD59" s="43" t="str">
        <f>IF($A59="","",_xll.ciqfunctions.udf.CIQ($A59,"IQ_CURRENT_RATIO_SCORE",$B$3))</f>
        <v/>
      </c>
      <c r="AE59" s="43" t="str">
        <f>IF($A59="","",_xll.ciqfunctions.udf.CIQ($A59,"IQ_QUICK_RATIO_SCORE",$B$3))</f>
        <v/>
      </c>
    </row>
    <row r="60" spans="3:31" s="22" customFormat="1" ht="12.75" customHeight="1" x14ac:dyDescent="0.2">
      <c r="C60" s="43" t="str">
        <f>IF($A60="","",_xll.ciqfunctions.udf.CIQ($A60,"IQ_OPERATIONAL_SCORE",$B$3))</f>
        <v/>
      </c>
      <c r="D60" s="43" t="str">
        <f>IF($A60="","",_xll.ciqfunctions.udf.CIQ($A60,"IQ_TOTAL_REV_SCORE",$B$3))</f>
        <v/>
      </c>
      <c r="E60" s="43" t="str">
        <f>IF($A60="","",_xll.ciqfunctions.udf.CIQ($A60,"IQ_TOTAL_EQUITY_SCORE",$B$3))</f>
        <v/>
      </c>
      <c r="F60" s="43" t="str">
        <f>IF($A60="","",_xll.ciqfunctions.udf.CIQ($A60,"IQ_RETURN_CAPITAL_SCORE",$B$3))</f>
        <v/>
      </c>
      <c r="G60" s="43" t="str">
        <f>IF($A60="","",_xll.ciqfunctions.udf.CIQ($A60,"IQ_RECURRING_EARN_ASSETS_SCORE",$B$3))</f>
        <v/>
      </c>
      <c r="H60" s="43" t="str">
        <f>IF($A60="","",_xll.ciqfunctions.udf.CIQ($A60,"IQ_NET_WORKING_CAP_REV_SCORE",$B$3))</f>
        <v/>
      </c>
      <c r="I60" s="43" t="str">
        <f>IF($A60="","",_xll.ciqfunctions.udf.CIQ($A60,"IQ_ASSET_TURNS_SCORE",$B$3))</f>
        <v/>
      </c>
      <c r="J60" s="43" t="str">
        <f>IF($A60="","",_xll.ciqfunctions.udf.CIQ($A60,"IQ_INTAN_ASSETS_REV_SCORE",$B$3))</f>
        <v/>
      </c>
      <c r="K60" s="43" t="str">
        <f>IF($A60="","",_xll.ciqfunctions.udf.CIQ($A60,"IQ_NET_WORKING_CAP_TOTAL_ASSETS_SCORE",$B$3))</f>
        <v/>
      </c>
      <c r="L60" s="43" t="str">
        <f>IF($A60="","",_xll.ciqfunctions.udf.CIQ($A60,"IQ_AP_AR_SCORE",$B$3))</f>
        <v/>
      </c>
      <c r="M60" s="43" t="str">
        <f>IF($A60="","",_xll.ciqfunctions.udf.CIQ($A60,"IQ_MGMT_RATE_RETURN_SCORE",$B$3))</f>
        <v/>
      </c>
      <c r="N60" s="43" t="str">
        <f>IF($A60="","",_xll.ciqfunctions.udf.CIQ($A60,"IQ_GROSS_MARGIN_SCORE",$B$3))</f>
        <v/>
      </c>
      <c r="O60" s="43" t="str">
        <f>IF($A60="","",_xll.ciqfunctions.udf.CIQ($A60,"IQ_EBITDA_MARGIN_SCORE",$B$3))</f>
        <v/>
      </c>
      <c r="P60" s="20"/>
      <c r="Q60" s="43" t="str">
        <f>IF($A60="","",_xll.ciqfunctions.udf.CIQ($A60,"IQ_SOLVENCY_SCORE",$B$3))</f>
        <v/>
      </c>
      <c r="R60" s="43" t="str">
        <f>IF($A60="","",_xll.ciqfunctions.udf.CIQ($A60,"IQ_FFO_INT_SCORE",$B$3))</f>
        <v/>
      </c>
      <c r="S60" s="43" t="str">
        <f>IF($A60="","",_xll.ciqfunctions.udf.CIQ($A60,"IQ_EBITDA_INT_SCORE",$B$3))</f>
        <v/>
      </c>
      <c r="T60" s="43" t="str">
        <f>IF($A60="","",_xll.ciqfunctions.udf.CIQ($A60,"IQ_FFO_TOTAL_DEBT_SCORE",$B$3))</f>
        <v/>
      </c>
      <c r="U60" s="43" t="str">
        <f>IF($A60="","",_xll.ciqfunctions.udf.CIQ($A60,"IQ_NET_DEBT_EBITDA_SCORE",$B$3))</f>
        <v/>
      </c>
      <c r="V60" s="43" t="str">
        <f>IF($A60="","",_xll.ciqfunctions.udf.CIQ($A60,"IQ_TOTAL_DEBT_CAP_SCORE",$B$3))</f>
        <v/>
      </c>
      <c r="W60" s="43" t="str">
        <f>IF($A60="","",_xll.ciqfunctions.udf.CIQ($A60,"IQ_DEBT_TOTAL_LIAB_SCORE",$B$3))</f>
        <v/>
      </c>
      <c r="X60" s="43" t="str">
        <f>IF($A60="","",_xll.ciqfunctions.udf.CIQ($A60,"IQ_TOTAL_DEBT_TOTAL_REV_SCORE",$B$3))</f>
        <v/>
      </c>
      <c r="Y60" s="20"/>
      <c r="Z60" s="43" t="str">
        <f>IF($A60="","",_xll.ciqfunctions.udf.CIQ($A60,"IQ_LIQUID_SCORE",$B$3))</f>
        <v/>
      </c>
      <c r="AA60" s="43" t="str">
        <f>IF($A60="","",_xll.ciqfunctions.udf.CIQ($A60,"IQ_FFO_PLUS_CASH_ST_DEBT_SCORE",$B$3))</f>
        <v/>
      </c>
      <c r="AB60" s="43" t="str">
        <f>IF($A60="","",_xll.ciqfunctions.udf.CIQ($A60,"IQ_FFO_GROSS_PROFIT_SCORE",$B$3))</f>
        <v/>
      </c>
      <c r="AC60" s="43" t="str">
        <f>IF($A60="","",_xll.ciqfunctions.udf.CIQ($A60,"IQ_BASIC_DEFENSE_INTERVAL_SCORE",$B$3))</f>
        <v/>
      </c>
      <c r="AD60" s="43" t="str">
        <f>IF($A60="","",_xll.ciqfunctions.udf.CIQ($A60,"IQ_CURRENT_RATIO_SCORE",$B$3))</f>
        <v/>
      </c>
      <c r="AE60" s="43" t="str">
        <f>IF($A60="","",_xll.ciqfunctions.udf.CIQ($A60,"IQ_QUICK_RATIO_SCORE",$B$3))</f>
        <v/>
      </c>
    </row>
    <row r="61" spans="3:31" s="22" customFormat="1" ht="12.75" customHeight="1" x14ac:dyDescent="0.2">
      <c r="C61" s="43" t="str">
        <f>IF($A61="","",_xll.ciqfunctions.udf.CIQ($A61,"IQ_OPERATIONAL_SCORE",$B$3))</f>
        <v/>
      </c>
      <c r="D61" s="43" t="str">
        <f>IF($A61="","",_xll.ciqfunctions.udf.CIQ($A61,"IQ_TOTAL_REV_SCORE",$B$3))</f>
        <v/>
      </c>
      <c r="E61" s="43" t="str">
        <f>IF($A61="","",_xll.ciqfunctions.udf.CIQ($A61,"IQ_TOTAL_EQUITY_SCORE",$B$3))</f>
        <v/>
      </c>
      <c r="F61" s="43" t="str">
        <f>IF($A61="","",_xll.ciqfunctions.udf.CIQ($A61,"IQ_RETURN_CAPITAL_SCORE",$B$3))</f>
        <v/>
      </c>
      <c r="G61" s="43" t="str">
        <f>IF($A61="","",_xll.ciqfunctions.udf.CIQ($A61,"IQ_RECURRING_EARN_ASSETS_SCORE",$B$3))</f>
        <v/>
      </c>
      <c r="H61" s="43" t="str">
        <f>IF($A61="","",_xll.ciqfunctions.udf.CIQ($A61,"IQ_NET_WORKING_CAP_REV_SCORE",$B$3))</f>
        <v/>
      </c>
      <c r="I61" s="43" t="str">
        <f>IF($A61="","",_xll.ciqfunctions.udf.CIQ($A61,"IQ_ASSET_TURNS_SCORE",$B$3))</f>
        <v/>
      </c>
      <c r="J61" s="43" t="str">
        <f>IF($A61="","",_xll.ciqfunctions.udf.CIQ($A61,"IQ_INTAN_ASSETS_REV_SCORE",$B$3))</f>
        <v/>
      </c>
      <c r="K61" s="43" t="str">
        <f>IF($A61="","",_xll.ciqfunctions.udf.CIQ($A61,"IQ_NET_WORKING_CAP_TOTAL_ASSETS_SCORE",$B$3))</f>
        <v/>
      </c>
      <c r="L61" s="43" t="str">
        <f>IF($A61="","",_xll.ciqfunctions.udf.CIQ($A61,"IQ_AP_AR_SCORE",$B$3))</f>
        <v/>
      </c>
      <c r="M61" s="43" t="str">
        <f>IF($A61="","",_xll.ciqfunctions.udf.CIQ($A61,"IQ_MGMT_RATE_RETURN_SCORE",$B$3))</f>
        <v/>
      </c>
      <c r="N61" s="43" t="str">
        <f>IF($A61="","",_xll.ciqfunctions.udf.CIQ($A61,"IQ_GROSS_MARGIN_SCORE",$B$3))</f>
        <v/>
      </c>
      <c r="O61" s="43" t="str">
        <f>IF($A61="","",_xll.ciqfunctions.udf.CIQ($A61,"IQ_EBITDA_MARGIN_SCORE",$B$3))</f>
        <v/>
      </c>
      <c r="P61" s="20"/>
      <c r="Q61" s="43" t="str">
        <f>IF($A61="","",_xll.ciqfunctions.udf.CIQ($A61,"IQ_SOLVENCY_SCORE",$B$3))</f>
        <v/>
      </c>
      <c r="R61" s="43" t="str">
        <f>IF($A61="","",_xll.ciqfunctions.udf.CIQ($A61,"IQ_FFO_INT_SCORE",$B$3))</f>
        <v/>
      </c>
      <c r="S61" s="43" t="str">
        <f>IF($A61="","",_xll.ciqfunctions.udf.CIQ($A61,"IQ_EBITDA_INT_SCORE",$B$3))</f>
        <v/>
      </c>
      <c r="T61" s="43" t="str">
        <f>IF($A61="","",_xll.ciqfunctions.udf.CIQ($A61,"IQ_FFO_TOTAL_DEBT_SCORE",$B$3))</f>
        <v/>
      </c>
      <c r="U61" s="43" t="str">
        <f>IF($A61="","",_xll.ciqfunctions.udf.CIQ($A61,"IQ_NET_DEBT_EBITDA_SCORE",$B$3))</f>
        <v/>
      </c>
      <c r="V61" s="43" t="str">
        <f>IF($A61="","",_xll.ciqfunctions.udf.CIQ($A61,"IQ_TOTAL_DEBT_CAP_SCORE",$B$3))</f>
        <v/>
      </c>
      <c r="W61" s="43" t="str">
        <f>IF($A61="","",_xll.ciqfunctions.udf.CIQ($A61,"IQ_DEBT_TOTAL_LIAB_SCORE",$B$3))</f>
        <v/>
      </c>
      <c r="X61" s="43" t="str">
        <f>IF($A61="","",_xll.ciqfunctions.udf.CIQ($A61,"IQ_TOTAL_DEBT_TOTAL_REV_SCORE",$B$3))</f>
        <v/>
      </c>
      <c r="Y61" s="20"/>
      <c r="Z61" s="43" t="str">
        <f>IF($A61="","",_xll.ciqfunctions.udf.CIQ($A61,"IQ_LIQUID_SCORE",$B$3))</f>
        <v/>
      </c>
      <c r="AA61" s="43" t="str">
        <f>IF($A61="","",_xll.ciqfunctions.udf.CIQ($A61,"IQ_FFO_PLUS_CASH_ST_DEBT_SCORE",$B$3))</f>
        <v/>
      </c>
      <c r="AB61" s="43" t="str">
        <f>IF($A61="","",_xll.ciqfunctions.udf.CIQ($A61,"IQ_FFO_GROSS_PROFIT_SCORE",$B$3))</f>
        <v/>
      </c>
      <c r="AC61" s="43" t="str">
        <f>IF($A61="","",_xll.ciqfunctions.udf.CIQ($A61,"IQ_BASIC_DEFENSE_INTERVAL_SCORE",$B$3))</f>
        <v/>
      </c>
      <c r="AD61" s="43" t="str">
        <f>IF($A61="","",_xll.ciqfunctions.udf.CIQ($A61,"IQ_CURRENT_RATIO_SCORE",$B$3))</f>
        <v/>
      </c>
      <c r="AE61" s="43" t="str">
        <f>IF($A61="","",_xll.ciqfunctions.udf.CIQ($A61,"IQ_QUICK_RATIO_SCORE",$B$3))</f>
        <v/>
      </c>
    </row>
    <row r="62" spans="3:31" s="22" customFormat="1" ht="12.75" customHeight="1" x14ac:dyDescent="0.2">
      <c r="C62" s="43" t="str">
        <f>IF($A62="","",_xll.ciqfunctions.udf.CIQ($A62,"IQ_OPERATIONAL_SCORE",$B$3))</f>
        <v/>
      </c>
      <c r="D62" s="43" t="str">
        <f>IF($A62="","",_xll.ciqfunctions.udf.CIQ($A62,"IQ_TOTAL_REV_SCORE",$B$3))</f>
        <v/>
      </c>
      <c r="E62" s="43" t="str">
        <f>IF($A62="","",_xll.ciqfunctions.udf.CIQ($A62,"IQ_TOTAL_EQUITY_SCORE",$B$3))</f>
        <v/>
      </c>
      <c r="F62" s="43" t="str">
        <f>IF($A62="","",_xll.ciqfunctions.udf.CIQ($A62,"IQ_RETURN_CAPITAL_SCORE",$B$3))</f>
        <v/>
      </c>
      <c r="G62" s="43" t="str">
        <f>IF($A62="","",_xll.ciqfunctions.udf.CIQ($A62,"IQ_RECURRING_EARN_ASSETS_SCORE",$B$3))</f>
        <v/>
      </c>
      <c r="H62" s="43" t="str">
        <f>IF($A62="","",_xll.ciqfunctions.udf.CIQ($A62,"IQ_NET_WORKING_CAP_REV_SCORE",$B$3))</f>
        <v/>
      </c>
      <c r="I62" s="43" t="str">
        <f>IF($A62="","",_xll.ciqfunctions.udf.CIQ($A62,"IQ_ASSET_TURNS_SCORE",$B$3))</f>
        <v/>
      </c>
      <c r="J62" s="43" t="str">
        <f>IF($A62="","",_xll.ciqfunctions.udf.CIQ($A62,"IQ_INTAN_ASSETS_REV_SCORE",$B$3))</f>
        <v/>
      </c>
      <c r="K62" s="43" t="str">
        <f>IF($A62="","",_xll.ciqfunctions.udf.CIQ($A62,"IQ_NET_WORKING_CAP_TOTAL_ASSETS_SCORE",$B$3))</f>
        <v/>
      </c>
      <c r="L62" s="43" t="str">
        <f>IF($A62="","",_xll.ciqfunctions.udf.CIQ($A62,"IQ_AP_AR_SCORE",$B$3))</f>
        <v/>
      </c>
      <c r="M62" s="43" t="str">
        <f>IF($A62="","",_xll.ciqfunctions.udf.CIQ($A62,"IQ_MGMT_RATE_RETURN_SCORE",$B$3))</f>
        <v/>
      </c>
      <c r="N62" s="43" t="str">
        <f>IF($A62="","",_xll.ciqfunctions.udf.CIQ($A62,"IQ_GROSS_MARGIN_SCORE",$B$3))</f>
        <v/>
      </c>
      <c r="O62" s="43" t="str">
        <f>IF($A62="","",_xll.ciqfunctions.udf.CIQ($A62,"IQ_EBITDA_MARGIN_SCORE",$B$3))</f>
        <v/>
      </c>
      <c r="P62" s="20"/>
      <c r="Q62" s="43" t="str">
        <f>IF($A62="","",_xll.ciqfunctions.udf.CIQ($A62,"IQ_SOLVENCY_SCORE",$B$3))</f>
        <v/>
      </c>
      <c r="R62" s="43" t="str">
        <f>IF($A62="","",_xll.ciqfunctions.udf.CIQ($A62,"IQ_FFO_INT_SCORE",$B$3))</f>
        <v/>
      </c>
      <c r="S62" s="43" t="str">
        <f>IF($A62="","",_xll.ciqfunctions.udf.CIQ($A62,"IQ_EBITDA_INT_SCORE",$B$3))</f>
        <v/>
      </c>
      <c r="T62" s="43" t="str">
        <f>IF($A62="","",_xll.ciqfunctions.udf.CIQ($A62,"IQ_FFO_TOTAL_DEBT_SCORE",$B$3))</f>
        <v/>
      </c>
      <c r="U62" s="43" t="str">
        <f>IF($A62="","",_xll.ciqfunctions.udf.CIQ($A62,"IQ_NET_DEBT_EBITDA_SCORE",$B$3))</f>
        <v/>
      </c>
      <c r="V62" s="43" t="str">
        <f>IF($A62="","",_xll.ciqfunctions.udf.CIQ($A62,"IQ_TOTAL_DEBT_CAP_SCORE",$B$3))</f>
        <v/>
      </c>
      <c r="W62" s="43" t="str">
        <f>IF($A62="","",_xll.ciqfunctions.udf.CIQ($A62,"IQ_DEBT_TOTAL_LIAB_SCORE",$B$3))</f>
        <v/>
      </c>
      <c r="X62" s="43" t="str">
        <f>IF($A62="","",_xll.ciqfunctions.udf.CIQ($A62,"IQ_TOTAL_DEBT_TOTAL_REV_SCORE",$B$3))</f>
        <v/>
      </c>
      <c r="Y62" s="20"/>
      <c r="Z62" s="43" t="str">
        <f>IF($A62="","",_xll.ciqfunctions.udf.CIQ($A62,"IQ_LIQUID_SCORE",$B$3))</f>
        <v/>
      </c>
      <c r="AA62" s="43" t="str">
        <f>IF($A62="","",_xll.ciqfunctions.udf.CIQ($A62,"IQ_FFO_PLUS_CASH_ST_DEBT_SCORE",$B$3))</f>
        <v/>
      </c>
      <c r="AB62" s="43" t="str">
        <f>IF($A62="","",_xll.ciqfunctions.udf.CIQ($A62,"IQ_FFO_GROSS_PROFIT_SCORE",$B$3))</f>
        <v/>
      </c>
      <c r="AC62" s="43" t="str">
        <f>IF($A62="","",_xll.ciqfunctions.udf.CIQ($A62,"IQ_BASIC_DEFENSE_INTERVAL_SCORE",$B$3))</f>
        <v/>
      </c>
      <c r="AD62" s="43" t="str">
        <f>IF($A62="","",_xll.ciqfunctions.udf.CIQ($A62,"IQ_CURRENT_RATIO_SCORE",$B$3))</f>
        <v/>
      </c>
      <c r="AE62" s="43" t="str">
        <f>IF($A62="","",_xll.ciqfunctions.udf.CIQ($A62,"IQ_QUICK_RATIO_SCORE",$B$3))</f>
        <v/>
      </c>
    </row>
    <row r="63" spans="3:31" s="22" customFormat="1" ht="12.75" customHeight="1" x14ac:dyDescent="0.2">
      <c r="C63" s="43" t="str">
        <f>IF($A63="","",_xll.ciqfunctions.udf.CIQ($A63,"IQ_OPERATIONAL_SCORE",$B$3))</f>
        <v/>
      </c>
      <c r="D63" s="43" t="str">
        <f>IF($A63="","",_xll.ciqfunctions.udf.CIQ($A63,"IQ_TOTAL_REV_SCORE",$B$3))</f>
        <v/>
      </c>
      <c r="E63" s="43" t="str">
        <f>IF($A63="","",_xll.ciqfunctions.udf.CIQ($A63,"IQ_TOTAL_EQUITY_SCORE",$B$3))</f>
        <v/>
      </c>
      <c r="F63" s="43" t="str">
        <f>IF($A63="","",_xll.ciqfunctions.udf.CIQ($A63,"IQ_RETURN_CAPITAL_SCORE",$B$3))</f>
        <v/>
      </c>
      <c r="G63" s="43" t="str">
        <f>IF($A63="","",_xll.ciqfunctions.udf.CIQ($A63,"IQ_RECURRING_EARN_ASSETS_SCORE",$B$3))</f>
        <v/>
      </c>
      <c r="H63" s="43" t="str">
        <f>IF($A63="","",_xll.ciqfunctions.udf.CIQ($A63,"IQ_NET_WORKING_CAP_REV_SCORE",$B$3))</f>
        <v/>
      </c>
      <c r="I63" s="43" t="str">
        <f>IF($A63="","",_xll.ciqfunctions.udf.CIQ($A63,"IQ_ASSET_TURNS_SCORE",$B$3))</f>
        <v/>
      </c>
      <c r="J63" s="43" t="str">
        <f>IF($A63="","",_xll.ciqfunctions.udf.CIQ($A63,"IQ_INTAN_ASSETS_REV_SCORE",$B$3))</f>
        <v/>
      </c>
      <c r="K63" s="43" t="str">
        <f>IF($A63="","",_xll.ciqfunctions.udf.CIQ($A63,"IQ_NET_WORKING_CAP_TOTAL_ASSETS_SCORE",$B$3))</f>
        <v/>
      </c>
      <c r="L63" s="43" t="str">
        <f>IF($A63="","",_xll.ciqfunctions.udf.CIQ($A63,"IQ_AP_AR_SCORE",$B$3))</f>
        <v/>
      </c>
      <c r="M63" s="43" t="str">
        <f>IF($A63="","",_xll.ciqfunctions.udf.CIQ($A63,"IQ_MGMT_RATE_RETURN_SCORE",$B$3))</f>
        <v/>
      </c>
      <c r="N63" s="43" t="str">
        <f>IF($A63="","",_xll.ciqfunctions.udf.CIQ($A63,"IQ_GROSS_MARGIN_SCORE",$B$3))</f>
        <v/>
      </c>
      <c r="O63" s="43" t="str">
        <f>IF($A63="","",_xll.ciqfunctions.udf.CIQ($A63,"IQ_EBITDA_MARGIN_SCORE",$B$3))</f>
        <v/>
      </c>
      <c r="P63" s="20"/>
      <c r="Q63" s="43" t="str">
        <f>IF($A63="","",_xll.ciqfunctions.udf.CIQ($A63,"IQ_SOLVENCY_SCORE",$B$3))</f>
        <v/>
      </c>
      <c r="R63" s="43" t="str">
        <f>IF($A63="","",_xll.ciqfunctions.udf.CIQ($A63,"IQ_FFO_INT_SCORE",$B$3))</f>
        <v/>
      </c>
      <c r="S63" s="43" t="str">
        <f>IF($A63="","",_xll.ciqfunctions.udf.CIQ($A63,"IQ_EBITDA_INT_SCORE",$B$3))</f>
        <v/>
      </c>
      <c r="T63" s="43" t="str">
        <f>IF($A63="","",_xll.ciqfunctions.udf.CIQ($A63,"IQ_FFO_TOTAL_DEBT_SCORE",$B$3))</f>
        <v/>
      </c>
      <c r="U63" s="43" t="str">
        <f>IF($A63="","",_xll.ciqfunctions.udf.CIQ($A63,"IQ_NET_DEBT_EBITDA_SCORE",$B$3))</f>
        <v/>
      </c>
      <c r="V63" s="43" t="str">
        <f>IF($A63="","",_xll.ciqfunctions.udf.CIQ($A63,"IQ_TOTAL_DEBT_CAP_SCORE",$B$3))</f>
        <v/>
      </c>
      <c r="W63" s="43" t="str">
        <f>IF($A63="","",_xll.ciqfunctions.udf.CIQ($A63,"IQ_DEBT_TOTAL_LIAB_SCORE",$B$3))</f>
        <v/>
      </c>
      <c r="X63" s="43" t="str">
        <f>IF($A63="","",_xll.ciqfunctions.udf.CIQ($A63,"IQ_TOTAL_DEBT_TOTAL_REV_SCORE",$B$3))</f>
        <v/>
      </c>
      <c r="Y63" s="20"/>
      <c r="Z63" s="43" t="str">
        <f>IF($A63="","",_xll.ciqfunctions.udf.CIQ($A63,"IQ_LIQUID_SCORE",$B$3))</f>
        <v/>
      </c>
      <c r="AA63" s="43" t="str">
        <f>IF($A63="","",_xll.ciqfunctions.udf.CIQ($A63,"IQ_FFO_PLUS_CASH_ST_DEBT_SCORE",$B$3))</f>
        <v/>
      </c>
      <c r="AB63" s="43" t="str">
        <f>IF($A63="","",_xll.ciqfunctions.udf.CIQ($A63,"IQ_FFO_GROSS_PROFIT_SCORE",$B$3))</f>
        <v/>
      </c>
      <c r="AC63" s="43" t="str">
        <f>IF($A63="","",_xll.ciqfunctions.udf.CIQ($A63,"IQ_BASIC_DEFENSE_INTERVAL_SCORE",$B$3))</f>
        <v/>
      </c>
      <c r="AD63" s="43" t="str">
        <f>IF($A63="","",_xll.ciqfunctions.udf.CIQ($A63,"IQ_CURRENT_RATIO_SCORE",$B$3))</f>
        <v/>
      </c>
      <c r="AE63" s="43" t="str">
        <f>IF($A63="","",_xll.ciqfunctions.udf.CIQ($A63,"IQ_QUICK_RATIO_SCORE",$B$3))</f>
        <v/>
      </c>
    </row>
    <row r="64" spans="3:31" s="22" customFormat="1" ht="12.75" customHeight="1" x14ac:dyDescent="0.2">
      <c r="C64" s="43" t="str">
        <f>IF($A64="","",_xll.ciqfunctions.udf.CIQ($A64,"IQ_OPERATIONAL_SCORE",$B$3))</f>
        <v/>
      </c>
      <c r="D64" s="43" t="str">
        <f>IF($A64="","",_xll.ciqfunctions.udf.CIQ($A64,"IQ_TOTAL_REV_SCORE",$B$3))</f>
        <v/>
      </c>
      <c r="E64" s="43" t="str">
        <f>IF($A64="","",_xll.ciqfunctions.udf.CIQ($A64,"IQ_TOTAL_EQUITY_SCORE",$B$3))</f>
        <v/>
      </c>
      <c r="F64" s="43" t="str">
        <f>IF($A64="","",_xll.ciqfunctions.udf.CIQ($A64,"IQ_RETURN_CAPITAL_SCORE",$B$3))</f>
        <v/>
      </c>
      <c r="G64" s="43" t="str">
        <f>IF($A64="","",_xll.ciqfunctions.udf.CIQ($A64,"IQ_RECURRING_EARN_ASSETS_SCORE",$B$3))</f>
        <v/>
      </c>
      <c r="H64" s="43" t="str">
        <f>IF($A64="","",_xll.ciqfunctions.udf.CIQ($A64,"IQ_NET_WORKING_CAP_REV_SCORE",$B$3))</f>
        <v/>
      </c>
      <c r="I64" s="43" t="str">
        <f>IF($A64="","",_xll.ciqfunctions.udf.CIQ($A64,"IQ_ASSET_TURNS_SCORE",$B$3))</f>
        <v/>
      </c>
      <c r="J64" s="43" t="str">
        <f>IF($A64="","",_xll.ciqfunctions.udf.CIQ($A64,"IQ_INTAN_ASSETS_REV_SCORE",$B$3))</f>
        <v/>
      </c>
      <c r="K64" s="43" t="str">
        <f>IF($A64="","",_xll.ciqfunctions.udf.CIQ($A64,"IQ_NET_WORKING_CAP_TOTAL_ASSETS_SCORE",$B$3))</f>
        <v/>
      </c>
      <c r="L64" s="43" t="str">
        <f>IF($A64="","",_xll.ciqfunctions.udf.CIQ($A64,"IQ_AP_AR_SCORE",$B$3))</f>
        <v/>
      </c>
      <c r="M64" s="43" t="str">
        <f>IF($A64="","",_xll.ciqfunctions.udf.CIQ($A64,"IQ_MGMT_RATE_RETURN_SCORE",$B$3))</f>
        <v/>
      </c>
      <c r="N64" s="43" t="str">
        <f>IF($A64="","",_xll.ciqfunctions.udf.CIQ($A64,"IQ_GROSS_MARGIN_SCORE",$B$3))</f>
        <v/>
      </c>
      <c r="O64" s="43" t="str">
        <f>IF($A64="","",_xll.ciqfunctions.udf.CIQ($A64,"IQ_EBITDA_MARGIN_SCORE",$B$3))</f>
        <v/>
      </c>
      <c r="P64" s="20"/>
      <c r="Q64" s="43" t="str">
        <f>IF($A64="","",_xll.ciqfunctions.udf.CIQ($A64,"IQ_SOLVENCY_SCORE",$B$3))</f>
        <v/>
      </c>
      <c r="R64" s="43" t="str">
        <f>IF($A64="","",_xll.ciqfunctions.udf.CIQ($A64,"IQ_FFO_INT_SCORE",$B$3))</f>
        <v/>
      </c>
      <c r="S64" s="43" t="str">
        <f>IF($A64="","",_xll.ciqfunctions.udf.CIQ($A64,"IQ_EBITDA_INT_SCORE",$B$3))</f>
        <v/>
      </c>
      <c r="T64" s="43" t="str">
        <f>IF($A64="","",_xll.ciqfunctions.udf.CIQ($A64,"IQ_FFO_TOTAL_DEBT_SCORE",$B$3))</f>
        <v/>
      </c>
      <c r="U64" s="43" t="str">
        <f>IF($A64="","",_xll.ciqfunctions.udf.CIQ($A64,"IQ_NET_DEBT_EBITDA_SCORE",$B$3))</f>
        <v/>
      </c>
      <c r="V64" s="43" t="str">
        <f>IF($A64="","",_xll.ciqfunctions.udf.CIQ($A64,"IQ_TOTAL_DEBT_CAP_SCORE",$B$3))</f>
        <v/>
      </c>
      <c r="W64" s="43" t="str">
        <f>IF($A64="","",_xll.ciqfunctions.udf.CIQ($A64,"IQ_DEBT_TOTAL_LIAB_SCORE",$B$3))</f>
        <v/>
      </c>
      <c r="X64" s="43" t="str">
        <f>IF($A64="","",_xll.ciqfunctions.udf.CIQ($A64,"IQ_TOTAL_DEBT_TOTAL_REV_SCORE",$B$3))</f>
        <v/>
      </c>
      <c r="Y64" s="20"/>
      <c r="Z64" s="43" t="str">
        <f>IF($A64="","",_xll.ciqfunctions.udf.CIQ($A64,"IQ_LIQUID_SCORE",$B$3))</f>
        <v/>
      </c>
      <c r="AA64" s="43" t="str">
        <f>IF($A64="","",_xll.ciqfunctions.udf.CIQ($A64,"IQ_FFO_PLUS_CASH_ST_DEBT_SCORE",$B$3))</f>
        <v/>
      </c>
      <c r="AB64" s="43" t="str">
        <f>IF($A64="","",_xll.ciqfunctions.udf.CIQ($A64,"IQ_FFO_GROSS_PROFIT_SCORE",$B$3))</f>
        <v/>
      </c>
      <c r="AC64" s="43" t="str">
        <f>IF($A64="","",_xll.ciqfunctions.udf.CIQ($A64,"IQ_BASIC_DEFENSE_INTERVAL_SCORE",$B$3))</f>
        <v/>
      </c>
      <c r="AD64" s="43" t="str">
        <f>IF($A64="","",_xll.ciqfunctions.udf.CIQ($A64,"IQ_CURRENT_RATIO_SCORE",$B$3))</f>
        <v/>
      </c>
      <c r="AE64" s="43" t="str">
        <f>IF($A64="","",_xll.ciqfunctions.udf.CIQ($A64,"IQ_QUICK_RATIO_SCORE",$B$3))</f>
        <v/>
      </c>
    </row>
    <row r="65" spans="3:31" s="22" customFormat="1" ht="12.75" customHeight="1" x14ac:dyDescent="0.2">
      <c r="C65" s="43" t="str">
        <f>IF($A65="","",_xll.ciqfunctions.udf.CIQ($A65,"IQ_OPERATIONAL_SCORE",$B$3))</f>
        <v/>
      </c>
      <c r="D65" s="43" t="str">
        <f>IF($A65="","",_xll.ciqfunctions.udf.CIQ($A65,"IQ_TOTAL_REV_SCORE",$B$3))</f>
        <v/>
      </c>
      <c r="E65" s="43" t="str">
        <f>IF($A65="","",_xll.ciqfunctions.udf.CIQ($A65,"IQ_TOTAL_EQUITY_SCORE",$B$3))</f>
        <v/>
      </c>
      <c r="F65" s="43" t="str">
        <f>IF($A65="","",_xll.ciqfunctions.udf.CIQ($A65,"IQ_RETURN_CAPITAL_SCORE",$B$3))</f>
        <v/>
      </c>
      <c r="G65" s="43" t="str">
        <f>IF($A65="","",_xll.ciqfunctions.udf.CIQ($A65,"IQ_RECURRING_EARN_ASSETS_SCORE",$B$3))</f>
        <v/>
      </c>
      <c r="H65" s="43" t="str">
        <f>IF($A65="","",_xll.ciqfunctions.udf.CIQ($A65,"IQ_NET_WORKING_CAP_REV_SCORE",$B$3))</f>
        <v/>
      </c>
      <c r="I65" s="43" t="str">
        <f>IF($A65="","",_xll.ciqfunctions.udf.CIQ($A65,"IQ_ASSET_TURNS_SCORE",$B$3))</f>
        <v/>
      </c>
      <c r="J65" s="43" t="str">
        <f>IF($A65="","",_xll.ciqfunctions.udf.CIQ($A65,"IQ_INTAN_ASSETS_REV_SCORE",$B$3))</f>
        <v/>
      </c>
      <c r="K65" s="43" t="str">
        <f>IF($A65="","",_xll.ciqfunctions.udf.CIQ($A65,"IQ_NET_WORKING_CAP_TOTAL_ASSETS_SCORE",$B$3))</f>
        <v/>
      </c>
      <c r="L65" s="43" t="str">
        <f>IF($A65="","",_xll.ciqfunctions.udf.CIQ($A65,"IQ_AP_AR_SCORE",$B$3))</f>
        <v/>
      </c>
      <c r="M65" s="43" t="str">
        <f>IF($A65="","",_xll.ciqfunctions.udf.CIQ($A65,"IQ_MGMT_RATE_RETURN_SCORE",$B$3))</f>
        <v/>
      </c>
      <c r="N65" s="43" t="str">
        <f>IF($A65="","",_xll.ciqfunctions.udf.CIQ($A65,"IQ_GROSS_MARGIN_SCORE",$B$3))</f>
        <v/>
      </c>
      <c r="O65" s="43" t="str">
        <f>IF($A65="","",_xll.ciqfunctions.udf.CIQ($A65,"IQ_EBITDA_MARGIN_SCORE",$B$3))</f>
        <v/>
      </c>
      <c r="P65" s="20"/>
      <c r="Q65" s="43" t="str">
        <f>IF($A65="","",_xll.ciqfunctions.udf.CIQ($A65,"IQ_SOLVENCY_SCORE",$B$3))</f>
        <v/>
      </c>
      <c r="R65" s="43" t="str">
        <f>IF($A65="","",_xll.ciqfunctions.udf.CIQ($A65,"IQ_FFO_INT_SCORE",$B$3))</f>
        <v/>
      </c>
      <c r="S65" s="43" t="str">
        <f>IF($A65="","",_xll.ciqfunctions.udf.CIQ($A65,"IQ_EBITDA_INT_SCORE",$B$3))</f>
        <v/>
      </c>
      <c r="T65" s="43" t="str">
        <f>IF($A65="","",_xll.ciqfunctions.udf.CIQ($A65,"IQ_FFO_TOTAL_DEBT_SCORE",$B$3))</f>
        <v/>
      </c>
      <c r="U65" s="43" t="str">
        <f>IF($A65="","",_xll.ciqfunctions.udf.CIQ($A65,"IQ_NET_DEBT_EBITDA_SCORE",$B$3))</f>
        <v/>
      </c>
      <c r="V65" s="43" t="str">
        <f>IF($A65="","",_xll.ciqfunctions.udf.CIQ($A65,"IQ_TOTAL_DEBT_CAP_SCORE",$B$3))</f>
        <v/>
      </c>
      <c r="W65" s="43" t="str">
        <f>IF($A65="","",_xll.ciqfunctions.udf.CIQ($A65,"IQ_DEBT_TOTAL_LIAB_SCORE",$B$3))</f>
        <v/>
      </c>
      <c r="X65" s="43" t="str">
        <f>IF($A65="","",_xll.ciqfunctions.udf.CIQ($A65,"IQ_TOTAL_DEBT_TOTAL_REV_SCORE",$B$3))</f>
        <v/>
      </c>
      <c r="Y65" s="20"/>
      <c r="Z65" s="43" t="str">
        <f>IF($A65="","",_xll.ciqfunctions.udf.CIQ($A65,"IQ_LIQUID_SCORE",$B$3))</f>
        <v/>
      </c>
      <c r="AA65" s="43" t="str">
        <f>IF($A65="","",_xll.ciqfunctions.udf.CIQ($A65,"IQ_FFO_PLUS_CASH_ST_DEBT_SCORE",$B$3))</f>
        <v/>
      </c>
      <c r="AB65" s="43" t="str">
        <f>IF($A65="","",_xll.ciqfunctions.udf.CIQ($A65,"IQ_FFO_GROSS_PROFIT_SCORE",$B$3))</f>
        <v/>
      </c>
      <c r="AC65" s="43" t="str">
        <f>IF($A65="","",_xll.ciqfunctions.udf.CIQ($A65,"IQ_BASIC_DEFENSE_INTERVAL_SCORE",$B$3))</f>
        <v/>
      </c>
      <c r="AD65" s="43" t="str">
        <f>IF($A65="","",_xll.ciqfunctions.udf.CIQ($A65,"IQ_CURRENT_RATIO_SCORE",$B$3))</f>
        <v/>
      </c>
      <c r="AE65" s="43" t="str">
        <f>IF($A65="","",_xll.ciqfunctions.udf.CIQ($A65,"IQ_QUICK_RATIO_SCORE",$B$3))</f>
        <v/>
      </c>
    </row>
    <row r="66" spans="3:31" ht="12.75" customHeight="1" x14ac:dyDescent="0.2">
      <c r="C66" s="43" t="str">
        <f>IF($A66="","",_xll.ciqfunctions.udf.CIQ($A66,"IQ_OPERATIONAL_SCORE",$B$3))</f>
        <v/>
      </c>
      <c r="D66" s="43" t="str">
        <f>IF($A66="","",_xll.ciqfunctions.udf.CIQ($A66,"IQ_TOTAL_REV_SCORE",$B$3))</f>
        <v/>
      </c>
      <c r="E66" s="43" t="str">
        <f>IF($A66="","",_xll.ciqfunctions.udf.CIQ($A66,"IQ_TOTAL_EQUITY_SCORE",$B$3))</f>
        <v/>
      </c>
      <c r="F66" s="43" t="str">
        <f>IF($A66="","",_xll.ciqfunctions.udf.CIQ($A66,"IQ_RETURN_CAPITAL_SCORE",$B$3))</f>
        <v/>
      </c>
      <c r="G66" s="43" t="str">
        <f>IF($A66="","",_xll.ciqfunctions.udf.CIQ($A66,"IQ_RECURRING_EARN_ASSETS_SCORE",$B$3))</f>
        <v/>
      </c>
      <c r="H66" s="43" t="str">
        <f>IF($A66="","",_xll.ciqfunctions.udf.CIQ($A66,"IQ_NET_WORKING_CAP_REV_SCORE",$B$3))</f>
        <v/>
      </c>
      <c r="I66" s="43" t="str">
        <f>IF($A66="","",_xll.ciqfunctions.udf.CIQ($A66,"IQ_ASSET_TURNS_SCORE",$B$3))</f>
        <v/>
      </c>
      <c r="J66" s="43" t="str">
        <f>IF($A66="","",_xll.ciqfunctions.udf.CIQ($A66,"IQ_INTAN_ASSETS_REV_SCORE",$B$3))</f>
        <v/>
      </c>
      <c r="K66" s="43" t="str">
        <f>IF($A66="","",_xll.ciqfunctions.udf.CIQ($A66,"IQ_NET_WORKING_CAP_TOTAL_ASSETS_SCORE",$B$3))</f>
        <v/>
      </c>
      <c r="L66" s="43" t="str">
        <f>IF($A66="","",_xll.ciqfunctions.udf.CIQ($A66,"IQ_AP_AR_SCORE",$B$3))</f>
        <v/>
      </c>
      <c r="M66" s="43" t="str">
        <f>IF($A66="","",_xll.ciqfunctions.udf.CIQ($A66,"IQ_MGMT_RATE_RETURN_SCORE",$B$3))</f>
        <v/>
      </c>
      <c r="N66" s="43" t="str">
        <f>IF($A66="","",_xll.ciqfunctions.udf.CIQ($A66,"IQ_GROSS_MARGIN_SCORE",$B$3))</f>
        <v/>
      </c>
      <c r="O66" s="43" t="str">
        <f>IF($A66="","",_xll.ciqfunctions.udf.CIQ($A66,"IQ_EBITDA_MARGIN_SCORE",$B$3))</f>
        <v/>
      </c>
      <c r="Q66" s="43" t="str">
        <f>IF($A66="","",_xll.ciqfunctions.udf.CIQ($A66,"IQ_SOLVENCY_SCORE",$B$3))</f>
        <v/>
      </c>
      <c r="R66" s="43" t="str">
        <f>IF($A66="","",_xll.ciqfunctions.udf.CIQ($A66,"IQ_FFO_INT_SCORE",$B$3))</f>
        <v/>
      </c>
      <c r="S66" s="43" t="str">
        <f>IF($A66="","",_xll.ciqfunctions.udf.CIQ($A66,"IQ_EBITDA_INT_SCORE",$B$3))</f>
        <v/>
      </c>
      <c r="T66" s="43" t="str">
        <f>IF($A66="","",_xll.ciqfunctions.udf.CIQ($A66,"IQ_FFO_TOTAL_DEBT_SCORE",$B$3))</f>
        <v/>
      </c>
      <c r="U66" s="43" t="str">
        <f>IF($A66="","",_xll.ciqfunctions.udf.CIQ($A66,"IQ_NET_DEBT_EBITDA_SCORE",$B$3))</f>
        <v/>
      </c>
      <c r="V66" s="43" t="str">
        <f>IF($A66="","",_xll.ciqfunctions.udf.CIQ($A66,"IQ_TOTAL_DEBT_CAP_SCORE",$B$3))</f>
        <v/>
      </c>
      <c r="W66" s="43" t="str">
        <f>IF($A66="","",_xll.ciqfunctions.udf.CIQ($A66,"IQ_DEBT_TOTAL_LIAB_SCORE",$B$3))</f>
        <v/>
      </c>
      <c r="X66" s="43" t="str">
        <f>IF($A66="","",_xll.ciqfunctions.udf.CIQ($A66,"IQ_TOTAL_DEBT_TOTAL_REV_SCORE",$B$3))</f>
        <v/>
      </c>
      <c r="Z66" s="43" t="str">
        <f>IF($A66="","",_xll.ciqfunctions.udf.CIQ($A66,"IQ_LIQUID_SCORE",$B$3))</f>
        <v/>
      </c>
      <c r="AA66" s="43" t="str">
        <f>IF($A66="","",_xll.ciqfunctions.udf.CIQ($A66,"IQ_FFO_PLUS_CASH_ST_DEBT_SCORE",$B$3))</f>
        <v/>
      </c>
      <c r="AB66" s="43" t="str">
        <f>IF($A66="","",_xll.ciqfunctions.udf.CIQ($A66,"IQ_FFO_GROSS_PROFIT_SCORE",$B$3))</f>
        <v/>
      </c>
      <c r="AC66" s="43" t="str">
        <f>IF($A66="","",_xll.ciqfunctions.udf.CIQ($A66,"IQ_BASIC_DEFENSE_INTERVAL_SCORE",$B$3))</f>
        <v/>
      </c>
      <c r="AD66" s="43" t="str">
        <f>IF($A66="","",_xll.ciqfunctions.udf.CIQ($A66,"IQ_CURRENT_RATIO_SCORE",$B$3))</f>
        <v/>
      </c>
      <c r="AE66" s="43" t="str">
        <f>IF($A66="","",_xll.ciqfunctions.udf.CIQ($A66,"IQ_QUICK_RATIO_SCORE",$B$3))</f>
        <v/>
      </c>
    </row>
    <row r="67" spans="3:31" ht="12.75" customHeight="1" x14ac:dyDescent="0.2">
      <c r="C67" s="43" t="str">
        <f>IF($A67="","",_xll.ciqfunctions.udf.CIQ($A67,"IQ_OPERATIONAL_SCORE",$B$3))</f>
        <v/>
      </c>
      <c r="D67" s="43" t="str">
        <f>IF($A67="","",_xll.ciqfunctions.udf.CIQ($A67,"IQ_TOTAL_REV_SCORE",$B$3))</f>
        <v/>
      </c>
      <c r="E67" s="43" t="str">
        <f>IF($A67="","",_xll.ciqfunctions.udf.CIQ($A67,"IQ_TOTAL_EQUITY_SCORE",$B$3))</f>
        <v/>
      </c>
      <c r="F67" s="43" t="str">
        <f>IF($A67="","",_xll.ciqfunctions.udf.CIQ($A67,"IQ_RETURN_CAPITAL_SCORE",$B$3))</f>
        <v/>
      </c>
      <c r="G67" s="43" t="str">
        <f>IF($A67="","",_xll.ciqfunctions.udf.CIQ($A67,"IQ_RECURRING_EARN_ASSETS_SCORE",$B$3))</f>
        <v/>
      </c>
      <c r="H67" s="43" t="str">
        <f>IF($A67="","",_xll.ciqfunctions.udf.CIQ($A67,"IQ_NET_WORKING_CAP_REV_SCORE",$B$3))</f>
        <v/>
      </c>
      <c r="I67" s="43" t="str">
        <f>IF($A67="","",_xll.ciqfunctions.udf.CIQ($A67,"IQ_ASSET_TURNS_SCORE",$B$3))</f>
        <v/>
      </c>
      <c r="J67" s="43" t="str">
        <f>IF($A67="","",_xll.ciqfunctions.udf.CIQ($A67,"IQ_INTAN_ASSETS_REV_SCORE",$B$3))</f>
        <v/>
      </c>
      <c r="K67" s="43" t="str">
        <f>IF($A67="","",_xll.ciqfunctions.udf.CIQ($A67,"IQ_NET_WORKING_CAP_TOTAL_ASSETS_SCORE",$B$3))</f>
        <v/>
      </c>
      <c r="L67" s="43" t="str">
        <f>IF($A67="","",_xll.ciqfunctions.udf.CIQ($A67,"IQ_AP_AR_SCORE",$B$3))</f>
        <v/>
      </c>
      <c r="M67" s="43" t="str">
        <f>IF($A67="","",_xll.ciqfunctions.udf.CIQ($A67,"IQ_MGMT_RATE_RETURN_SCORE",$B$3))</f>
        <v/>
      </c>
      <c r="N67" s="43" t="str">
        <f>IF($A67="","",_xll.ciqfunctions.udf.CIQ($A67,"IQ_GROSS_MARGIN_SCORE",$B$3))</f>
        <v/>
      </c>
      <c r="O67" s="43" t="str">
        <f>IF($A67="","",_xll.ciqfunctions.udf.CIQ($A67,"IQ_EBITDA_MARGIN_SCORE",$B$3))</f>
        <v/>
      </c>
      <c r="Q67" s="43" t="str">
        <f>IF($A67="","",_xll.ciqfunctions.udf.CIQ($A67,"IQ_SOLVENCY_SCORE",$B$3))</f>
        <v/>
      </c>
      <c r="R67" s="43" t="str">
        <f>IF($A67="","",_xll.ciqfunctions.udf.CIQ($A67,"IQ_FFO_INT_SCORE",$B$3))</f>
        <v/>
      </c>
      <c r="S67" s="43" t="str">
        <f>IF($A67="","",_xll.ciqfunctions.udf.CIQ($A67,"IQ_EBITDA_INT_SCORE",$B$3))</f>
        <v/>
      </c>
      <c r="T67" s="43" t="str">
        <f>IF($A67="","",_xll.ciqfunctions.udf.CIQ($A67,"IQ_FFO_TOTAL_DEBT_SCORE",$B$3))</f>
        <v/>
      </c>
      <c r="U67" s="43" t="str">
        <f>IF($A67="","",_xll.ciqfunctions.udf.CIQ($A67,"IQ_NET_DEBT_EBITDA_SCORE",$B$3))</f>
        <v/>
      </c>
      <c r="V67" s="43" t="str">
        <f>IF($A67="","",_xll.ciqfunctions.udf.CIQ($A67,"IQ_TOTAL_DEBT_CAP_SCORE",$B$3))</f>
        <v/>
      </c>
      <c r="W67" s="43" t="str">
        <f>IF($A67="","",_xll.ciqfunctions.udf.CIQ($A67,"IQ_DEBT_TOTAL_LIAB_SCORE",$B$3))</f>
        <v/>
      </c>
      <c r="X67" s="43" t="str">
        <f>IF($A67="","",_xll.ciqfunctions.udf.CIQ($A67,"IQ_TOTAL_DEBT_TOTAL_REV_SCORE",$B$3))</f>
        <v/>
      </c>
      <c r="Z67" s="43" t="str">
        <f>IF($A67="","",_xll.ciqfunctions.udf.CIQ($A67,"IQ_LIQUID_SCORE",$B$3))</f>
        <v/>
      </c>
      <c r="AA67" s="43" t="str">
        <f>IF($A67="","",_xll.ciqfunctions.udf.CIQ($A67,"IQ_FFO_PLUS_CASH_ST_DEBT_SCORE",$B$3))</f>
        <v/>
      </c>
      <c r="AB67" s="43" t="str">
        <f>IF($A67="","",_xll.ciqfunctions.udf.CIQ($A67,"IQ_FFO_GROSS_PROFIT_SCORE",$B$3))</f>
        <v/>
      </c>
      <c r="AC67" s="43" t="str">
        <f>IF($A67="","",_xll.ciqfunctions.udf.CIQ($A67,"IQ_BASIC_DEFENSE_INTERVAL_SCORE",$B$3))</f>
        <v/>
      </c>
      <c r="AD67" s="43" t="str">
        <f>IF($A67="","",_xll.ciqfunctions.udf.CIQ($A67,"IQ_CURRENT_RATIO_SCORE",$B$3))</f>
        <v/>
      </c>
      <c r="AE67" s="43" t="str">
        <f>IF($A67="","",_xll.ciqfunctions.udf.CIQ($A67,"IQ_QUICK_RATIO_SCORE",$B$3))</f>
        <v/>
      </c>
    </row>
    <row r="68" spans="3:31" ht="12.75" customHeight="1" x14ac:dyDescent="0.2">
      <c r="C68" s="43" t="str">
        <f>IF($A68="","",_xll.ciqfunctions.udf.CIQ($A68,"IQ_OPERATIONAL_SCORE",$B$3))</f>
        <v/>
      </c>
      <c r="D68" s="43" t="str">
        <f>IF($A68="","",_xll.ciqfunctions.udf.CIQ($A68,"IQ_TOTAL_REV_SCORE",$B$3))</f>
        <v/>
      </c>
      <c r="E68" s="43" t="str">
        <f>IF($A68="","",_xll.ciqfunctions.udf.CIQ($A68,"IQ_TOTAL_EQUITY_SCORE",$B$3))</f>
        <v/>
      </c>
      <c r="F68" s="43" t="str">
        <f>IF($A68="","",_xll.ciqfunctions.udf.CIQ($A68,"IQ_RETURN_CAPITAL_SCORE",$B$3))</f>
        <v/>
      </c>
      <c r="G68" s="43" t="str">
        <f>IF($A68="","",_xll.ciqfunctions.udf.CIQ($A68,"IQ_RECURRING_EARN_ASSETS_SCORE",$B$3))</f>
        <v/>
      </c>
      <c r="H68" s="43" t="str">
        <f>IF($A68="","",_xll.ciqfunctions.udf.CIQ($A68,"IQ_NET_WORKING_CAP_REV_SCORE",$B$3))</f>
        <v/>
      </c>
      <c r="I68" s="43" t="str">
        <f>IF($A68="","",_xll.ciqfunctions.udf.CIQ($A68,"IQ_ASSET_TURNS_SCORE",$B$3))</f>
        <v/>
      </c>
      <c r="J68" s="43" t="str">
        <f>IF($A68="","",_xll.ciqfunctions.udf.CIQ($A68,"IQ_INTAN_ASSETS_REV_SCORE",$B$3))</f>
        <v/>
      </c>
      <c r="K68" s="43" t="str">
        <f>IF($A68="","",_xll.ciqfunctions.udf.CIQ($A68,"IQ_NET_WORKING_CAP_TOTAL_ASSETS_SCORE",$B$3))</f>
        <v/>
      </c>
      <c r="L68" s="43" t="str">
        <f>IF($A68="","",_xll.ciqfunctions.udf.CIQ($A68,"IQ_AP_AR_SCORE",$B$3))</f>
        <v/>
      </c>
      <c r="M68" s="43" t="str">
        <f>IF($A68="","",_xll.ciqfunctions.udf.CIQ($A68,"IQ_MGMT_RATE_RETURN_SCORE",$B$3))</f>
        <v/>
      </c>
      <c r="N68" s="43" t="str">
        <f>IF($A68="","",_xll.ciqfunctions.udf.CIQ($A68,"IQ_GROSS_MARGIN_SCORE",$B$3))</f>
        <v/>
      </c>
      <c r="O68" s="43" t="str">
        <f>IF($A68="","",_xll.ciqfunctions.udf.CIQ($A68,"IQ_EBITDA_MARGIN_SCORE",$B$3))</f>
        <v/>
      </c>
      <c r="Q68" s="43" t="str">
        <f>IF($A68="","",_xll.ciqfunctions.udf.CIQ($A68,"IQ_SOLVENCY_SCORE",$B$3))</f>
        <v/>
      </c>
      <c r="R68" s="43" t="str">
        <f>IF($A68="","",_xll.ciqfunctions.udf.CIQ($A68,"IQ_FFO_INT_SCORE",$B$3))</f>
        <v/>
      </c>
      <c r="S68" s="43" t="str">
        <f>IF($A68="","",_xll.ciqfunctions.udf.CIQ($A68,"IQ_EBITDA_INT_SCORE",$B$3))</f>
        <v/>
      </c>
      <c r="T68" s="43" t="str">
        <f>IF($A68="","",_xll.ciqfunctions.udf.CIQ($A68,"IQ_FFO_TOTAL_DEBT_SCORE",$B$3))</f>
        <v/>
      </c>
      <c r="U68" s="43" t="str">
        <f>IF($A68="","",_xll.ciqfunctions.udf.CIQ($A68,"IQ_NET_DEBT_EBITDA_SCORE",$B$3))</f>
        <v/>
      </c>
      <c r="V68" s="43" t="str">
        <f>IF($A68="","",_xll.ciqfunctions.udf.CIQ($A68,"IQ_TOTAL_DEBT_CAP_SCORE",$B$3))</f>
        <v/>
      </c>
      <c r="W68" s="43" t="str">
        <f>IF($A68="","",_xll.ciqfunctions.udf.CIQ($A68,"IQ_DEBT_TOTAL_LIAB_SCORE",$B$3))</f>
        <v/>
      </c>
      <c r="X68" s="43" t="str">
        <f>IF($A68="","",_xll.ciqfunctions.udf.CIQ($A68,"IQ_TOTAL_DEBT_TOTAL_REV_SCORE",$B$3))</f>
        <v/>
      </c>
      <c r="Z68" s="43" t="str">
        <f>IF($A68="","",_xll.ciqfunctions.udf.CIQ($A68,"IQ_LIQUID_SCORE",$B$3))</f>
        <v/>
      </c>
      <c r="AA68" s="43" t="str">
        <f>IF($A68="","",_xll.ciqfunctions.udf.CIQ($A68,"IQ_FFO_PLUS_CASH_ST_DEBT_SCORE",$B$3))</f>
        <v/>
      </c>
      <c r="AB68" s="43" t="str">
        <f>IF($A68="","",_xll.ciqfunctions.udf.CIQ($A68,"IQ_FFO_GROSS_PROFIT_SCORE",$B$3))</f>
        <v/>
      </c>
      <c r="AC68" s="43" t="str">
        <f>IF($A68="","",_xll.ciqfunctions.udf.CIQ($A68,"IQ_BASIC_DEFENSE_INTERVAL_SCORE",$B$3))</f>
        <v/>
      </c>
      <c r="AD68" s="43" t="str">
        <f>IF($A68="","",_xll.ciqfunctions.udf.CIQ($A68,"IQ_CURRENT_RATIO_SCORE",$B$3))</f>
        <v/>
      </c>
      <c r="AE68" s="43" t="str">
        <f>IF($A68="","",_xll.ciqfunctions.udf.CIQ($A68,"IQ_QUICK_RATIO_SCORE",$B$3))</f>
        <v/>
      </c>
    </row>
    <row r="69" spans="3:31" ht="12.75" customHeight="1" x14ac:dyDescent="0.2">
      <c r="C69" s="43" t="str">
        <f>IF($A69="","",_xll.ciqfunctions.udf.CIQ($A69,"IQ_OPERATIONAL_SCORE",$B$3))</f>
        <v/>
      </c>
      <c r="D69" s="43" t="str">
        <f>IF($A69="","",_xll.ciqfunctions.udf.CIQ($A69,"IQ_TOTAL_REV_SCORE",$B$3))</f>
        <v/>
      </c>
      <c r="E69" s="43" t="str">
        <f>IF($A69="","",_xll.ciqfunctions.udf.CIQ($A69,"IQ_TOTAL_EQUITY_SCORE",$B$3))</f>
        <v/>
      </c>
      <c r="F69" s="43" t="str">
        <f>IF($A69="","",_xll.ciqfunctions.udf.CIQ($A69,"IQ_RETURN_CAPITAL_SCORE",$B$3))</f>
        <v/>
      </c>
      <c r="G69" s="43" t="str">
        <f>IF($A69="","",_xll.ciqfunctions.udf.CIQ($A69,"IQ_RECURRING_EARN_ASSETS_SCORE",$B$3))</f>
        <v/>
      </c>
      <c r="H69" s="43" t="str">
        <f>IF($A69="","",_xll.ciqfunctions.udf.CIQ($A69,"IQ_NET_WORKING_CAP_REV_SCORE",$B$3))</f>
        <v/>
      </c>
      <c r="I69" s="43" t="str">
        <f>IF($A69="","",_xll.ciqfunctions.udf.CIQ($A69,"IQ_ASSET_TURNS_SCORE",$B$3))</f>
        <v/>
      </c>
      <c r="J69" s="43" t="str">
        <f>IF($A69="","",_xll.ciqfunctions.udf.CIQ($A69,"IQ_INTAN_ASSETS_REV_SCORE",$B$3))</f>
        <v/>
      </c>
      <c r="K69" s="43" t="str">
        <f>IF($A69="","",_xll.ciqfunctions.udf.CIQ($A69,"IQ_NET_WORKING_CAP_TOTAL_ASSETS_SCORE",$B$3))</f>
        <v/>
      </c>
      <c r="L69" s="43" t="str">
        <f>IF($A69="","",_xll.ciqfunctions.udf.CIQ($A69,"IQ_AP_AR_SCORE",$B$3))</f>
        <v/>
      </c>
      <c r="M69" s="43" t="str">
        <f>IF($A69="","",_xll.ciqfunctions.udf.CIQ($A69,"IQ_MGMT_RATE_RETURN_SCORE",$B$3))</f>
        <v/>
      </c>
      <c r="N69" s="43" t="str">
        <f>IF($A69="","",_xll.ciqfunctions.udf.CIQ($A69,"IQ_GROSS_MARGIN_SCORE",$B$3))</f>
        <v/>
      </c>
      <c r="O69" s="43" t="str">
        <f>IF($A69="","",_xll.ciqfunctions.udf.CIQ($A69,"IQ_EBITDA_MARGIN_SCORE",$B$3))</f>
        <v/>
      </c>
      <c r="Q69" s="43" t="str">
        <f>IF($A69="","",_xll.ciqfunctions.udf.CIQ($A69,"IQ_SOLVENCY_SCORE",$B$3))</f>
        <v/>
      </c>
      <c r="R69" s="43" t="str">
        <f>IF($A69="","",_xll.ciqfunctions.udf.CIQ($A69,"IQ_FFO_INT_SCORE",$B$3))</f>
        <v/>
      </c>
      <c r="S69" s="43" t="str">
        <f>IF($A69="","",_xll.ciqfunctions.udf.CIQ($A69,"IQ_EBITDA_INT_SCORE",$B$3))</f>
        <v/>
      </c>
      <c r="T69" s="43" t="str">
        <f>IF($A69="","",_xll.ciqfunctions.udf.CIQ($A69,"IQ_FFO_TOTAL_DEBT_SCORE",$B$3))</f>
        <v/>
      </c>
      <c r="U69" s="43" t="str">
        <f>IF($A69="","",_xll.ciqfunctions.udf.CIQ($A69,"IQ_NET_DEBT_EBITDA_SCORE",$B$3))</f>
        <v/>
      </c>
      <c r="V69" s="43" t="str">
        <f>IF($A69="","",_xll.ciqfunctions.udf.CIQ($A69,"IQ_TOTAL_DEBT_CAP_SCORE",$B$3))</f>
        <v/>
      </c>
      <c r="W69" s="43" t="str">
        <f>IF($A69="","",_xll.ciqfunctions.udf.CIQ($A69,"IQ_DEBT_TOTAL_LIAB_SCORE",$B$3))</f>
        <v/>
      </c>
      <c r="X69" s="43" t="str">
        <f>IF($A69="","",_xll.ciqfunctions.udf.CIQ($A69,"IQ_TOTAL_DEBT_TOTAL_REV_SCORE",$B$3))</f>
        <v/>
      </c>
      <c r="Z69" s="43" t="str">
        <f>IF($A69="","",_xll.ciqfunctions.udf.CIQ($A69,"IQ_LIQUID_SCORE",$B$3))</f>
        <v/>
      </c>
      <c r="AA69" s="43" t="str">
        <f>IF($A69="","",_xll.ciqfunctions.udf.CIQ($A69,"IQ_FFO_PLUS_CASH_ST_DEBT_SCORE",$B$3))</f>
        <v/>
      </c>
      <c r="AB69" s="43" t="str">
        <f>IF($A69="","",_xll.ciqfunctions.udf.CIQ($A69,"IQ_FFO_GROSS_PROFIT_SCORE",$B$3))</f>
        <v/>
      </c>
      <c r="AC69" s="43" t="str">
        <f>IF($A69="","",_xll.ciqfunctions.udf.CIQ($A69,"IQ_BASIC_DEFENSE_INTERVAL_SCORE",$B$3))</f>
        <v/>
      </c>
      <c r="AD69" s="43" t="str">
        <f>IF($A69="","",_xll.ciqfunctions.udf.CIQ($A69,"IQ_CURRENT_RATIO_SCORE",$B$3))</f>
        <v/>
      </c>
      <c r="AE69" s="43" t="str">
        <f>IF($A69="","",_xll.ciqfunctions.udf.CIQ($A69,"IQ_QUICK_RATIO_SCORE",$B$3))</f>
        <v/>
      </c>
    </row>
    <row r="70" spans="3:31" ht="12.75" customHeight="1" x14ac:dyDescent="0.2">
      <c r="C70" s="43" t="str">
        <f>IF($A70="","",_xll.ciqfunctions.udf.CIQ($A70,"IQ_OPERATIONAL_SCORE",$B$3))</f>
        <v/>
      </c>
      <c r="D70" s="43" t="str">
        <f>IF($A70="","",_xll.ciqfunctions.udf.CIQ($A70,"IQ_TOTAL_REV_SCORE",$B$3))</f>
        <v/>
      </c>
      <c r="E70" s="43" t="str">
        <f>IF($A70="","",_xll.ciqfunctions.udf.CIQ($A70,"IQ_TOTAL_EQUITY_SCORE",$B$3))</f>
        <v/>
      </c>
      <c r="F70" s="43" t="str">
        <f>IF($A70="","",_xll.ciqfunctions.udf.CIQ($A70,"IQ_RETURN_CAPITAL_SCORE",$B$3))</f>
        <v/>
      </c>
      <c r="G70" s="43" t="str">
        <f>IF($A70="","",_xll.ciqfunctions.udf.CIQ($A70,"IQ_RECURRING_EARN_ASSETS_SCORE",$B$3))</f>
        <v/>
      </c>
      <c r="H70" s="43" t="str">
        <f>IF($A70="","",_xll.ciqfunctions.udf.CIQ($A70,"IQ_NET_WORKING_CAP_REV_SCORE",$B$3))</f>
        <v/>
      </c>
      <c r="I70" s="43" t="str">
        <f>IF($A70="","",_xll.ciqfunctions.udf.CIQ($A70,"IQ_ASSET_TURNS_SCORE",$B$3))</f>
        <v/>
      </c>
      <c r="J70" s="43" t="str">
        <f>IF($A70="","",_xll.ciqfunctions.udf.CIQ($A70,"IQ_INTAN_ASSETS_REV_SCORE",$B$3))</f>
        <v/>
      </c>
      <c r="K70" s="43" t="str">
        <f>IF($A70="","",_xll.ciqfunctions.udf.CIQ($A70,"IQ_NET_WORKING_CAP_TOTAL_ASSETS_SCORE",$B$3))</f>
        <v/>
      </c>
      <c r="L70" s="43" t="str">
        <f>IF($A70="","",_xll.ciqfunctions.udf.CIQ($A70,"IQ_AP_AR_SCORE",$B$3))</f>
        <v/>
      </c>
      <c r="M70" s="43" t="str">
        <f>IF($A70="","",_xll.ciqfunctions.udf.CIQ($A70,"IQ_MGMT_RATE_RETURN_SCORE",$B$3))</f>
        <v/>
      </c>
      <c r="N70" s="43" t="str">
        <f>IF($A70="","",_xll.ciqfunctions.udf.CIQ($A70,"IQ_GROSS_MARGIN_SCORE",$B$3))</f>
        <v/>
      </c>
      <c r="O70" s="43" t="str">
        <f>IF($A70="","",_xll.ciqfunctions.udf.CIQ($A70,"IQ_EBITDA_MARGIN_SCORE",$B$3))</f>
        <v/>
      </c>
      <c r="Q70" s="43" t="str">
        <f>IF($A70="","",_xll.ciqfunctions.udf.CIQ($A70,"IQ_SOLVENCY_SCORE",$B$3))</f>
        <v/>
      </c>
      <c r="R70" s="43" t="str">
        <f>IF($A70="","",_xll.ciqfunctions.udf.CIQ($A70,"IQ_FFO_INT_SCORE",$B$3))</f>
        <v/>
      </c>
      <c r="S70" s="43" t="str">
        <f>IF($A70="","",_xll.ciqfunctions.udf.CIQ($A70,"IQ_EBITDA_INT_SCORE",$B$3))</f>
        <v/>
      </c>
      <c r="T70" s="43" t="str">
        <f>IF($A70="","",_xll.ciqfunctions.udf.CIQ($A70,"IQ_FFO_TOTAL_DEBT_SCORE",$B$3))</f>
        <v/>
      </c>
      <c r="U70" s="43" t="str">
        <f>IF($A70="","",_xll.ciqfunctions.udf.CIQ($A70,"IQ_NET_DEBT_EBITDA_SCORE",$B$3))</f>
        <v/>
      </c>
      <c r="V70" s="43" t="str">
        <f>IF($A70="","",_xll.ciqfunctions.udf.CIQ($A70,"IQ_TOTAL_DEBT_CAP_SCORE",$B$3))</f>
        <v/>
      </c>
      <c r="W70" s="43" t="str">
        <f>IF($A70="","",_xll.ciqfunctions.udf.CIQ($A70,"IQ_DEBT_TOTAL_LIAB_SCORE",$B$3))</f>
        <v/>
      </c>
      <c r="X70" s="43" t="str">
        <f>IF($A70="","",_xll.ciqfunctions.udf.CIQ($A70,"IQ_TOTAL_DEBT_TOTAL_REV_SCORE",$B$3))</f>
        <v/>
      </c>
      <c r="Z70" s="43" t="str">
        <f>IF($A70="","",_xll.ciqfunctions.udf.CIQ($A70,"IQ_LIQUID_SCORE",$B$3))</f>
        <v/>
      </c>
      <c r="AA70" s="43" t="str">
        <f>IF($A70="","",_xll.ciqfunctions.udf.CIQ($A70,"IQ_FFO_PLUS_CASH_ST_DEBT_SCORE",$B$3))</f>
        <v/>
      </c>
      <c r="AB70" s="43" t="str">
        <f>IF($A70="","",_xll.ciqfunctions.udf.CIQ($A70,"IQ_FFO_GROSS_PROFIT_SCORE",$B$3))</f>
        <v/>
      </c>
      <c r="AC70" s="43" t="str">
        <f>IF($A70="","",_xll.ciqfunctions.udf.CIQ($A70,"IQ_BASIC_DEFENSE_INTERVAL_SCORE",$B$3))</f>
        <v/>
      </c>
      <c r="AD70" s="43" t="str">
        <f>IF($A70="","",_xll.ciqfunctions.udf.CIQ($A70,"IQ_CURRENT_RATIO_SCORE",$B$3))</f>
        <v/>
      </c>
      <c r="AE70" s="43" t="str">
        <f>IF($A70="","",_xll.ciqfunctions.udf.CIQ($A70,"IQ_QUICK_RATIO_SCORE",$B$3))</f>
        <v/>
      </c>
    </row>
    <row r="71" spans="3:31" ht="12.75" customHeight="1" x14ac:dyDescent="0.2">
      <c r="C71" s="43" t="str">
        <f>IF($A71="","",_xll.ciqfunctions.udf.CIQ($A71,"IQ_OPERATIONAL_SCORE",$B$3))</f>
        <v/>
      </c>
      <c r="D71" s="43" t="str">
        <f>IF($A71="","",_xll.ciqfunctions.udf.CIQ($A71,"IQ_TOTAL_REV_SCORE",$B$3))</f>
        <v/>
      </c>
      <c r="E71" s="43" t="str">
        <f>IF($A71="","",_xll.ciqfunctions.udf.CIQ($A71,"IQ_TOTAL_EQUITY_SCORE",$B$3))</f>
        <v/>
      </c>
      <c r="F71" s="43" t="str">
        <f>IF($A71="","",_xll.ciqfunctions.udf.CIQ($A71,"IQ_RETURN_CAPITAL_SCORE",$B$3))</f>
        <v/>
      </c>
      <c r="G71" s="43" t="str">
        <f>IF($A71="","",_xll.ciqfunctions.udf.CIQ($A71,"IQ_RECURRING_EARN_ASSETS_SCORE",$B$3))</f>
        <v/>
      </c>
      <c r="H71" s="43" t="str">
        <f>IF($A71="","",_xll.ciqfunctions.udf.CIQ($A71,"IQ_NET_WORKING_CAP_REV_SCORE",$B$3))</f>
        <v/>
      </c>
      <c r="I71" s="43" t="str">
        <f>IF($A71="","",_xll.ciqfunctions.udf.CIQ($A71,"IQ_ASSET_TURNS_SCORE",$B$3))</f>
        <v/>
      </c>
      <c r="J71" s="43" t="str">
        <f>IF($A71="","",_xll.ciqfunctions.udf.CIQ($A71,"IQ_INTAN_ASSETS_REV_SCORE",$B$3))</f>
        <v/>
      </c>
      <c r="K71" s="43" t="str">
        <f>IF($A71="","",_xll.ciqfunctions.udf.CIQ($A71,"IQ_NET_WORKING_CAP_TOTAL_ASSETS_SCORE",$B$3))</f>
        <v/>
      </c>
      <c r="L71" s="43" t="str">
        <f>IF($A71="","",_xll.ciqfunctions.udf.CIQ($A71,"IQ_AP_AR_SCORE",$B$3))</f>
        <v/>
      </c>
      <c r="M71" s="43" t="str">
        <f>IF($A71="","",_xll.ciqfunctions.udf.CIQ($A71,"IQ_MGMT_RATE_RETURN_SCORE",$B$3))</f>
        <v/>
      </c>
      <c r="N71" s="43" t="str">
        <f>IF($A71="","",_xll.ciqfunctions.udf.CIQ($A71,"IQ_GROSS_MARGIN_SCORE",$B$3))</f>
        <v/>
      </c>
      <c r="O71" s="43" t="str">
        <f>IF($A71="","",_xll.ciqfunctions.udf.CIQ($A71,"IQ_EBITDA_MARGIN_SCORE",$B$3))</f>
        <v/>
      </c>
      <c r="Q71" s="43" t="str">
        <f>IF($A71="","",_xll.ciqfunctions.udf.CIQ($A71,"IQ_SOLVENCY_SCORE",$B$3))</f>
        <v/>
      </c>
      <c r="R71" s="43" t="str">
        <f>IF($A71="","",_xll.ciqfunctions.udf.CIQ($A71,"IQ_FFO_INT_SCORE",$B$3))</f>
        <v/>
      </c>
      <c r="S71" s="43" t="str">
        <f>IF($A71="","",_xll.ciqfunctions.udf.CIQ($A71,"IQ_EBITDA_INT_SCORE",$B$3))</f>
        <v/>
      </c>
      <c r="T71" s="43" t="str">
        <f>IF($A71="","",_xll.ciqfunctions.udf.CIQ($A71,"IQ_FFO_TOTAL_DEBT_SCORE",$B$3))</f>
        <v/>
      </c>
      <c r="U71" s="43" t="str">
        <f>IF($A71="","",_xll.ciqfunctions.udf.CIQ($A71,"IQ_NET_DEBT_EBITDA_SCORE",$B$3))</f>
        <v/>
      </c>
      <c r="V71" s="43" t="str">
        <f>IF($A71="","",_xll.ciqfunctions.udf.CIQ($A71,"IQ_TOTAL_DEBT_CAP_SCORE",$B$3))</f>
        <v/>
      </c>
      <c r="W71" s="43" t="str">
        <f>IF($A71="","",_xll.ciqfunctions.udf.CIQ($A71,"IQ_DEBT_TOTAL_LIAB_SCORE",$B$3))</f>
        <v/>
      </c>
      <c r="X71" s="43" t="str">
        <f>IF($A71="","",_xll.ciqfunctions.udf.CIQ($A71,"IQ_TOTAL_DEBT_TOTAL_REV_SCORE",$B$3))</f>
        <v/>
      </c>
      <c r="Z71" s="43" t="str">
        <f>IF($A71="","",_xll.ciqfunctions.udf.CIQ($A71,"IQ_LIQUID_SCORE",$B$3))</f>
        <v/>
      </c>
      <c r="AA71" s="43" t="str">
        <f>IF($A71="","",_xll.ciqfunctions.udf.CIQ($A71,"IQ_FFO_PLUS_CASH_ST_DEBT_SCORE",$B$3))</f>
        <v/>
      </c>
      <c r="AB71" s="43" t="str">
        <f>IF($A71="","",_xll.ciqfunctions.udf.CIQ($A71,"IQ_FFO_GROSS_PROFIT_SCORE",$B$3))</f>
        <v/>
      </c>
      <c r="AC71" s="43" t="str">
        <f>IF($A71="","",_xll.ciqfunctions.udf.CIQ($A71,"IQ_BASIC_DEFENSE_INTERVAL_SCORE",$B$3))</f>
        <v/>
      </c>
      <c r="AD71" s="43" t="str">
        <f>IF($A71="","",_xll.ciqfunctions.udf.CIQ($A71,"IQ_CURRENT_RATIO_SCORE",$B$3))</f>
        <v/>
      </c>
      <c r="AE71" s="43" t="str">
        <f>IF($A71="","",_xll.ciqfunctions.udf.CIQ($A71,"IQ_QUICK_RATIO_SCORE",$B$3))</f>
        <v/>
      </c>
    </row>
    <row r="72" spans="3:31" ht="12.75" customHeight="1" x14ac:dyDescent="0.2">
      <c r="C72" s="43" t="str">
        <f>IF($A72="","",_xll.ciqfunctions.udf.CIQ($A72,"IQ_OPERATIONAL_SCORE",$B$3))</f>
        <v/>
      </c>
      <c r="D72" s="43" t="str">
        <f>IF($A72="","",_xll.ciqfunctions.udf.CIQ($A72,"IQ_TOTAL_REV_SCORE",$B$3))</f>
        <v/>
      </c>
      <c r="E72" s="43" t="str">
        <f>IF($A72="","",_xll.ciqfunctions.udf.CIQ($A72,"IQ_TOTAL_EQUITY_SCORE",$B$3))</f>
        <v/>
      </c>
      <c r="F72" s="43" t="str">
        <f>IF($A72="","",_xll.ciqfunctions.udf.CIQ($A72,"IQ_RETURN_CAPITAL_SCORE",$B$3))</f>
        <v/>
      </c>
      <c r="G72" s="43" t="str">
        <f>IF($A72="","",_xll.ciqfunctions.udf.CIQ($A72,"IQ_RECURRING_EARN_ASSETS_SCORE",$B$3))</f>
        <v/>
      </c>
      <c r="H72" s="43" t="str">
        <f>IF($A72="","",_xll.ciqfunctions.udf.CIQ($A72,"IQ_NET_WORKING_CAP_REV_SCORE",$B$3))</f>
        <v/>
      </c>
      <c r="I72" s="43" t="str">
        <f>IF($A72="","",_xll.ciqfunctions.udf.CIQ($A72,"IQ_ASSET_TURNS_SCORE",$B$3))</f>
        <v/>
      </c>
      <c r="J72" s="43" t="str">
        <f>IF($A72="","",_xll.ciqfunctions.udf.CIQ($A72,"IQ_INTAN_ASSETS_REV_SCORE",$B$3))</f>
        <v/>
      </c>
      <c r="K72" s="43" t="str">
        <f>IF($A72="","",_xll.ciqfunctions.udf.CIQ($A72,"IQ_NET_WORKING_CAP_TOTAL_ASSETS_SCORE",$B$3))</f>
        <v/>
      </c>
      <c r="L72" s="43" t="str">
        <f>IF($A72="","",_xll.ciqfunctions.udf.CIQ($A72,"IQ_AP_AR_SCORE",$B$3))</f>
        <v/>
      </c>
      <c r="M72" s="43" t="str">
        <f>IF($A72="","",_xll.ciqfunctions.udf.CIQ($A72,"IQ_MGMT_RATE_RETURN_SCORE",$B$3))</f>
        <v/>
      </c>
      <c r="N72" s="43" t="str">
        <f>IF($A72="","",_xll.ciqfunctions.udf.CIQ($A72,"IQ_GROSS_MARGIN_SCORE",$B$3))</f>
        <v/>
      </c>
      <c r="O72" s="43" t="str">
        <f>IF($A72="","",_xll.ciqfunctions.udf.CIQ($A72,"IQ_EBITDA_MARGIN_SCORE",$B$3))</f>
        <v/>
      </c>
      <c r="Q72" s="43" t="str">
        <f>IF($A72="","",_xll.ciqfunctions.udf.CIQ($A72,"IQ_SOLVENCY_SCORE",$B$3))</f>
        <v/>
      </c>
      <c r="R72" s="43" t="str">
        <f>IF($A72="","",_xll.ciqfunctions.udf.CIQ($A72,"IQ_FFO_INT_SCORE",$B$3))</f>
        <v/>
      </c>
      <c r="S72" s="43" t="str">
        <f>IF($A72="","",_xll.ciqfunctions.udf.CIQ($A72,"IQ_EBITDA_INT_SCORE",$B$3))</f>
        <v/>
      </c>
      <c r="T72" s="43" t="str">
        <f>IF($A72="","",_xll.ciqfunctions.udf.CIQ($A72,"IQ_FFO_TOTAL_DEBT_SCORE",$B$3))</f>
        <v/>
      </c>
      <c r="U72" s="43" t="str">
        <f>IF($A72="","",_xll.ciqfunctions.udf.CIQ($A72,"IQ_NET_DEBT_EBITDA_SCORE",$B$3))</f>
        <v/>
      </c>
      <c r="V72" s="43" t="str">
        <f>IF($A72="","",_xll.ciqfunctions.udf.CIQ($A72,"IQ_TOTAL_DEBT_CAP_SCORE",$B$3))</f>
        <v/>
      </c>
      <c r="W72" s="43" t="str">
        <f>IF($A72="","",_xll.ciqfunctions.udf.CIQ($A72,"IQ_DEBT_TOTAL_LIAB_SCORE",$B$3))</f>
        <v/>
      </c>
      <c r="X72" s="43" t="str">
        <f>IF($A72="","",_xll.ciqfunctions.udf.CIQ($A72,"IQ_TOTAL_DEBT_TOTAL_REV_SCORE",$B$3))</f>
        <v/>
      </c>
      <c r="Z72" s="43" t="str">
        <f>IF($A72="","",_xll.ciqfunctions.udf.CIQ($A72,"IQ_LIQUID_SCORE",$B$3))</f>
        <v/>
      </c>
      <c r="AA72" s="43" t="str">
        <f>IF($A72="","",_xll.ciqfunctions.udf.CIQ($A72,"IQ_FFO_PLUS_CASH_ST_DEBT_SCORE",$B$3))</f>
        <v/>
      </c>
      <c r="AB72" s="43" t="str">
        <f>IF($A72="","",_xll.ciqfunctions.udf.CIQ($A72,"IQ_FFO_GROSS_PROFIT_SCORE",$B$3))</f>
        <v/>
      </c>
      <c r="AC72" s="43" t="str">
        <f>IF($A72="","",_xll.ciqfunctions.udf.CIQ($A72,"IQ_BASIC_DEFENSE_INTERVAL_SCORE",$B$3))</f>
        <v/>
      </c>
      <c r="AD72" s="43" t="str">
        <f>IF($A72="","",_xll.ciqfunctions.udf.CIQ($A72,"IQ_CURRENT_RATIO_SCORE",$B$3))</f>
        <v/>
      </c>
      <c r="AE72" s="43" t="str">
        <f>IF($A72="","",_xll.ciqfunctions.udf.CIQ($A72,"IQ_QUICK_RATIO_SCORE",$B$3))</f>
        <v/>
      </c>
    </row>
    <row r="73" spans="3:31" ht="12.75" customHeight="1" x14ac:dyDescent="0.2">
      <c r="C73" s="43" t="str">
        <f>IF($A73="","",_xll.ciqfunctions.udf.CIQ($A73,"IQ_OPERATIONAL_SCORE",$B$3))</f>
        <v/>
      </c>
      <c r="D73" s="43" t="str">
        <f>IF($A73="","",_xll.ciqfunctions.udf.CIQ($A73,"IQ_TOTAL_REV_SCORE",$B$3))</f>
        <v/>
      </c>
      <c r="E73" s="43" t="str">
        <f>IF($A73="","",_xll.ciqfunctions.udf.CIQ($A73,"IQ_TOTAL_EQUITY_SCORE",$B$3))</f>
        <v/>
      </c>
      <c r="F73" s="43" t="str">
        <f>IF($A73="","",_xll.ciqfunctions.udf.CIQ($A73,"IQ_RETURN_CAPITAL_SCORE",$B$3))</f>
        <v/>
      </c>
      <c r="G73" s="43" t="str">
        <f>IF($A73="","",_xll.ciqfunctions.udf.CIQ($A73,"IQ_RECURRING_EARN_ASSETS_SCORE",$B$3))</f>
        <v/>
      </c>
      <c r="H73" s="43" t="str">
        <f>IF($A73="","",_xll.ciqfunctions.udf.CIQ($A73,"IQ_NET_WORKING_CAP_REV_SCORE",$B$3))</f>
        <v/>
      </c>
      <c r="I73" s="43" t="str">
        <f>IF($A73="","",_xll.ciqfunctions.udf.CIQ($A73,"IQ_ASSET_TURNS_SCORE",$B$3))</f>
        <v/>
      </c>
      <c r="J73" s="43" t="str">
        <f>IF($A73="","",_xll.ciqfunctions.udf.CIQ($A73,"IQ_INTAN_ASSETS_REV_SCORE",$B$3))</f>
        <v/>
      </c>
      <c r="K73" s="43" t="str">
        <f>IF($A73="","",_xll.ciqfunctions.udf.CIQ($A73,"IQ_NET_WORKING_CAP_TOTAL_ASSETS_SCORE",$B$3))</f>
        <v/>
      </c>
      <c r="L73" s="43" t="str">
        <f>IF($A73="","",_xll.ciqfunctions.udf.CIQ($A73,"IQ_AP_AR_SCORE",$B$3))</f>
        <v/>
      </c>
      <c r="M73" s="43" t="str">
        <f>IF($A73="","",_xll.ciqfunctions.udf.CIQ($A73,"IQ_MGMT_RATE_RETURN_SCORE",$B$3))</f>
        <v/>
      </c>
      <c r="N73" s="43" t="str">
        <f>IF($A73="","",_xll.ciqfunctions.udf.CIQ($A73,"IQ_GROSS_MARGIN_SCORE",$B$3))</f>
        <v/>
      </c>
      <c r="O73" s="43" t="str">
        <f>IF($A73="","",_xll.ciqfunctions.udf.CIQ($A73,"IQ_EBITDA_MARGIN_SCORE",$B$3))</f>
        <v/>
      </c>
      <c r="Q73" s="43" t="str">
        <f>IF($A73="","",_xll.ciqfunctions.udf.CIQ($A73,"IQ_SOLVENCY_SCORE",$B$3))</f>
        <v/>
      </c>
      <c r="R73" s="43" t="str">
        <f>IF($A73="","",_xll.ciqfunctions.udf.CIQ($A73,"IQ_FFO_INT_SCORE",$B$3))</f>
        <v/>
      </c>
      <c r="S73" s="43" t="str">
        <f>IF($A73="","",_xll.ciqfunctions.udf.CIQ($A73,"IQ_EBITDA_INT_SCORE",$B$3))</f>
        <v/>
      </c>
      <c r="T73" s="43" t="str">
        <f>IF($A73="","",_xll.ciqfunctions.udf.CIQ($A73,"IQ_FFO_TOTAL_DEBT_SCORE",$B$3))</f>
        <v/>
      </c>
      <c r="U73" s="43" t="str">
        <f>IF($A73="","",_xll.ciqfunctions.udf.CIQ($A73,"IQ_NET_DEBT_EBITDA_SCORE",$B$3))</f>
        <v/>
      </c>
      <c r="V73" s="43" t="str">
        <f>IF($A73="","",_xll.ciqfunctions.udf.CIQ($A73,"IQ_TOTAL_DEBT_CAP_SCORE",$B$3))</f>
        <v/>
      </c>
      <c r="W73" s="43" t="str">
        <f>IF($A73="","",_xll.ciqfunctions.udf.CIQ($A73,"IQ_DEBT_TOTAL_LIAB_SCORE",$B$3))</f>
        <v/>
      </c>
      <c r="X73" s="43" t="str">
        <f>IF($A73="","",_xll.ciqfunctions.udf.CIQ($A73,"IQ_TOTAL_DEBT_TOTAL_REV_SCORE",$B$3))</f>
        <v/>
      </c>
      <c r="Z73" s="43" t="str">
        <f>IF($A73="","",_xll.ciqfunctions.udf.CIQ($A73,"IQ_LIQUID_SCORE",$B$3))</f>
        <v/>
      </c>
      <c r="AA73" s="43" t="str">
        <f>IF($A73="","",_xll.ciqfunctions.udf.CIQ($A73,"IQ_FFO_PLUS_CASH_ST_DEBT_SCORE",$B$3))</f>
        <v/>
      </c>
      <c r="AB73" s="43" t="str">
        <f>IF($A73="","",_xll.ciqfunctions.udf.CIQ($A73,"IQ_FFO_GROSS_PROFIT_SCORE",$B$3))</f>
        <v/>
      </c>
      <c r="AC73" s="43" t="str">
        <f>IF($A73="","",_xll.ciqfunctions.udf.CIQ($A73,"IQ_BASIC_DEFENSE_INTERVAL_SCORE",$B$3))</f>
        <v/>
      </c>
      <c r="AD73" s="43" t="str">
        <f>IF($A73="","",_xll.ciqfunctions.udf.CIQ($A73,"IQ_CURRENT_RATIO_SCORE",$B$3))</f>
        <v/>
      </c>
      <c r="AE73" s="43" t="str">
        <f>IF($A73="","",_xll.ciqfunctions.udf.CIQ($A73,"IQ_QUICK_RATIO_SCORE",$B$3))</f>
        <v/>
      </c>
    </row>
    <row r="74" spans="3:31" ht="12.75" customHeight="1" x14ac:dyDescent="0.2">
      <c r="C74" s="43" t="str">
        <f>IF($A74="","",_xll.ciqfunctions.udf.CIQ($A74,"IQ_OPERATIONAL_SCORE",$B$3))</f>
        <v/>
      </c>
      <c r="D74" s="43" t="str">
        <f>IF($A74="","",_xll.ciqfunctions.udf.CIQ($A74,"IQ_TOTAL_REV_SCORE",$B$3))</f>
        <v/>
      </c>
      <c r="E74" s="43" t="str">
        <f>IF($A74="","",_xll.ciqfunctions.udf.CIQ($A74,"IQ_TOTAL_EQUITY_SCORE",$B$3))</f>
        <v/>
      </c>
      <c r="F74" s="43" t="str">
        <f>IF($A74="","",_xll.ciqfunctions.udf.CIQ($A74,"IQ_RETURN_CAPITAL_SCORE",$B$3))</f>
        <v/>
      </c>
      <c r="G74" s="43" t="str">
        <f>IF($A74="","",_xll.ciqfunctions.udf.CIQ($A74,"IQ_RECURRING_EARN_ASSETS_SCORE",$B$3))</f>
        <v/>
      </c>
      <c r="H74" s="43" t="str">
        <f>IF($A74="","",_xll.ciqfunctions.udf.CIQ($A74,"IQ_NET_WORKING_CAP_REV_SCORE",$B$3))</f>
        <v/>
      </c>
      <c r="I74" s="43" t="str">
        <f>IF($A74="","",_xll.ciqfunctions.udf.CIQ($A74,"IQ_ASSET_TURNS_SCORE",$B$3))</f>
        <v/>
      </c>
      <c r="J74" s="43" t="str">
        <f>IF($A74="","",_xll.ciqfunctions.udf.CIQ($A74,"IQ_INTAN_ASSETS_REV_SCORE",$B$3))</f>
        <v/>
      </c>
      <c r="K74" s="43" t="str">
        <f>IF($A74="","",_xll.ciqfunctions.udf.CIQ($A74,"IQ_NET_WORKING_CAP_TOTAL_ASSETS_SCORE",$B$3))</f>
        <v/>
      </c>
      <c r="L74" s="43" t="str">
        <f>IF($A74="","",_xll.ciqfunctions.udf.CIQ($A74,"IQ_AP_AR_SCORE",$B$3))</f>
        <v/>
      </c>
      <c r="M74" s="43" t="str">
        <f>IF($A74="","",_xll.ciqfunctions.udf.CIQ($A74,"IQ_MGMT_RATE_RETURN_SCORE",$B$3))</f>
        <v/>
      </c>
      <c r="N74" s="43" t="str">
        <f>IF($A74="","",_xll.ciqfunctions.udf.CIQ($A74,"IQ_GROSS_MARGIN_SCORE",$B$3))</f>
        <v/>
      </c>
      <c r="O74" s="43" t="str">
        <f>IF($A74="","",_xll.ciqfunctions.udf.CIQ($A74,"IQ_EBITDA_MARGIN_SCORE",$B$3))</f>
        <v/>
      </c>
      <c r="Q74" s="43" t="str">
        <f>IF($A74="","",_xll.ciqfunctions.udf.CIQ($A74,"IQ_SOLVENCY_SCORE",$B$3))</f>
        <v/>
      </c>
      <c r="R74" s="43" t="str">
        <f>IF($A74="","",_xll.ciqfunctions.udf.CIQ($A74,"IQ_FFO_INT_SCORE",$B$3))</f>
        <v/>
      </c>
      <c r="S74" s="43" t="str">
        <f>IF($A74="","",_xll.ciqfunctions.udf.CIQ($A74,"IQ_EBITDA_INT_SCORE",$B$3))</f>
        <v/>
      </c>
      <c r="T74" s="43" t="str">
        <f>IF($A74="","",_xll.ciqfunctions.udf.CIQ($A74,"IQ_FFO_TOTAL_DEBT_SCORE",$B$3))</f>
        <v/>
      </c>
      <c r="U74" s="43" t="str">
        <f>IF($A74="","",_xll.ciqfunctions.udf.CIQ($A74,"IQ_NET_DEBT_EBITDA_SCORE",$B$3))</f>
        <v/>
      </c>
      <c r="V74" s="43" t="str">
        <f>IF($A74="","",_xll.ciqfunctions.udf.CIQ($A74,"IQ_TOTAL_DEBT_CAP_SCORE",$B$3))</f>
        <v/>
      </c>
      <c r="W74" s="43" t="str">
        <f>IF($A74="","",_xll.ciqfunctions.udf.CIQ($A74,"IQ_DEBT_TOTAL_LIAB_SCORE",$B$3))</f>
        <v/>
      </c>
      <c r="X74" s="43" t="str">
        <f>IF($A74="","",_xll.ciqfunctions.udf.CIQ($A74,"IQ_TOTAL_DEBT_TOTAL_REV_SCORE",$B$3))</f>
        <v/>
      </c>
      <c r="Z74" s="43" t="str">
        <f>IF($A74="","",_xll.ciqfunctions.udf.CIQ($A74,"IQ_LIQUID_SCORE",$B$3))</f>
        <v/>
      </c>
      <c r="AA74" s="43" t="str">
        <f>IF($A74="","",_xll.ciqfunctions.udf.CIQ($A74,"IQ_FFO_PLUS_CASH_ST_DEBT_SCORE",$B$3))</f>
        <v/>
      </c>
      <c r="AB74" s="43" t="str">
        <f>IF($A74="","",_xll.ciqfunctions.udf.CIQ($A74,"IQ_FFO_GROSS_PROFIT_SCORE",$B$3))</f>
        <v/>
      </c>
      <c r="AC74" s="43" t="str">
        <f>IF($A74="","",_xll.ciqfunctions.udf.CIQ($A74,"IQ_BASIC_DEFENSE_INTERVAL_SCORE",$B$3))</f>
        <v/>
      </c>
      <c r="AD74" s="43" t="str">
        <f>IF($A74="","",_xll.ciqfunctions.udf.CIQ($A74,"IQ_CURRENT_RATIO_SCORE",$B$3))</f>
        <v/>
      </c>
      <c r="AE74" s="43" t="str">
        <f>IF($A74="","",_xll.ciqfunctions.udf.CIQ($A74,"IQ_QUICK_RATIO_SCORE",$B$3))</f>
        <v/>
      </c>
    </row>
    <row r="75" spans="3:31" ht="12.75" customHeight="1" x14ac:dyDescent="0.2">
      <c r="C75" s="43" t="str">
        <f>IF($A75="","",_xll.ciqfunctions.udf.CIQ($A75,"IQ_OPERATIONAL_SCORE",$B$3))</f>
        <v/>
      </c>
      <c r="D75" s="43" t="str">
        <f>IF($A75="","",_xll.ciqfunctions.udf.CIQ($A75,"IQ_TOTAL_REV_SCORE",$B$3))</f>
        <v/>
      </c>
      <c r="E75" s="43" t="str">
        <f>IF($A75="","",_xll.ciqfunctions.udf.CIQ($A75,"IQ_TOTAL_EQUITY_SCORE",$B$3))</f>
        <v/>
      </c>
      <c r="F75" s="43" t="str">
        <f>IF($A75="","",_xll.ciqfunctions.udf.CIQ($A75,"IQ_RETURN_CAPITAL_SCORE",$B$3))</f>
        <v/>
      </c>
      <c r="G75" s="43" t="str">
        <f>IF($A75="","",_xll.ciqfunctions.udf.CIQ($A75,"IQ_RECURRING_EARN_ASSETS_SCORE",$B$3))</f>
        <v/>
      </c>
      <c r="H75" s="43" t="str">
        <f>IF($A75="","",_xll.ciqfunctions.udf.CIQ($A75,"IQ_NET_WORKING_CAP_REV_SCORE",$B$3))</f>
        <v/>
      </c>
      <c r="I75" s="43" t="str">
        <f>IF($A75="","",_xll.ciqfunctions.udf.CIQ($A75,"IQ_ASSET_TURNS_SCORE",$B$3))</f>
        <v/>
      </c>
      <c r="J75" s="43" t="str">
        <f>IF($A75="","",_xll.ciqfunctions.udf.CIQ($A75,"IQ_INTAN_ASSETS_REV_SCORE",$B$3))</f>
        <v/>
      </c>
      <c r="K75" s="43" t="str">
        <f>IF($A75="","",_xll.ciqfunctions.udf.CIQ($A75,"IQ_NET_WORKING_CAP_TOTAL_ASSETS_SCORE",$B$3))</f>
        <v/>
      </c>
      <c r="L75" s="43" t="str">
        <f>IF($A75="","",_xll.ciqfunctions.udf.CIQ($A75,"IQ_AP_AR_SCORE",$B$3))</f>
        <v/>
      </c>
      <c r="M75" s="43" t="str">
        <f>IF($A75="","",_xll.ciqfunctions.udf.CIQ($A75,"IQ_MGMT_RATE_RETURN_SCORE",$B$3))</f>
        <v/>
      </c>
      <c r="N75" s="43" t="str">
        <f>IF($A75="","",_xll.ciqfunctions.udf.CIQ($A75,"IQ_GROSS_MARGIN_SCORE",$B$3))</f>
        <v/>
      </c>
      <c r="O75" s="43" t="str">
        <f>IF($A75="","",_xll.ciqfunctions.udf.CIQ($A75,"IQ_EBITDA_MARGIN_SCORE",$B$3))</f>
        <v/>
      </c>
      <c r="Q75" s="43" t="str">
        <f>IF($A75="","",_xll.ciqfunctions.udf.CIQ($A75,"IQ_SOLVENCY_SCORE",$B$3))</f>
        <v/>
      </c>
      <c r="R75" s="43" t="str">
        <f>IF($A75="","",_xll.ciqfunctions.udf.CIQ($A75,"IQ_FFO_INT_SCORE",$B$3))</f>
        <v/>
      </c>
      <c r="S75" s="43" t="str">
        <f>IF($A75="","",_xll.ciqfunctions.udf.CIQ($A75,"IQ_EBITDA_INT_SCORE",$B$3))</f>
        <v/>
      </c>
      <c r="T75" s="43" t="str">
        <f>IF($A75="","",_xll.ciqfunctions.udf.CIQ($A75,"IQ_FFO_TOTAL_DEBT_SCORE",$B$3))</f>
        <v/>
      </c>
      <c r="U75" s="43" t="str">
        <f>IF($A75="","",_xll.ciqfunctions.udf.CIQ($A75,"IQ_NET_DEBT_EBITDA_SCORE",$B$3))</f>
        <v/>
      </c>
      <c r="V75" s="43" t="str">
        <f>IF($A75="","",_xll.ciqfunctions.udf.CIQ($A75,"IQ_TOTAL_DEBT_CAP_SCORE",$B$3))</f>
        <v/>
      </c>
      <c r="W75" s="43" t="str">
        <f>IF($A75="","",_xll.ciqfunctions.udf.CIQ($A75,"IQ_DEBT_TOTAL_LIAB_SCORE",$B$3))</f>
        <v/>
      </c>
      <c r="X75" s="43" t="str">
        <f>IF($A75="","",_xll.ciqfunctions.udf.CIQ($A75,"IQ_TOTAL_DEBT_TOTAL_REV_SCORE",$B$3))</f>
        <v/>
      </c>
      <c r="Z75" s="43" t="str">
        <f>IF($A75="","",_xll.ciqfunctions.udf.CIQ($A75,"IQ_LIQUID_SCORE",$B$3))</f>
        <v/>
      </c>
      <c r="AA75" s="43" t="str">
        <f>IF($A75="","",_xll.ciqfunctions.udf.CIQ($A75,"IQ_FFO_PLUS_CASH_ST_DEBT_SCORE",$B$3))</f>
        <v/>
      </c>
      <c r="AB75" s="43" t="str">
        <f>IF($A75="","",_xll.ciqfunctions.udf.CIQ($A75,"IQ_FFO_GROSS_PROFIT_SCORE",$B$3))</f>
        <v/>
      </c>
      <c r="AC75" s="43" t="str">
        <f>IF($A75="","",_xll.ciqfunctions.udf.CIQ($A75,"IQ_BASIC_DEFENSE_INTERVAL_SCORE",$B$3))</f>
        <v/>
      </c>
      <c r="AD75" s="43" t="str">
        <f>IF($A75="","",_xll.ciqfunctions.udf.CIQ($A75,"IQ_CURRENT_RATIO_SCORE",$B$3))</f>
        <v/>
      </c>
      <c r="AE75" s="43" t="str">
        <f>IF($A75="","",_xll.ciqfunctions.udf.CIQ($A75,"IQ_QUICK_RATIO_SCORE",$B$3))</f>
        <v/>
      </c>
    </row>
    <row r="76" spans="3:31" ht="12.75" customHeight="1" x14ac:dyDescent="0.2">
      <c r="C76" s="43" t="str">
        <f>IF($A76="","",_xll.ciqfunctions.udf.CIQ($A76,"IQ_OPERATIONAL_SCORE",$B$3))</f>
        <v/>
      </c>
      <c r="D76" s="43" t="str">
        <f>IF($A76="","",_xll.ciqfunctions.udf.CIQ($A76,"IQ_TOTAL_REV_SCORE",$B$3))</f>
        <v/>
      </c>
      <c r="E76" s="43" t="str">
        <f>IF($A76="","",_xll.ciqfunctions.udf.CIQ($A76,"IQ_TOTAL_EQUITY_SCORE",$B$3))</f>
        <v/>
      </c>
      <c r="F76" s="43" t="str">
        <f>IF($A76="","",_xll.ciqfunctions.udf.CIQ($A76,"IQ_RETURN_CAPITAL_SCORE",$B$3))</f>
        <v/>
      </c>
      <c r="G76" s="43" t="str">
        <f>IF($A76="","",_xll.ciqfunctions.udf.CIQ($A76,"IQ_RECURRING_EARN_ASSETS_SCORE",$B$3))</f>
        <v/>
      </c>
      <c r="H76" s="43" t="str">
        <f>IF($A76="","",_xll.ciqfunctions.udf.CIQ($A76,"IQ_NET_WORKING_CAP_REV_SCORE",$B$3))</f>
        <v/>
      </c>
      <c r="I76" s="43" t="str">
        <f>IF($A76="","",_xll.ciqfunctions.udf.CIQ($A76,"IQ_ASSET_TURNS_SCORE",$B$3))</f>
        <v/>
      </c>
      <c r="J76" s="43" t="str">
        <f>IF($A76="","",_xll.ciqfunctions.udf.CIQ($A76,"IQ_INTAN_ASSETS_REV_SCORE",$B$3))</f>
        <v/>
      </c>
      <c r="K76" s="43" t="str">
        <f>IF($A76="","",_xll.ciqfunctions.udf.CIQ($A76,"IQ_NET_WORKING_CAP_TOTAL_ASSETS_SCORE",$B$3))</f>
        <v/>
      </c>
      <c r="L76" s="43" t="str">
        <f>IF($A76="","",_xll.ciqfunctions.udf.CIQ($A76,"IQ_AP_AR_SCORE",$B$3))</f>
        <v/>
      </c>
      <c r="M76" s="43" t="str">
        <f>IF($A76="","",_xll.ciqfunctions.udf.CIQ($A76,"IQ_MGMT_RATE_RETURN_SCORE",$B$3))</f>
        <v/>
      </c>
      <c r="N76" s="43" t="str">
        <f>IF($A76="","",_xll.ciqfunctions.udf.CIQ($A76,"IQ_GROSS_MARGIN_SCORE",$B$3))</f>
        <v/>
      </c>
      <c r="O76" s="43" t="str">
        <f>IF($A76="","",_xll.ciqfunctions.udf.CIQ($A76,"IQ_EBITDA_MARGIN_SCORE",$B$3))</f>
        <v/>
      </c>
      <c r="Q76" s="43" t="str">
        <f>IF($A76="","",_xll.ciqfunctions.udf.CIQ($A76,"IQ_SOLVENCY_SCORE",$B$3))</f>
        <v/>
      </c>
      <c r="R76" s="43" t="str">
        <f>IF($A76="","",_xll.ciqfunctions.udf.CIQ($A76,"IQ_FFO_INT_SCORE",$B$3))</f>
        <v/>
      </c>
      <c r="S76" s="43" t="str">
        <f>IF($A76="","",_xll.ciqfunctions.udf.CIQ($A76,"IQ_EBITDA_INT_SCORE",$B$3))</f>
        <v/>
      </c>
      <c r="T76" s="43" t="str">
        <f>IF($A76="","",_xll.ciqfunctions.udf.CIQ($A76,"IQ_FFO_TOTAL_DEBT_SCORE",$B$3))</f>
        <v/>
      </c>
      <c r="U76" s="43" t="str">
        <f>IF($A76="","",_xll.ciqfunctions.udf.CIQ($A76,"IQ_NET_DEBT_EBITDA_SCORE",$B$3))</f>
        <v/>
      </c>
      <c r="V76" s="43" t="str">
        <f>IF($A76="","",_xll.ciqfunctions.udf.CIQ($A76,"IQ_TOTAL_DEBT_CAP_SCORE",$B$3))</f>
        <v/>
      </c>
      <c r="W76" s="43" t="str">
        <f>IF($A76="","",_xll.ciqfunctions.udf.CIQ($A76,"IQ_DEBT_TOTAL_LIAB_SCORE",$B$3))</f>
        <v/>
      </c>
      <c r="X76" s="43" t="str">
        <f>IF($A76="","",_xll.ciqfunctions.udf.CIQ($A76,"IQ_TOTAL_DEBT_TOTAL_REV_SCORE",$B$3))</f>
        <v/>
      </c>
      <c r="Z76" s="43" t="str">
        <f>IF($A76="","",_xll.ciqfunctions.udf.CIQ($A76,"IQ_LIQUID_SCORE",$B$3))</f>
        <v/>
      </c>
      <c r="AA76" s="43" t="str">
        <f>IF($A76="","",_xll.ciqfunctions.udf.CIQ($A76,"IQ_FFO_PLUS_CASH_ST_DEBT_SCORE",$B$3))</f>
        <v/>
      </c>
      <c r="AB76" s="43" t="str">
        <f>IF($A76="","",_xll.ciqfunctions.udf.CIQ($A76,"IQ_FFO_GROSS_PROFIT_SCORE",$B$3))</f>
        <v/>
      </c>
      <c r="AC76" s="43" t="str">
        <f>IF($A76="","",_xll.ciqfunctions.udf.CIQ($A76,"IQ_BASIC_DEFENSE_INTERVAL_SCORE",$B$3))</f>
        <v/>
      </c>
      <c r="AD76" s="43" t="str">
        <f>IF($A76="","",_xll.ciqfunctions.udf.CIQ($A76,"IQ_CURRENT_RATIO_SCORE",$B$3))</f>
        <v/>
      </c>
      <c r="AE76" s="43" t="str">
        <f>IF($A76="","",_xll.ciqfunctions.udf.CIQ($A76,"IQ_QUICK_RATIO_SCORE",$B$3))</f>
        <v/>
      </c>
    </row>
    <row r="77" spans="3:31" ht="12.75" customHeight="1" x14ac:dyDescent="0.2">
      <c r="C77" s="43" t="str">
        <f>IF($A77="","",_xll.ciqfunctions.udf.CIQ($A77,"IQ_OPERATIONAL_SCORE",$B$3))</f>
        <v/>
      </c>
      <c r="D77" s="43" t="str">
        <f>IF($A77="","",_xll.ciqfunctions.udf.CIQ($A77,"IQ_TOTAL_REV_SCORE",$B$3))</f>
        <v/>
      </c>
      <c r="E77" s="43" t="str">
        <f>IF($A77="","",_xll.ciqfunctions.udf.CIQ($A77,"IQ_TOTAL_EQUITY_SCORE",$B$3))</f>
        <v/>
      </c>
      <c r="F77" s="43" t="str">
        <f>IF($A77="","",_xll.ciqfunctions.udf.CIQ($A77,"IQ_RETURN_CAPITAL_SCORE",$B$3))</f>
        <v/>
      </c>
      <c r="G77" s="43" t="str">
        <f>IF($A77="","",_xll.ciqfunctions.udf.CIQ($A77,"IQ_RECURRING_EARN_ASSETS_SCORE",$B$3))</f>
        <v/>
      </c>
      <c r="H77" s="43" t="str">
        <f>IF($A77="","",_xll.ciqfunctions.udf.CIQ($A77,"IQ_NET_WORKING_CAP_REV_SCORE",$B$3))</f>
        <v/>
      </c>
      <c r="I77" s="43" t="str">
        <f>IF($A77="","",_xll.ciqfunctions.udf.CIQ($A77,"IQ_ASSET_TURNS_SCORE",$B$3))</f>
        <v/>
      </c>
      <c r="J77" s="43" t="str">
        <f>IF($A77="","",_xll.ciqfunctions.udf.CIQ($A77,"IQ_INTAN_ASSETS_REV_SCORE",$B$3))</f>
        <v/>
      </c>
      <c r="K77" s="43" t="str">
        <f>IF($A77="","",_xll.ciqfunctions.udf.CIQ($A77,"IQ_NET_WORKING_CAP_TOTAL_ASSETS_SCORE",$B$3))</f>
        <v/>
      </c>
      <c r="L77" s="43" t="str">
        <f>IF($A77="","",_xll.ciqfunctions.udf.CIQ($A77,"IQ_AP_AR_SCORE",$B$3))</f>
        <v/>
      </c>
      <c r="M77" s="43" t="str">
        <f>IF($A77="","",_xll.ciqfunctions.udf.CIQ($A77,"IQ_MGMT_RATE_RETURN_SCORE",$B$3))</f>
        <v/>
      </c>
      <c r="N77" s="43" t="str">
        <f>IF($A77="","",_xll.ciqfunctions.udf.CIQ($A77,"IQ_GROSS_MARGIN_SCORE",$B$3))</f>
        <v/>
      </c>
      <c r="O77" s="43" t="str">
        <f>IF($A77="","",_xll.ciqfunctions.udf.CIQ($A77,"IQ_EBITDA_MARGIN_SCORE",$B$3))</f>
        <v/>
      </c>
      <c r="Q77" s="43" t="str">
        <f>IF($A77="","",_xll.ciqfunctions.udf.CIQ($A77,"IQ_SOLVENCY_SCORE",$B$3))</f>
        <v/>
      </c>
      <c r="R77" s="43" t="str">
        <f>IF($A77="","",_xll.ciqfunctions.udf.CIQ($A77,"IQ_FFO_INT_SCORE",$B$3))</f>
        <v/>
      </c>
      <c r="S77" s="43" t="str">
        <f>IF($A77="","",_xll.ciqfunctions.udf.CIQ($A77,"IQ_EBITDA_INT_SCORE",$B$3))</f>
        <v/>
      </c>
      <c r="T77" s="43" t="str">
        <f>IF($A77="","",_xll.ciqfunctions.udf.CIQ($A77,"IQ_FFO_TOTAL_DEBT_SCORE",$B$3))</f>
        <v/>
      </c>
      <c r="U77" s="43" t="str">
        <f>IF($A77="","",_xll.ciqfunctions.udf.CIQ($A77,"IQ_NET_DEBT_EBITDA_SCORE",$B$3))</f>
        <v/>
      </c>
      <c r="V77" s="43" t="str">
        <f>IF($A77="","",_xll.ciqfunctions.udf.CIQ($A77,"IQ_TOTAL_DEBT_CAP_SCORE",$B$3))</f>
        <v/>
      </c>
      <c r="W77" s="43" t="str">
        <f>IF($A77="","",_xll.ciqfunctions.udf.CIQ($A77,"IQ_DEBT_TOTAL_LIAB_SCORE",$B$3))</f>
        <v/>
      </c>
      <c r="X77" s="43" t="str">
        <f>IF($A77="","",_xll.ciqfunctions.udf.CIQ($A77,"IQ_TOTAL_DEBT_TOTAL_REV_SCORE",$B$3))</f>
        <v/>
      </c>
      <c r="Z77" s="43" t="str">
        <f>IF($A77="","",_xll.ciqfunctions.udf.CIQ($A77,"IQ_LIQUID_SCORE",$B$3))</f>
        <v/>
      </c>
      <c r="AA77" s="43" t="str">
        <f>IF($A77="","",_xll.ciqfunctions.udf.CIQ($A77,"IQ_FFO_PLUS_CASH_ST_DEBT_SCORE",$B$3))</f>
        <v/>
      </c>
      <c r="AB77" s="43" t="str">
        <f>IF($A77="","",_xll.ciqfunctions.udf.CIQ($A77,"IQ_FFO_GROSS_PROFIT_SCORE",$B$3))</f>
        <v/>
      </c>
      <c r="AC77" s="43" t="str">
        <f>IF($A77="","",_xll.ciqfunctions.udf.CIQ($A77,"IQ_BASIC_DEFENSE_INTERVAL_SCORE",$B$3))</f>
        <v/>
      </c>
      <c r="AD77" s="43" t="str">
        <f>IF($A77="","",_xll.ciqfunctions.udf.CIQ($A77,"IQ_CURRENT_RATIO_SCORE",$B$3))</f>
        <v/>
      </c>
      <c r="AE77" s="43" t="str">
        <f>IF($A77="","",_xll.ciqfunctions.udf.CIQ($A77,"IQ_QUICK_RATIO_SCORE",$B$3))</f>
        <v/>
      </c>
    </row>
    <row r="78" spans="3:31" ht="12.75" customHeight="1" x14ac:dyDescent="0.2">
      <c r="C78" s="43" t="str">
        <f>IF($A78="","",_xll.ciqfunctions.udf.CIQ($A78,"IQ_OPERATIONAL_SCORE",$B$3))</f>
        <v/>
      </c>
      <c r="D78" s="43" t="str">
        <f>IF($A78="","",_xll.ciqfunctions.udf.CIQ($A78,"IQ_TOTAL_REV_SCORE",$B$3))</f>
        <v/>
      </c>
      <c r="E78" s="43" t="str">
        <f>IF($A78="","",_xll.ciqfunctions.udf.CIQ($A78,"IQ_TOTAL_EQUITY_SCORE",$B$3))</f>
        <v/>
      </c>
      <c r="F78" s="43" t="str">
        <f>IF($A78="","",_xll.ciqfunctions.udf.CIQ($A78,"IQ_RETURN_CAPITAL_SCORE",$B$3))</f>
        <v/>
      </c>
      <c r="G78" s="43" t="str">
        <f>IF($A78="","",_xll.ciqfunctions.udf.CIQ($A78,"IQ_RECURRING_EARN_ASSETS_SCORE",$B$3))</f>
        <v/>
      </c>
      <c r="H78" s="43" t="str">
        <f>IF($A78="","",_xll.ciqfunctions.udf.CIQ($A78,"IQ_NET_WORKING_CAP_REV_SCORE",$B$3))</f>
        <v/>
      </c>
      <c r="I78" s="43" t="str">
        <f>IF($A78="","",_xll.ciqfunctions.udf.CIQ($A78,"IQ_ASSET_TURNS_SCORE",$B$3))</f>
        <v/>
      </c>
      <c r="J78" s="43" t="str">
        <f>IF($A78="","",_xll.ciqfunctions.udf.CIQ($A78,"IQ_INTAN_ASSETS_REV_SCORE",$B$3))</f>
        <v/>
      </c>
      <c r="K78" s="43" t="str">
        <f>IF($A78="","",_xll.ciqfunctions.udf.CIQ($A78,"IQ_NET_WORKING_CAP_TOTAL_ASSETS_SCORE",$B$3))</f>
        <v/>
      </c>
      <c r="L78" s="43" t="str">
        <f>IF($A78="","",_xll.ciqfunctions.udf.CIQ($A78,"IQ_AP_AR_SCORE",$B$3))</f>
        <v/>
      </c>
      <c r="M78" s="43" t="str">
        <f>IF($A78="","",_xll.ciqfunctions.udf.CIQ($A78,"IQ_MGMT_RATE_RETURN_SCORE",$B$3))</f>
        <v/>
      </c>
      <c r="N78" s="43" t="str">
        <f>IF($A78="","",_xll.ciqfunctions.udf.CIQ($A78,"IQ_GROSS_MARGIN_SCORE",$B$3))</f>
        <v/>
      </c>
      <c r="O78" s="43" t="str">
        <f>IF($A78="","",_xll.ciqfunctions.udf.CIQ($A78,"IQ_EBITDA_MARGIN_SCORE",$B$3))</f>
        <v/>
      </c>
      <c r="Q78" s="43" t="str">
        <f>IF($A78="","",_xll.ciqfunctions.udf.CIQ($A78,"IQ_SOLVENCY_SCORE",$B$3))</f>
        <v/>
      </c>
      <c r="R78" s="43" t="str">
        <f>IF($A78="","",_xll.ciqfunctions.udf.CIQ($A78,"IQ_FFO_INT_SCORE",$B$3))</f>
        <v/>
      </c>
      <c r="S78" s="43" t="str">
        <f>IF($A78="","",_xll.ciqfunctions.udf.CIQ($A78,"IQ_EBITDA_INT_SCORE",$B$3))</f>
        <v/>
      </c>
      <c r="T78" s="43" t="str">
        <f>IF($A78="","",_xll.ciqfunctions.udf.CIQ($A78,"IQ_FFO_TOTAL_DEBT_SCORE",$B$3))</f>
        <v/>
      </c>
      <c r="U78" s="43" t="str">
        <f>IF($A78="","",_xll.ciqfunctions.udf.CIQ($A78,"IQ_NET_DEBT_EBITDA_SCORE",$B$3))</f>
        <v/>
      </c>
      <c r="V78" s="43" t="str">
        <f>IF($A78="","",_xll.ciqfunctions.udf.CIQ($A78,"IQ_TOTAL_DEBT_CAP_SCORE",$B$3))</f>
        <v/>
      </c>
      <c r="W78" s="43" t="str">
        <f>IF($A78="","",_xll.ciqfunctions.udf.CIQ($A78,"IQ_DEBT_TOTAL_LIAB_SCORE",$B$3))</f>
        <v/>
      </c>
      <c r="X78" s="43" t="str">
        <f>IF($A78="","",_xll.ciqfunctions.udf.CIQ($A78,"IQ_TOTAL_DEBT_TOTAL_REV_SCORE",$B$3))</f>
        <v/>
      </c>
      <c r="Z78" s="43" t="str">
        <f>IF($A78="","",_xll.ciqfunctions.udf.CIQ($A78,"IQ_LIQUID_SCORE",$B$3))</f>
        <v/>
      </c>
      <c r="AA78" s="43" t="str">
        <f>IF($A78="","",_xll.ciqfunctions.udf.CIQ($A78,"IQ_FFO_PLUS_CASH_ST_DEBT_SCORE",$B$3))</f>
        <v/>
      </c>
      <c r="AB78" s="43" t="str">
        <f>IF($A78="","",_xll.ciqfunctions.udf.CIQ($A78,"IQ_FFO_GROSS_PROFIT_SCORE",$B$3))</f>
        <v/>
      </c>
      <c r="AC78" s="43" t="str">
        <f>IF($A78="","",_xll.ciqfunctions.udf.CIQ($A78,"IQ_BASIC_DEFENSE_INTERVAL_SCORE",$B$3))</f>
        <v/>
      </c>
      <c r="AD78" s="43" t="str">
        <f>IF($A78="","",_xll.ciqfunctions.udf.CIQ($A78,"IQ_CURRENT_RATIO_SCORE",$B$3))</f>
        <v/>
      </c>
      <c r="AE78" s="43" t="str">
        <f>IF($A78="","",_xll.ciqfunctions.udf.CIQ($A78,"IQ_QUICK_RATIO_SCORE",$B$3))</f>
        <v/>
      </c>
    </row>
    <row r="79" spans="3:31" ht="12.75" customHeight="1" x14ac:dyDescent="0.2">
      <c r="C79" s="43" t="str">
        <f>IF($A79="","",_xll.ciqfunctions.udf.CIQ($A79,"IQ_OPERATIONAL_SCORE",$B$3))</f>
        <v/>
      </c>
      <c r="D79" s="43" t="str">
        <f>IF($A79="","",_xll.ciqfunctions.udf.CIQ($A79,"IQ_TOTAL_REV_SCORE",$B$3))</f>
        <v/>
      </c>
      <c r="E79" s="43" t="str">
        <f>IF($A79="","",_xll.ciqfunctions.udf.CIQ($A79,"IQ_TOTAL_EQUITY_SCORE",$B$3))</f>
        <v/>
      </c>
      <c r="F79" s="43" t="str">
        <f>IF($A79="","",_xll.ciqfunctions.udf.CIQ($A79,"IQ_RETURN_CAPITAL_SCORE",$B$3))</f>
        <v/>
      </c>
      <c r="G79" s="43" t="str">
        <f>IF($A79="","",_xll.ciqfunctions.udf.CIQ($A79,"IQ_RECURRING_EARN_ASSETS_SCORE",$B$3))</f>
        <v/>
      </c>
      <c r="H79" s="43" t="str">
        <f>IF($A79="","",_xll.ciqfunctions.udf.CIQ($A79,"IQ_NET_WORKING_CAP_REV_SCORE",$B$3))</f>
        <v/>
      </c>
      <c r="I79" s="43" t="str">
        <f>IF($A79="","",_xll.ciqfunctions.udf.CIQ($A79,"IQ_ASSET_TURNS_SCORE",$B$3))</f>
        <v/>
      </c>
      <c r="J79" s="43" t="str">
        <f>IF($A79="","",_xll.ciqfunctions.udf.CIQ($A79,"IQ_INTAN_ASSETS_REV_SCORE",$B$3))</f>
        <v/>
      </c>
      <c r="K79" s="43" t="str">
        <f>IF($A79="","",_xll.ciqfunctions.udf.CIQ($A79,"IQ_NET_WORKING_CAP_TOTAL_ASSETS_SCORE",$B$3))</f>
        <v/>
      </c>
      <c r="L79" s="43" t="str">
        <f>IF($A79="","",_xll.ciqfunctions.udf.CIQ($A79,"IQ_AP_AR_SCORE",$B$3))</f>
        <v/>
      </c>
      <c r="M79" s="43" t="str">
        <f>IF($A79="","",_xll.ciqfunctions.udf.CIQ($A79,"IQ_MGMT_RATE_RETURN_SCORE",$B$3))</f>
        <v/>
      </c>
      <c r="N79" s="43" t="str">
        <f>IF($A79="","",_xll.ciqfunctions.udf.CIQ($A79,"IQ_GROSS_MARGIN_SCORE",$B$3))</f>
        <v/>
      </c>
      <c r="O79" s="43" t="str">
        <f>IF($A79="","",_xll.ciqfunctions.udf.CIQ($A79,"IQ_EBITDA_MARGIN_SCORE",$B$3))</f>
        <v/>
      </c>
      <c r="Q79" s="43" t="str">
        <f>IF($A79="","",_xll.ciqfunctions.udf.CIQ($A79,"IQ_SOLVENCY_SCORE",$B$3))</f>
        <v/>
      </c>
      <c r="R79" s="43" t="str">
        <f>IF($A79="","",_xll.ciqfunctions.udf.CIQ($A79,"IQ_FFO_INT_SCORE",$B$3))</f>
        <v/>
      </c>
      <c r="S79" s="43" t="str">
        <f>IF($A79="","",_xll.ciqfunctions.udf.CIQ($A79,"IQ_EBITDA_INT_SCORE",$B$3))</f>
        <v/>
      </c>
      <c r="T79" s="43" t="str">
        <f>IF($A79="","",_xll.ciqfunctions.udf.CIQ($A79,"IQ_FFO_TOTAL_DEBT_SCORE",$B$3))</f>
        <v/>
      </c>
      <c r="U79" s="43" t="str">
        <f>IF($A79="","",_xll.ciqfunctions.udf.CIQ($A79,"IQ_NET_DEBT_EBITDA_SCORE",$B$3))</f>
        <v/>
      </c>
      <c r="V79" s="43" t="str">
        <f>IF($A79="","",_xll.ciqfunctions.udf.CIQ($A79,"IQ_TOTAL_DEBT_CAP_SCORE",$B$3))</f>
        <v/>
      </c>
      <c r="W79" s="43" t="str">
        <f>IF($A79="","",_xll.ciqfunctions.udf.CIQ($A79,"IQ_DEBT_TOTAL_LIAB_SCORE",$B$3))</f>
        <v/>
      </c>
      <c r="X79" s="43" t="str">
        <f>IF($A79="","",_xll.ciqfunctions.udf.CIQ($A79,"IQ_TOTAL_DEBT_TOTAL_REV_SCORE",$B$3))</f>
        <v/>
      </c>
      <c r="Z79" s="43" t="str">
        <f>IF($A79="","",_xll.ciqfunctions.udf.CIQ($A79,"IQ_LIQUID_SCORE",$B$3))</f>
        <v/>
      </c>
      <c r="AA79" s="43" t="str">
        <f>IF($A79="","",_xll.ciqfunctions.udf.CIQ($A79,"IQ_FFO_PLUS_CASH_ST_DEBT_SCORE",$B$3))</f>
        <v/>
      </c>
      <c r="AB79" s="43" t="str">
        <f>IF($A79="","",_xll.ciqfunctions.udf.CIQ($A79,"IQ_FFO_GROSS_PROFIT_SCORE",$B$3))</f>
        <v/>
      </c>
      <c r="AC79" s="43" t="str">
        <f>IF($A79="","",_xll.ciqfunctions.udf.CIQ($A79,"IQ_BASIC_DEFENSE_INTERVAL_SCORE",$B$3))</f>
        <v/>
      </c>
      <c r="AD79" s="43" t="str">
        <f>IF($A79="","",_xll.ciqfunctions.udf.CIQ($A79,"IQ_CURRENT_RATIO_SCORE",$B$3))</f>
        <v/>
      </c>
      <c r="AE79" s="43" t="str">
        <f>IF($A79="","",_xll.ciqfunctions.udf.CIQ($A79,"IQ_QUICK_RATIO_SCORE",$B$3))</f>
        <v/>
      </c>
    </row>
    <row r="80" spans="3:31" ht="12.75" customHeight="1" x14ac:dyDescent="0.2">
      <c r="C80" s="43" t="str">
        <f>IF($A80="","",_xll.ciqfunctions.udf.CIQ($A80,"IQ_OPERATIONAL_SCORE",$B$3))</f>
        <v/>
      </c>
      <c r="D80" s="43" t="str">
        <f>IF($A80="","",_xll.ciqfunctions.udf.CIQ($A80,"IQ_TOTAL_REV_SCORE",$B$3))</f>
        <v/>
      </c>
      <c r="E80" s="43" t="str">
        <f>IF($A80="","",_xll.ciqfunctions.udf.CIQ($A80,"IQ_TOTAL_EQUITY_SCORE",$B$3))</f>
        <v/>
      </c>
      <c r="F80" s="43" t="str">
        <f>IF($A80="","",_xll.ciqfunctions.udf.CIQ($A80,"IQ_RETURN_CAPITAL_SCORE",$B$3))</f>
        <v/>
      </c>
      <c r="G80" s="43" t="str">
        <f>IF($A80="","",_xll.ciqfunctions.udf.CIQ($A80,"IQ_RECURRING_EARN_ASSETS_SCORE",$B$3))</f>
        <v/>
      </c>
      <c r="H80" s="43" t="str">
        <f>IF($A80="","",_xll.ciqfunctions.udf.CIQ($A80,"IQ_NET_WORKING_CAP_REV_SCORE",$B$3))</f>
        <v/>
      </c>
      <c r="I80" s="43" t="str">
        <f>IF($A80="","",_xll.ciqfunctions.udf.CIQ($A80,"IQ_ASSET_TURNS_SCORE",$B$3))</f>
        <v/>
      </c>
      <c r="J80" s="43" t="str">
        <f>IF($A80="","",_xll.ciqfunctions.udf.CIQ($A80,"IQ_INTAN_ASSETS_REV_SCORE",$B$3))</f>
        <v/>
      </c>
      <c r="K80" s="43" t="str">
        <f>IF($A80="","",_xll.ciqfunctions.udf.CIQ($A80,"IQ_NET_WORKING_CAP_TOTAL_ASSETS_SCORE",$B$3))</f>
        <v/>
      </c>
      <c r="L80" s="43" t="str">
        <f>IF($A80="","",_xll.ciqfunctions.udf.CIQ($A80,"IQ_AP_AR_SCORE",$B$3))</f>
        <v/>
      </c>
      <c r="M80" s="43" t="str">
        <f>IF($A80="","",_xll.ciqfunctions.udf.CIQ($A80,"IQ_MGMT_RATE_RETURN_SCORE",$B$3))</f>
        <v/>
      </c>
      <c r="N80" s="43" t="str">
        <f>IF($A80="","",_xll.ciqfunctions.udf.CIQ($A80,"IQ_GROSS_MARGIN_SCORE",$B$3))</f>
        <v/>
      </c>
      <c r="O80" s="43" t="str">
        <f>IF($A80="","",_xll.ciqfunctions.udf.CIQ($A80,"IQ_EBITDA_MARGIN_SCORE",$B$3))</f>
        <v/>
      </c>
      <c r="Q80" s="43" t="str">
        <f>IF($A80="","",_xll.ciqfunctions.udf.CIQ($A80,"IQ_SOLVENCY_SCORE",$B$3))</f>
        <v/>
      </c>
      <c r="R80" s="43" t="str">
        <f>IF($A80="","",_xll.ciqfunctions.udf.CIQ($A80,"IQ_FFO_INT_SCORE",$B$3))</f>
        <v/>
      </c>
      <c r="S80" s="43" t="str">
        <f>IF($A80="","",_xll.ciqfunctions.udf.CIQ($A80,"IQ_EBITDA_INT_SCORE",$B$3))</f>
        <v/>
      </c>
      <c r="T80" s="43" t="str">
        <f>IF($A80="","",_xll.ciqfunctions.udf.CIQ($A80,"IQ_FFO_TOTAL_DEBT_SCORE",$B$3))</f>
        <v/>
      </c>
      <c r="U80" s="43" t="str">
        <f>IF($A80="","",_xll.ciqfunctions.udf.CIQ($A80,"IQ_NET_DEBT_EBITDA_SCORE",$B$3))</f>
        <v/>
      </c>
      <c r="V80" s="43" t="str">
        <f>IF($A80="","",_xll.ciqfunctions.udf.CIQ($A80,"IQ_TOTAL_DEBT_CAP_SCORE",$B$3))</f>
        <v/>
      </c>
      <c r="W80" s="43" t="str">
        <f>IF($A80="","",_xll.ciqfunctions.udf.CIQ($A80,"IQ_DEBT_TOTAL_LIAB_SCORE",$B$3))</f>
        <v/>
      </c>
      <c r="X80" s="43" t="str">
        <f>IF($A80="","",_xll.ciqfunctions.udf.CIQ($A80,"IQ_TOTAL_DEBT_TOTAL_REV_SCORE",$B$3))</f>
        <v/>
      </c>
      <c r="Z80" s="43" t="str">
        <f>IF($A80="","",_xll.ciqfunctions.udf.CIQ($A80,"IQ_LIQUID_SCORE",$B$3))</f>
        <v/>
      </c>
      <c r="AA80" s="43" t="str">
        <f>IF($A80="","",_xll.ciqfunctions.udf.CIQ($A80,"IQ_FFO_PLUS_CASH_ST_DEBT_SCORE",$B$3))</f>
        <v/>
      </c>
      <c r="AB80" s="43" t="str">
        <f>IF($A80="","",_xll.ciqfunctions.udf.CIQ($A80,"IQ_FFO_GROSS_PROFIT_SCORE",$B$3))</f>
        <v/>
      </c>
      <c r="AC80" s="43" t="str">
        <f>IF($A80="","",_xll.ciqfunctions.udf.CIQ($A80,"IQ_BASIC_DEFENSE_INTERVAL_SCORE",$B$3))</f>
        <v/>
      </c>
      <c r="AD80" s="43" t="str">
        <f>IF($A80="","",_xll.ciqfunctions.udf.CIQ($A80,"IQ_CURRENT_RATIO_SCORE",$B$3))</f>
        <v/>
      </c>
      <c r="AE80" s="43" t="str">
        <f>IF($A80="","",_xll.ciqfunctions.udf.CIQ($A80,"IQ_QUICK_RATIO_SCORE",$B$3))</f>
        <v/>
      </c>
    </row>
    <row r="81" spans="3:31" ht="12.75" customHeight="1" x14ac:dyDescent="0.2">
      <c r="C81" s="43" t="str">
        <f>IF($A81="","",_xll.ciqfunctions.udf.CIQ($A81,"IQ_OPERATIONAL_SCORE",$B$3))</f>
        <v/>
      </c>
      <c r="D81" s="43" t="str">
        <f>IF($A81="","",_xll.ciqfunctions.udf.CIQ($A81,"IQ_TOTAL_REV_SCORE",$B$3))</f>
        <v/>
      </c>
      <c r="E81" s="43" t="str">
        <f>IF($A81="","",_xll.ciqfunctions.udf.CIQ($A81,"IQ_TOTAL_EQUITY_SCORE",$B$3))</f>
        <v/>
      </c>
      <c r="F81" s="43" t="str">
        <f>IF($A81="","",_xll.ciqfunctions.udf.CIQ($A81,"IQ_RETURN_CAPITAL_SCORE",$B$3))</f>
        <v/>
      </c>
      <c r="G81" s="43" t="str">
        <f>IF($A81="","",_xll.ciqfunctions.udf.CIQ($A81,"IQ_RECURRING_EARN_ASSETS_SCORE",$B$3))</f>
        <v/>
      </c>
      <c r="H81" s="43" t="str">
        <f>IF($A81="","",_xll.ciqfunctions.udf.CIQ($A81,"IQ_NET_WORKING_CAP_REV_SCORE",$B$3))</f>
        <v/>
      </c>
      <c r="I81" s="43" t="str">
        <f>IF($A81="","",_xll.ciqfunctions.udf.CIQ($A81,"IQ_ASSET_TURNS_SCORE",$B$3))</f>
        <v/>
      </c>
      <c r="J81" s="43" t="str">
        <f>IF($A81="","",_xll.ciqfunctions.udf.CIQ($A81,"IQ_INTAN_ASSETS_REV_SCORE",$B$3))</f>
        <v/>
      </c>
      <c r="K81" s="43" t="str">
        <f>IF($A81="","",_xll.ciqfunctions.udf.CIQ($A81,"IQ_NET_WORKING_CAP_TOTAL_ASSETS_SCORE",$B$3))</f>
        <v/>
      </c>
      <c r="L81" s="43" t="str">
        <f>IF($A81="","",_xll.ciqfunctions.udf.CIQ($A81,"IQ_AP_AR_SCORE",$B$3))</f>
        <v/>
      </c>
      <c r="M81" s="43" t="str">
        <f>IF($A81="","",_xll.ciqfunctions.udf.CIQ($A81,"IQ_MGMT_RATE_RETURN_SCORE",$B$3))</f>
        <v/>
      </c>
      <c r="N81" s="43" t="str">
        <f>IF($A81="","",_xll.ciqfunctions.udf.CIQ($A81,"IQ_GROSS_MARGIN_SCORE",$B$3))</f>
        <v/>
      </c>
      <c r="O81" s="43" t="str">
        <f>IF($A81="","",_xll.ciqfunctions.udf.CIQ($A81,"IQ_EBITDA_MARGIN_SCORE",$B$3))</f>
        <v/>
      </c>
      <c r="Q81" s="43" t="str">
        <f>IF($A81="","",_xll.ciqfunctions.udf.CIQ($A81,"IQ_SOLVENCY_SCORE",$B$3))</f>
        <v/>
      </c>
      <c r="R81" s="43" t="str">
        <f>IF($A81="","",_xll.ciqfunctions.udf.CIQ($A81,"IQ_FFO_INT_SCORE",$B$3))</f>
        <v/>
      </c>
      <c r="S81" s="43" t="str">
        <f>IF($A81="","",_xll.ciqfunctions.udf.CIQ($A81,"IQ_EBITDA_INT_SCORE",$B$3))</f>
        <v/>
      </c>
      <c r="T81" s="43" t="str">
        <f>IF($A81="","",_xll.ciqfunctions.udf.CIQ($A81,"IQ_FFO_TOTAL_DEBT_SCORE",$B$3))</f>
        <v/>
      </c>
      <c r="U81" s="43" t="str">
        <f>IF($A81="","",_xll.ciqfunctions.udf.CIQ($A81,"IQ_NET_DEBT_EBITDA_SCORE",$B$3))</f>
        <v/>
      </c>
      <c r="V81" s="43" t="str">
        <f>IF($A81="","",_xll.ciqfunctions.udf.CIQ($A81,"IQ_TOTAL_DEBT_CAP_SCORE",$B$3))</f>
        <v/>
      </c>
      <c r="W81" s="43" t="str">
        <f>IF($A81="","",_xll.ciqfunctions.udf.CIQ($A81,"IQ_DEBT_TOTAL_LIAB_SCORE",$B$3))</f>
        <v/>
      </c>
      <c r="X81" s="43" t="str">
        <f>IF($A81="","",_xll.ciqfunctions.udf.CIQ($A81,"IQ_TOTAL_DEBT_TOTAL_REV_SCORE",$B$3))</f>
        <v/>
      </c>
      <c r="Z81" s="43" t="str">
        <f>IF($A81="","",_xll.ciqfunctions.udf.CIQ($A81,"IQ_LIQUID_SCORE",$B$3))</f>
        <v/>
      </c>
      <c r="AA81" s="43" t="str">
        <f>IF($A81="","",_xll.ciqfunctions.udf.CIQ($A81,"IQ_FFO_PLUS_CASH_ST_DEBT_SCORE",$B$3))</f>
        <v/>
      </c>
      <c r="AB81" s="43" t="str">
        <f>IF($A81="","",_xll.ciqfunctions.udf.CIQ($A81,"IQ_FFO_GROSS_PROFIT_SCORE",$B$3))</f>
        <v/>
      </c>
      <c r="AC81" s="43" t="str">
        <f>IF($A81="","",_xll.ciqfunctions.udf.CIQ($A81,"IQ_BASIC_DEFENSE_INTERVAL_SCORE",$B$3))</f>
        <v/>
      </c>
      <c r="AD81" s="43" t="str">
        <f>IF($A81="","",_xll.ciqfunctions.udf.CIQ($A81,"IQ_CURRENT_RATIO_SCORE",$B$3))</f>
        <v/>
      </c>
      <c r="AE81" s="43" t="str">
        <f>IF($A81="","",_xll.ciqfunctions.udf.CIQ($A81,"IQ_QUICK_RATIO_SCORE",$B$3))</f>
        <v/>
      </c>
    </row>
    <row r="82" spans="3:31" ht="12.75" customHeight="1" x14ac:dyDescent="0.2">
      <c r="C82" s="43" t="str">
        <f>IF($A82="","",_xll.ciqfunctions.udf.CIQ($A82,"IQ_OPERATIONAL_SCORE",$B$3))</f>
        <v/>
      </c>
      <c r="D82" s="43" t="str">
        <f>IF($A82="","",_xll.ciqfunctions.udf.CIQ($A82,"IQ_TOTAL_REV_SCORE",$B$3))</f>
        <v/>
      </c>
      <c r="E82" s="43" t="str">
        <f>IF($A82="","",_xll.ciqfunctions.udf.CIQ($A82,"IQ_TOTAL_EQUITY_SCORE",$B$3))</f>
        <v/>
      </c>
      <c r="F82" s="43" t="str">
        <f>IF($A82="","",_xll.ciqfunctions.udf.CIQ($A82,"IQ_RETURN_CAPITAL_SCORE",$B$3))</f>
        <v/>
      </c>
      <c r="G82" s="43" t="str">
        <f>IF($A82="","",_xll.ciqfunctions.udf.CIQ($A82,"IQ_RECURRING_EARN_ASSETS_SCORE",$B$3))</f>
        <v/>
      </c>
      <c r="H82" s="43" t="str">
        <f>IF($A82="","",_xll.ciqfunctions.udf.CIQ($A82,"IQ_NET_WORKING_CAP_REV_SCORE",$B$3))</f>
        <v/>
      </c>
      <c r="I82" s="43" t="str">
        <f>IF($A82="","",_xll.ciqfunctions.udf.CIQ($A82,"IQ_ASSET_TURNS_SCORE",$B$3))</f>
        <v/>
      </c>
      <c r="J82" s="43" t="str">
        <f>IF($A82="","",_xll.ciqfunctions.udf.CIQ($A82,"IQ_INTAN_ASSETS_REV_SCORE",$B$3))</f>
        <v/>
      </c>
      <c r="K82" s="43" t="str">
        <f>IF($A82="","",_xll.ciqfunctions.udf.CIQ($A82,"IQ_NET_WORKING_CAP_TOTAL_ASSETS_SCORE",$B$3))</f>
        <v/>
      </c>
      <c r="L82" s="43" t="str">
        <f>IF($A82="","",_xll.ciqfunctions.udf.CIQ($A82,"IQ_AP_AR_SCORE",$B$3))</f>
        <v/>
      </c>
      <c r="M82" s="43" t="str">
        <f>IF($A82="","",_xll.ciqfunctions.udf.CIQ($A82,"IQ_MGMT_RATE_RETURN_SCORE",$B$3))</f>
        <v/>
      </c>
      <c r="N82" s="43" t="str">
        <f>IF($A82="","",_xll.ciqfunctions.udf.CIQ($A82,"IQ_GROSS_MARGIN_SCORE",$B$3))</f>
        <v/>
      </c>
      <c r="O82" s="43" t="str">
        <f>IF($A82="","",_xll.ciqfunctions.udf.CIQ($A82,"IQ_EBITDA_MARGIN_SCORE",$B$3))</f>
        <v/>
      </c>
      <c r="Q82" s="43" t="str">
        <f>IF($A82="","",_xll.ciqfunctions.udf.CIQ($A82,"IQ_SOLVENCY_SCORE",$B$3))</f>
        <v/>
      </c>
      <c r="R82" s="43" t="str">
        <f>IF($A82="","",_xll.ciqfunctions.udf.CIQ($A82,"IQ_FFO_INT_SCORE",$B$3))</f>
        <v/>
      </c>
      <c r="S82" s="43" t="str">
        <f>IF($A82="","",_xll.ciqfunctions.udf.CIQ($A82,"IQ_EBITDA_INT_SCORE",$B$3))</f>
        <v/>
      </c>
      <c r="T82" s="43" t="str">
        <f>IF($A82="","",_xll.ciqfunctions.udf.CIQ($A82,"IQ_FFO_TOTAL_DEBT_SCORE",$B$3))</f>
        <v/>
      </c>
      <c r="U82" s="43" t="str">
        <f>IF($A82="","",_xll.ciqfunctions.udf.CIQ($A82,"IQ_NET_DEBT_EBITDA_SCORE",$B$3))</f>
        <v/>
      </c>
      <c r="V82" s="43" t="str">
        <f>IF($A82="","",_xll.ciqfunctions.udf.CIQ($A82,"IQ_TOTAL_DEBT_CAP_SCORE",$B$3))</f>
        <v/>
      </c>
      <c r="W82" s="43" t="str">
        <f>IF($A82="","",_xll.ciqfunctions.udf.CIQ($A82,"IQ_DEBT_TOTAL_LIAB_SCORE",$B$3))</f>
        <v/>
      </c>
      <c r="X82" s="43" t="str">
        <f>IF($A82="","",_xll.ciqfunctions.udf.CIQ($A82,"IQ_TOTAL_DEBT_TOTAL_REV_SCORE",$B$3))</f>
        <v/>
      </c>
      <c r="Z82" s="43" t="str">
        <f>IF($A82="","",_xll.ciqfunctions.udf.CIQ($A82,"IQ_LIQUID_SCORE",$B$3))</f>
        <v/>
      </c>
      <c r="AA82" s="43" t="str">
        <f>IF($A82="","",_xll.ciqfunctions.udf.CIQ($A82,"IQ_FFO_PLUS_CASH_ST_DEBT_SCORE",$B$3))</f>
        <v/>
      </c>
      <c r="AB82" s="43" t="str">
        <f>IF($A82="","",_xll.ciqfunctions.udf.CIQ($A82,"IQ_FFO_GROSS_PROFIT_SCORE",$B$3))</f>
        <v/>
      </c>
      <c r="AC82" s="43" t="str">
        <f>IF($A82="","",_xll.ciqfunctions.udf.CIQ($A82,"IQ_BASIC_DEFENSE_INTERVAL_SCORE",$B$3))</f>
        <v/>
      </c>
      <c r="AD82" s="43" t="str">
        <f>IF($A82="","",_xll.ciqfunctions.udf.CIQ($A82,"IQ_CURRENT_RATIO_SCORE",$B$3))</f>
        <v/>
      </c>
      <c r="AE82" s="43" t="str">
        <f>IF($A82="","",_xll.ciqfunctions.udf.CIQ($A82,"IQ_QUICK_RATIO_SCORE",$B$3))</f>
        <v/>
      </c>
    </row>
    <row r="83" spans="3:31" ht="12.75" customHeight="1" x14ac:dyDescent="0.2">
      <c r="C83" s="43" t="str">
        <f>IF($A83="","",_xll.ciqfunctions.udf.CIQ($A83,"IQ_OPERATIONAL_SCORE",$B$3))</f>
        <v/>
      </c>
      <c r="D83" s="43" t="str">
        <f>IF($A83="","",_xll.ciqfunctions.udf.CIQ($A83,"IQ_TOTAL_REV_SCORE",$B$3))</f>
        <v/>
      </c>
      <c r="E83" s="43" t="str">
        <f>IF($A83="","",_xll.ciqfunctions.udf.CIQ($A83,"IQ_TOTAL_EQUITY_SCORE",$B$3))</f>
        <v/>
      </c>
      <c r="F83" s="43" t="str">
        <f>IF($A83="","",_xll.ciqfunctions.udf.CIQ($A83,"IQ_RETURN_CAPITAL_SCORE",$B$3))</f>
        <v/>
      </c>
      <c r="G83" s="43" t="str">
        <f>IF($A83="","",_xll.ciqfunctions.udf.CIQ($A83,"IQ_RECURRING_EARN_ASSETS_SCORE",$B$3))</f>
        <v/>
      </c>
      <c r="H83" s="43" t="str">
        <f>IF($A83="","",_xll.ciqfunctions.udf.CIQ($A83,"IQ_NET_WORKING_CAP_REV_SCORE",$B$3))</f>
        <v/>
      </c>
      <c r="I83" s="43" t="str">
        <f>IF($A83="","",_xll.ciqfunctions.udf.CIQ($A83,"IQ_ASSET_TURNS_SCORE",$B$3))</f>
        <v/>
      </c>
      <c r="J83" s="43" t="str">
        <f>IF($A83="","",_xll.ciqfunctions.udf.CIQ($A83,"IQ_INTAN_ASSETS_REV_SCORE",$B$3))</f>
        <v/>
      </c>
      <c r="K83" s="43" t="str">
        <f>IF($A83="","",_xll.ciqfunctions.udf.CIQ($A83,"IQ_NET_WORKING_CAP_TOTAL_ASSETS_SCORE",$B$3))</f>
        <v/>
      </c>
      <c r="L83" s="43" t="str">
        <f>IF($A83="","",_xll.ciqfunctions.udf.CIQ($A83,"IQ_AP_AR_SCORE",$B$3))</f>
        <v/>
      </c>
      <c r="M83" s="43" t="str">
        <f>IF($A83="","",_xll.ciqfunctions.udf.CIQ($A83,"IQ_MGMT_RATE_RETURN_SCORE",$B$3))</f>
        <v/>
      </c>
      <c r="N83" s="43" t="str">
        <f>IF($A83="","",_xll.ciqfunctions.udf.CIQ($A83,"IQ_GROSS_MARGIN_SCORE",$B$3))</f>
        <v/>
      </c>
      <c r="O83" s="43" t="str">
        <f>IF($A83="","",_xll.ciqfunctions.udf.CIQ($A83,"IQ_EBITDA_MARGIN_SCORE",$B$3))</f>
        <v/>
      </c>
      <c r="Q83" s="43" t="str">
        <f>IF($A83="","",_xll.ciqfunctions.udf.CIQ($A83,"IQ_SOLVENCY_SCORE",$B$3))</f>
        <v/>
      </c>
      <c r="R83" s="43" t="str">
        <f>IF($A83="","",_xll.ciqfunctions.udf.CIQ($A83,"IQ_FFO_INT_SCORE",$B$3))</f>
        <v/>
      </c>
      <c r="S83" s="43" t="str">
        <f>IF($A83="","",_xll.ciqfunctions.udf.CIQ($A83,"IQ_EBITDA_INT_SCORE",$B$3))</f>
        <v/>
      </c>
      <c r="T83" s="43" t="str">
        <f>IF($A83="","",_xll.ciqfunctions.udf.CIQ($A83,"IQ_FFO_TOTAL_DEBT_SCORE",$B$3))</f>
        <v/>
      </c>
      <c r="U83" s="43" t="str">
        <f>IF($A83="","",_xll.ciqfunctions.udf.CIQ($A83,"IQ_NET_DEBT_EBITDA_SCORE",$B$3))</f>
        <v/>
      </c>
      <c r="V83" s="43" t="str">
        <f>IF($A83="","",_xll.ciqfunctions.udf.CIQ($A83,"IQ_TOTAL_DEBT_CAP_SCORE",$B$3))</f>
        <v/>
      </c>
      <c r="W83" s="43" t="str">
        <f>IF($A83="","",_xll.ciqfunctions.udf.CIQ($A83,"IQ_DEBT_TOTAL_LIAB_SCORE",$B$3))</f>
        <v/>
      </c>
      <c r="X83" s="43" t="str">
        <f>IF($A83="","",_xll.ciqfunctions.udf.CIQ($A83,"IQ_TOTAL_DEBT_TOTAL_REV_SCORE",$B$3))</f>
        <v/>
      </c>
      <c r="Z83" s="43" t="str">
        <f>IF($A83="","",_xll.ciqfunctions.udf.CIQ($A83,"IQ_LIQUID_SCORE",$B$3))</f>
        <v/>
      </c>
      <c r="AA83" s="43" t="str">
        <f>IF($A83="","",_xll.ciqfunctions.udf.CIQ($A83,"IQ_FFO_PLUS_CASH_ST_DEBT_SCORE",$B$3))</f>
        <v/>
      </c>
      <c r="AB83" s="43" t="str">
        <f>IF($A83="","",_xll.ciqfunctions.udf.CIQ($A83,"IQ_FFO_GROSS_PROFIT_SCORE",$B$3))</f>
        <v/>
      </c>
      <c r="AC83" s="43" t="str">
        <f>IF($A83="","",_xll.ciqfunctions.udf.CIQ($A83,"IQ_BASIC_DEFENSE_INTERVAL_SCORE",$B$3))</f>
        <v/>
      </c>
      <c r="AD83" s="43" t="str">
        <f>IF($A83="","",_xll.ciqfunctions.udf.CIQ($A83,"IQ_CURRENT_RATIO_SCORE",$B$3))</f>
        <v/>
      </c>
      <c r="AE83" s="43" t="str">
        <f>IF($A83="","",_xll.ciqfunctions.udf.CIQ($A83,"IQ_QUICK_RATIO_SCORE",$B$3))</f>
        <v/>
      </c>
    </row>
    <row r="84" spans="3:31" ht="12.75" customHeight="1" x14ac:dyDescent="0.2">
      <c r="C84" s="43" t="str">
        <f>IF($A84="","",_xll.ciqfunctions.udf.CIQ($A84,"IQ_OPERATIONAL_SCORE",$B$3))</f>
        <v/>
      </c>
      <c r="D84" s="43" t="str">
        <f>IF($A84="","",_xll.ciqfunctions.udf.CIQ($A84,"IQ_TOTAL_REV_SCORE",$B$3))</f>
        <v/>
      </c>
      <c r="E84" s="43" t="str">
        <f>IF($A84="","",_xll.ciqfunctions.udf.CIQ($A84,"IQ_TOTAL_EQUITY_SCORE",$B$3))</f>
        <v/>
      </c>
      <c r="F84" s="43" t="str">
        <f>IF($A84="","",_xll.ciqfunctions.udf.CIQ($A84,"IQ_RETURN_CAPITAL_SCORE",$B$3))</f>
        <v/>
      </c>
      <c r="G84" s="43" t="str">
        <f>IF($A84="","",_xll.ciqfunctions.udf.CIQ($A84,"IQ_RECURRING_EARN_ASSETS_SCORE",$B$3))</f>
        <v/>
      </c>
      <c r="H84" s="43" t="str">
        <f>IF($A84="","",_xll.ciqfunctions.udf.CIQ($A84,"IQ_NET_WORKING_CAP_REV_SCORE",$B$3))</f>
        <v/>
      </c>
      <c r="I84" s="43" t="str">
        <f>IF($A84="","",_xll.ciqfunctions.udf.CIQ($A84,"IQ_ASSET_TURNS_SCORE",$B$3))</f>
        <v/>
      </c>
      <c r="J84" s="43" t="str">
        <f>IF($A84="","",_xll.ciqfunctions.udf.CIQ($A84,"IQ_INTAN_ASSETS_REV_SCORE",$B$3))</f>
        <v/>
      </c>
      <c r="K84" s="43" t="str">
        <f>IF($A84="","",_xll.ciqfunctions.udf.CIQ($A84,"IQ_NET_WORKING_CAP_TOTAL_ASSETS_SCORE",$B$3))</f>
        <v/>
      </c>
      <c r="L84" s="43" t="str">
        <f>IF($A84="","",_xll.ciqfunctions.udf.CIQ($A84,"IQ_AP_AR_SCORE",$B$3))</f>
        <v/>
      </c>
      <c r="M84" s="43" t="str">
        <f>IF($A84="","",_xll.ciqfunctions.udf.CIQ($A84,"IQ_MGMT_RATE_RETURN_SCORE",$B$3))</f>
        <v/>
      </c>
      <c r="N84" s="43" t="str">
        <f>IF($A84="","",_xll.ciqfunctions.udf.CIQ($A84,"IQ_GROSS_MARGIN_SCORE",$B$3))</f>
        <v/>
      </c>
      <c r="O84" s="43" t="str">
        <f>IF($A84="","",_xll.ciqfunctions.udf.CIQ($A84,"IQ_EBITDA_MARGIN_SCORE",$B$3))</f>
        <v/>
      </c>
      <c r="Q84" s="43" t="str">
        <f>IF($A84="","",_xll.ciqfunctions.udf.CIQ($A84,"IQ_SOLVENCY_SCORE",$B$3))</f>
        <v/>
      </c>
      <c r="R84" s="43" t="str">
        <f>IF($A84="","",_xll.ciqfunctions.udf.CIQ($A84,"IQ_FFO_INT_SCORE",$B$3))</f>
        <v/>
      </c>
      <c r="S84" s="43" t="str">
        <f>IF($A84="","",_xll.ciqfunctions.udf.CIQ($A84,"IQ_EBITDA_INT_SCORE",$B$3))</f>
        <v/>
      </c>
      <c r="T84" s="43" t="str">
        <f>IF($A84="","",_xll.ciqfunctions.udf.CIQ($A84,"IQ_FFO_TOTAL_DEBT_SCORE",$B$3))</f>
        <v/>
      </c>
      <c r="U84" s="43" t="str">
        <f>IF($A84="","",_xll.ciqfunctions.udf.CIQ($A84,"IQ_NET_DEBT_EBITDA_SCORE",$B$3))</f>
        <v/>
      </c>
      <c r="V84" s="43" t="str">
        <f>IF($A84="","",_xll.ciqfunctions.udf.CIQ($A84,"IQ_TOTAL_DEBT_CAP_SCORE",$B$3))</f>
        <v/>
      </c>
      <c r="W84" s="43" t="str">
        <f>IF($A84="","",_xll.ciqfunctions.udf.CIQ($A84,"IQ_DEBT_TOTAL_LIAB_SCORE",$B$3))</f>
        <v/>
      </c>
      <c r="X84" s="43" t="str">
        <f>IF($A84="","",_xll.ciqfunctions.udf.CIQ($A84,"IQ_TOTAL_DEBT_TOTAL_REV_SCORE",$B$3))</f>
        <v/>
      </c>
      <c r="Z84" s="43" t="str">
        <f>IF($A84="","",_xll.ciqfunctions.udf.CIQ($A84,"IQ_LIQUID_SCORE",$B$3))</f>
        <v/>
      </c>
      <c r="AA84" s="43" t="str">
        <f>IF($A84="","",_xll.ciqfunctions.udf.CIQ($A84,"IQ_FFO_PLUS_CASH_ST_DEBT_SCORE",$B$3))</f>
        <v/>
      </c>
      <c r="AB84" s="43" t="str">
        <f>IF($A84="","",_xll.ciqfunctions.udf.CIQ($A84,"IQ_FFO_GROSS_PROFIT_SCORE",$B$3))</f>
        <v/>
      </c>
      <c r="AC84" s="43" t="str">
        <f>IF($A84="","",_xll.ciqfunctions.udf.CIQ($A84,"IQ_BASIC_DEFENSE_INTERVAL_SCORE",$B$3))</f>
        <v/>
      </c>
      <c r="AD84" s="43" t="str">
        <f>IF($A84="","",_xll.ciqfunctions.udf.CIQ($A84,"IQ_CURRENT_RATIO_SCORE",$B$3))</f>
        <v/>
      </c>
      <c r="AE84" s="43" t="str">
        <f>IF($A84="","",_xll.ciqfunctions.udf.CIQ($A84,"IQ_QUICK_RATIO_SCORE",$B$3))</f>
        <v/>
      </c>
    </row>
    <row r="85" spans="3:31" ht="12.75" customHeight="1" x14ac:dyDescent="0.2">
      <c r="C85" s="43" t="str">
        <f>IF($A85="","",_xll.ciqfunctions.udf.CIQ($A85,"IQ_OPERATIONAL_SCORE",$B$3))</f>
        <v/>
      </c>
      <c r="D85" s="43" t="str">
        <f>IF($A85="","",_xll.ciqfunctions.udf.CIQ($A85,"IQ_TOTAL_REV_SCORE",$B$3))</f>
        <v/>
      </c>
      <c r="E85" s="43" t="str">
        <f>IF($A85="","",_xll.ciqfunctions.udf.CIQ($A85,"IQ_TOTAL_EQUITY_SCORE",$B$3))</f>
        <v/>
      </c>
      <c r="F85" s="43" t="str">
        <f>IF($A85="","",_xll.ciqfunctions.udf.CIQ($A85,"IQ_RETURN_CAPITAL_SCORE",$B$3))</f>
        <v/>
      </c>
      <c r="G85" s="43" t="str">
        <f>IF($A85="","",_xll.ciqfunctions.udf.CIQ($A85,"IQ_RECURRING_EARN_ASSETS_SCORE",$B$3))</f>
        <v/>
      </c>
      <c r="H85" s="43" t="str">
        <f>IF($A85="","",_xll.ciqfunctions.udf.CIQ($A85,"IQ_NET_WORKING_CAP_REV_SCORE",$B$3))</f>
        <v/>
      </c>
      <c r="I85" s="43" t="str">
        <f>IF($A85="","",_xll.ciqfunctions.udf.CIQ($A85,"IQ_ASSET_TURNS_SCORE",$B$3))</f>
        <v/>
      </c>
      <c r="J85" s="43" t="str">
        <f>IF($A85="","",_xll.ciqfunctions.udf.CIQ($A85,"IQ_INTAN_ASSETS_REV_SCORE",$B$3))</f>
        <v/>
      </c>
      <c r="K85" s="43" t="str">
        <f>IF($A85="","",_xll.ciqfunctions.udf.CIQ($A85,"IQ_NET_WORKING_CAP_TOTAL_ASSETS_SCORE",$B$3))</f>
        <v/>
      </c>
      <c r="L85" s="43" t="str">
        <f>IF($A85="","",_xll.ciqfunctions.udf.CIQ($A85,"IQ_AP_AR_SCORE",$B$3))</f>
        <v/>
      </c>
      <c r="M85" s="43" t="str">
        <f>IF($A85="","",_xll.ciqfunctions.udf.CIQ($A85,"IQ_MGMT_RATE_RETURN_SCORE",$B$3))</f>
        <v/>
      </c>
      <c r="N85" s="43" t="str">
        <f>IF($A85="","",_xll.ciqfunctions.udf.CIQ($A85,"IQ_GROSS_MARGIN_SCORE",$B$3))</f>
        <v/>
      </c>
      <c r="O85" s="43" t="str">
        <f>IF($A85="","",_xll.ciqfunctions.udf.CIQ($A85,"IQ_EBITDA_MARGIN_SCORE",$B$3))</f>
        <v/>
      </c>
      <c r="Q85" s="43" t="str">
        <f>IF($A85="","",_xll.ciqfunctions.udf.CIQ($A85,"IQ_SOLVENCY_SCORE",$B$3))</f>
        <v/>
      </c>
      <c r="R85" s="43" t="str">
        <f>IF($A85="","",_xll.ciqfunctions.udf.CIQ($A85,"IQ_FFO_INT_SCORE",$B$3))</f>
        <v/>
      </c>
      <c r="S85" s="43" t="str">
        <f>IF($A85="","",_xll.ciqfunctions.udf.CIQ($A85,"IQ_EBITDA_INT_SCORE",$B$3))</f>
        <v/>
      </c>
      <c r="T85" s="43" t="str">
        <f>IF($A85="","",_xll.ciqfunctions.udf.CIQ($A85,"IQ_FFO_TOTAL_DEBT_SCORE",$B$3))</f>
        <v/>
      </c>
      <c r="U85" s="43" t="str">
        <f>IF($A85="","",_xll.ciqfunctions.udf.CIQ($A85,"IQ_NET_DEBT_EBITDA_SCORE",$B$3))</f>
        <v/>
      </c>
      <c r="V85" s="43" t="str">
        <f>IF($A85="","",_xll.ciqfunctions.udf.CIQ($A85,"IQ_TOTAL_DEBT_CAP_SCORE",$B$3))</f>
        <v/>
      </c>
      <c r="W85" s="43" t="str">
        <f>IF($A85="","",_xll.ciqfunctions.udf.CIQ($A85,"IQ_DEBT_TOTAL_LIAB_SCORE",$B$3))</f>
        <v/>
      </c>
      <c r="X85" s="43" t="str">
        <f>IF($A85="","",_xll.ciqfunctions.udf.CIQ($A85,"IQ_TOTAL_DEBT_TOTAL_REV_SCORE",$B$3))</f>
        <v/>
      </c>
      <c r="Z85" s="43" t="str">
        <f>IF($A85="","",_xll.ciqfunctions.udf.CIQ($A85,"IQ_LIQUID_SCORE",$B$3))</f>
        <v/>
      </c>
      <c r="AA85" s="43" t="str">
        <f>IF($A85="","",_xll.ciqfunctions.udf.CIQ($A85,"IQ_FFO_PLUS_CASH_ST_DEBT_SCORE",$B$3))</f>
        <v/>
      </c>
      <c r="AB85" s="43" t="str">
        <f>IF($A85="","",_xll.ciqfunctions.udf.CIQ($A85,"IQ_FFO_GROSS_PROFIT_SCORE",$B$3))</f>
        <v/>
      </c>
      <c r="AC85" s="43" t="str">
        <f>IF($A85="","",_xll.ciqfunctions.udf.CIQ($A85,"IQ_BASIC_DEFENSE_INTERVAL_SCORE",$B$3))</f>
        <v/>
      </c>
      <c r="AD85" s="43" t="str">
        <f>IF($A85="","",_xll.ciqfunctions.udf.CIQ($A85,"IQ_CURRENT_RATIO_SCORE",$B$3))</f>
        <v/>
      </c>
      <c r="AE85" s="43" t="str">
        <f>IF($A85="","",_xll.ciqfunctions.udf.CIQ($A85,"IQ_QUICK_RATIO_SCORE",$B$3))</f>
        <v/>
      </c>
    </row>
    <row r="86" spans="3:31" ht="12.75" customHeight="1" x14ac:dyDescent="0.2">
      <c r="C86" s="43" t="str">
        <f>IF($A86="","",_xll.ciqfunctions.udf.CIQ($A86,"IQ_OPERATIONAL_SCORE",$B$3))</f>
        <v/>
      </c>
      <c r="D86" s="43" t="str">
        <f>IF($A86="","",_xll.ciqfunctions.udf.CIQ($A86,"IQ_TOTAL_REV_SCORE",$B$3))</f>
        <v/>
      </c>
      <c r="E86" s="43" t="str">
        <f>IF($A86="","",_xll.ciqfunctions.udf.CIQ($A86,"IQ_TOTAL_EQUITY_SCORE",$B$3))</f>
        <v/>
      </c>
      <c r="F86" s="43" t="str">
        <f>IF($A86="","",_xll.ciqfunctions.udf.CIQ($A86,"IQ_RETURN_CAPITAL_SCORE",$B$3))</f>
        <v/>
      </c>
      <c r="G86" s="43" t="str">
        <f>IF($A86="","",_xll.ciqfunctions.udf.CIQ($A86,"IQ_RECURRING_EARN_ASSETS_SCORE",$B$3))</f>
        <v/>
      </c>
      <c r="H86" s="43" t="str">
        <f>IF($A86="","",_xll.ciqfunctions.udf.CIQ($A86,"IQ_NET_WORKING_CAP_REV_SCORE",$B$3))</f>
        <v/>
      </c>
      <c r="I86" s="43" t="str">
        <f>IF($A86="","",_xll.ciqfunctions.udf.CIQ($A86,"IQ_ASSET_TURNS_SCORE",$B$3))</f>
        <v/>
      </c>
      <c r="J86" s="43" t="str">
        <f>IF($A86="","",_xll.ciqfunctions.udf.CIQ($A86,"IQ_INTAN_ASSETS_REV_SCORE",$B$3))</f>
        <v/>
      </c>
      <c r="K86" s="43" t="str">
        <f>IF($A86="","",_xll.ciqfunctions.udf.CIQ($A86,"IQ_NET_WORKING_CAP_TOTAL_ASSETS_SCORE",$B$3))</f>
        <v/>
      </c>
      <c r="L86" s="43" t="str">
        <f>IF($A86="","",_xll.ciqfunctions.udf.CIQ($A86,"IQ_AP_AR_SCORE",$B$3))</f>
        <v/>
      </c>
      <c r="M86" s="43" t="str">
        <f>IF($A86="","",_xll.ciqfunctions.udf.CIQ($A86,"IQ_MGMT_RATE_RETURN_SCORE",$B$3))</f>
        <v/>
      </c>
      <c r="N86" s="43" t="str">
        <f>IF($A86="","",_xll.ciqfunctions.udf.CIQ($A86,"IQ_GROSS_MARGIN_SCORE",$B$3))</f>
        <v/>
      </c>
      <c r="O86" s="43" t="str">
        <f>IF($A86="","",_xll.ciqfunctions.udf.CIQ($A86,"IQ_EBITDA_MARGIN_SCORE",$B$3))</f>
        <v/>
      </c>
      <c r="Q86" s="43" t="str">
        <f>IF($A86="","",_xll.ciqfunctions.udf.CIQ($A86,"IQ_SOLVENCY_SCORE",$B$3))</f>
        <v/>
      </c>
      <c r="R86" s="43" t="str">
        <f>IF($A86="","",_xll.ciqfunctions.udf.CIQ($A86,"IQ_FFO_INT_SCORE",$B$3))</f>
        <v/>
      </c>
      <c r="S86" s="43" t="str">
        <f>IF($A86="","",_xll.ciqfunctions.udf.CIQ($A86,"IQ_EBITDA_INT_SCORE",$B$3))</f>
        <v/>
      </c>
      <c r="T86" s="43" t="str">
        <f>IF($A86="","",_xll.ciqfunctions.udf.CIQ($A86,"IQ_FFO_TOTAL_DEBT_SCORE",$B$3))</f>
        <v/>
      </c>
      <c r="U86" s="43" t="str">
        <f>IF($A86="","",_xll.ciqfunctions.udf.CIQ($A86,"IQ_NET_DEBT_EBITDA_SCORE",$B$3))</f>
        <v/>
      </c>
      <c r="V86" s="43" t="str">
        <f>IF($A86="","",_xll.ciqfunctions.udf.CIQ($A86,"IQ_TOTAL_DEBT_CAP_SCORE",$B$3))</f>
        <v/>
      </c>
      <c r="W86" s="43" t="str">
        <f>IF($A86="","",_xll.ciqfunctions.udf.CIQ($A86,"IQ_DEBT_TOTAL_LIAB_SCORE",$B$3))</f>
        <v/>
      </c>
      <c r="X86" s="43" t="str">
        <f>IF($A86="","",_xll.ciqfunctions.udf.CIQ($A86,"IQ_TOTAL_DEBT_TOTAL_REV_SCORE",$B$3))</f>
        <v/>
      </c>
      <c r="Z86" s="43" t="str">
        <f>IF($A86="","",_xll.ciqfunctions.udf.CIQ($A86,"IQ_LIQUID_SCORE",$B$3))</f>
        <v/>
      </c>
      <c r="AA86" s="43" t="str">
        <f>IF($A86="","",_xll.ciqfunctions.udf.CIQ($A86,"IQ_FFO_PLUS_CASH_ST_DEBT_SCORE",$B$3))</f>
        <v/>
      </c>
      <c r="AB86" s="43" t="str">
        <f>IF($A86="","",_xll.ciqfunctions.udf.CIQ($A86,"IQ_FFO_GROSS_PROFIT_SCORE",$B$3))</f>
        <v/>
      </c>
      <c r="AC86" s="43" t="str">
        <f>IF($A86="","",_xll.ciqfunctions.udf.CIQ($A86,"IQ_BASIC_DEFENSE_INTERVAL_SCORE",$B$3))</f>
        <v/>
      </c>
      <c r="AD86" s="43" t="str">
        <f>IF($A86="","",_xll.ciqfunctions.udf.CIQ($A86,"IQ_CURRENT_RATIO_SCORE",$B$3))</f>
        <v/>
      </c>
      <c r="AE86" s="43" t="str">
        <f>IF($A86="","",_xll.ciqfunctions.udf.CIQ($A86,"IQ_QUICK_RATIO_SCORE",$B$3))</f>
        <v/>
      </c>
    </row>
    <row r="87" spans="3:31" ht="12.75" customHeight="1" x14ac:dyDescent="0.2">
      <c r="C87" s="43" t="str">
        <f>IF($A87="","",_xll.ciqfunctions.udf.CIQ($A87,"IQ_OPERATIONAL_SCORE",$B$3))</f>
        <v/>
      </c>
      <c r="D87" s="43" t="str">
        <f>IF($A87="","",_xll.ciqfunctions.udf.CIQ($A87,"IQ_TOTAL_REV_SCORE",$B$3))</f>
        <v/>
      </c>
      <c r="E87" s="43" t="str">
        <f>IF($A87="","",_xll.ciqfunctions.udf.CIQ($A87,"IQ_TOTAL_EQUITY_SCORE",$B$3))</f>
        <v/>
      </c>
      <c r="F87" s="43" t="str">
        <f>IF($A87="","",_xll.ciqfunctions.udf.CIQ($A87,"IQ_RETURN_CAPITAL_SCORE",$B$3))</f>
        <v/>
      </c>
      <c r="G87" s="43" t="str">
        <f>IF($A87="","",_xll.ciqfunctions.udf.CIQ($A87,"IQ_RECURRING_EARN_ASSETS_SCORE",$B$3))</f>
        <v/>
      </c>
      <c r="H87" s="43" t="str">
        <f>IF($A87="","",_xll.ciqfunctions.udf.CIQ($A87,"IQ_NET_WORKING_CAP_REV_SCORE",$B$3))</f>
        <v/>
      </c>
      <c r="I87" s="43" t="str">
        <f>IF($A87="","",_xll.ciqfunctions.udf.CIQ($A87,"IQ_ASSET_TURNS_SCORE",$B$3))</f>
        <v/>
      </c>
      <c r="J87" s="43" t="str">
        <f>IF($A87="","",_xll.ciqfunctions.udf.CIQ($A87,"IQ_INTAN_ASSETS_REV_SCORE",$B$3))</f>
        <v/>
      </c>
      <c r="K87" s="43" t="str">
        <f>IF($A87="","",_xll.ciqfunctions.udf.CIQ($A87,"IQ_NET_WORKING_CAP_TOTAL_ASSETS_SCORE",$B$3))</f>
        <v/>
      </c>
      <c r="L87" s="43" t="str">
        <f>IF($A87="","",_xll.ciqfunctions.udf.CIQ($A87,"IQ_AP_AR_SCORE",$B$3))</f>
        <v/>
      </c>
      <c r="M87" s="43" t="str">
        <f>IF($A87="","",_xll.ciqfunctions.udf.CIQ($A87,"IQ_MGMT_RATE_RETURN_SCORE",$B$3))</f>
        <v/>
      </c>
      <c r="N87" s="43" t="str">
        <f>IF($A87="","",_xll.ciqfunctions.udf.CIQ($A87,"IQ_GROSS_MARGIN_SCORE",$B$3))</f>
        <v/>
      </c>
      <c r="O87" s="43" t="str">
        <f>IF($A87="","",_xll.ciqfunctions.udf.CIQ($A87,"IQ_EBITDA_MARGIN_SCORE",$B$3))</f>
        <v/>
      </c>
      <c r="Q87" s="43" t="str">
        <f>IF($A87="","",_xll.ciqfunctions.udf.CIQ($A87,"IQ_SOLVENCY_SCORE",$B$3))</f>
        <v/>
      </c>
      <c r="R87" s="43" t="str">
        <f>IF($A87="","",_xll.ciqfunctions.udf.CIQ($A87,"IQ_FFO_INT_SCORE",$B$3))</f>
        <v/>
      </c>
      <c r="S87" s="43" t="str">
        <f>IF($A87="","",_xll.ciqfunctions.udf.CIQ($A87,"IQ_EBITDA_INT_SCORE",$B$3))</f>
        <v/>
      </c>
      <c r="T87" s="43" t="str">
        <f>IF($A87="","",_xll.ciqfunctions.udf.CIQ($A87,"IQ_FFO_TOTAL_DEBT_SCORE",$B$3))</f>
        <v/>
      </c>
      <c r="U87" s="43" t="str">
        <f>IF($A87="","",_xll.ciqfunctions.udf.CIQ($A87,"IQ_NET_DEBT_EBITDA_SCORE",$B$3))</f>
        <v/>
      </c>
      <c r="V87" s="43" t="str">
        <f>IF($A87="","",_xll.ciqfunctions.udf.CIQ($A87,"IQ_TOTAL_DEBT_CAP_SCORE",$B$3))</f>
        <v/>
      </c>
      <c r="W87" s="43" t="str">
        <f>IF($A87="","",_xll.ciqfunctions.udf.CIQ($A87,"IQ_DEBT_TOTAL_LIAB_SCORE",$B$3))</f>
        <v/>
      </c>
      <c r="X87" s="43" t="str">
        <f>IF($A87="","",_xll.ciqfunctions.udf.CIQ($A87,"IQ_TOTAL_DEBT_TOTAL_REV_SCORE",$B$3))</f>
        <v/>
      </c>
      <c r="Z87" s="43" t="str">
        <f>IF($A87="","",_xll.ciqfunctions.udf.CIQ($A87,"IQ_LIQUID_SCORE",$B$3))</f>
        <v/>
      </c>
      <c r="AA87" s="43" t="str">
        <f>IF($A87="","",_xll.ciqfunctions.udf.CIQ($A87,"IQ_FFO_PLUS_CASH_ST_DEBT_SCORE",$B$3))</f>
        <v/>
      </c>
      <c r="AB87" s="43" t="str">
        <f>IF($A87="","",_xll.ciqfunctions.udf.CIQ($A87,"IQ_FFO_GROSS_PROFIT_SCORE",$B$3))</f>
        <v/>
      </c>
      <c r="AC87" s="43" t="str">
        <f>IF($A87="","",_xll.ciqfunctions.udf.CIQ($A87,"IQ_BASIC_DEFENSE_INTERVAL_SCORE",$B$3))</f>
        <v/>
      </c>
      <c r="AD87" s="43" t="str">
        <f>IF($A87="","",_xll.ciqfunctions.udf.CIQ($A87,"IQ_CURRENT_RATIO_SCORE",$B$3))</f>
        <v/>
      </c>
      <c r="AE87" s="43" t="str">
        <f>IF($A87="","",_xll.ciqfunctions.udf.CIQ($A87,"IQ_QUICK_RATIO_SCORE",$B$3))</f>
        <v/>
      </c>
    </row>
    <row r="88" spans="3:31" ht="12.75" customHeight="1" x14ac:dyDescent="0.2">
      <c r="C88" s="43" t="str">
        <f>IF($A88="","",_xll.ciqfunctions.udf.CIQ($A88,"IQ_OPERATIONAL_SCORE",$B$3))</f>
        <v/>
      </c>
      <c r="D88" s="43" t="str">
        <f>IF($A88="","",_xll.ciqfunctions.udf.CIQ($A88,"IQ_TOTAL_REV_SCORE",$B$3))</f>
        <v/>
      </c>
      <c r="E88" s="43" t="str">
        <f>IF($A88="","",_xll.ciqfunctions.udf.CIQ($A88,"IQ_TOTAL_EQUITY_SCORE",$B$3))</f>
        <v/>
      </c>
      <c r="F88" s="43" t="str">
        <f>IF($A88="","",_xll.ciqfunctions.udf.CIQ($A88,"IQ_RETURN_CAPITAL_SCORE",$B$3))</f>
        <v/>
      </c>
      <c r="G88" s="43" t="str">
        <f>IF($A88="","",_xll.ciqfunctions.udf.CIQ($A88,"IQ_RECURRING_EARN_ASSETS_SCORE",$B$3))</f>
        <v/>
      </c>
      <c r="H88" s="43" t="str">
        <f>IF($A88="","",_xll.ciqfunctions.udf.CIQ($A88,"IQ_NET_WORKING_CAP_REV_SCORE",$B$3))</f>
        <v/>
      </c>
      <c r="I88" s="43" t="str">
        <f>IF($A88="","",_xll.ciqfunctions.udf.CIQ($A88,"IQ_ASSET_TURNS_SCORE",$B$3))</f>
        <v/>
      </c>
      <c r="J88" s="43" t="str">
        <f>IF($A88="","",_xll.ciqfunctions.udf.CIQ($A88,"IQ_INTAN_ASSETS_REV_SCORE",$B$3))</f>
        <v/>
      </c>
      <c r="K88" s="43" t="str">
        <f>IF($A88="","",_xll.ciqfunctions.udf.CIQ($A88,"IQ_NET_WORKING_CAP_TOTAL_ASSETS_SCORE",$B$3))</f>
        <v/>
      </c>
      <c r="L88" s="43" t="str">
        <f>IF($A88="","",_xll.ciqfunctions.udf.CIQ($A88,"IQ_AP_AR_SCORE",$B$3))</f>
        <v/>
      </c>
      <c r="M88" s="43" t="str">
        <f>IF($A88="","",_xll.ciqfunctions.udf.CIQ($A88,"IQ_MGMT_RATE_RETURN_SCORE",$B$3))</f>
        <v/>
      </c>
      <c r="N88" s="43" t="str">
        <f>IF($A88="","",_xll.ciqfunctions.udf.CIQ($A88,"IQ_GROSS_MARGIN_SCORE",$B$3))</f>
        <v/>
      </c>
      <c r="O88" s="43" t="str">
        <f>IF($A88="","",_xll.ciqfunctions.udf.CIQ($A88,"IQ_EBITDA_MARGIN_SCORE",$B$3))</f>
        <v/>
      </c>
      <c r="Q88" s="43" t="str">
        <f>IF($A88="","",_xll.ciqfunctions.udf.CIQ($A88,"IQ_SOLVENCY_SCORE",$B$3))</f>
        <v/>
      </c>
      <c r="R88" s="43" t="str">
        <f>IF($A88="","",_xll.ciqfunctions.udf.CIQ($A88,"IQ_FFO_INT_SCORE",$B$3))</f>
        <v/>
      </c>
      <c r="S88" s="43" t="str">
        <f>IF($A88="","",_xll.ciqfunctions.udf.CIQ($A88,"IQ_EBITDA_INT_SCORE",$B$3))</f>
        <v/>
      </c>
      <c r="T88" s="43" t="str">
        <f>IF($A88="","",_xll.ciqfunctions.udf.CIQ($A88,"IQ_FFO_TOTAL_DEBT_SCORE",$B$3))</f>
        <v/>
      </c>
      <c r="U88" s="43" t="str">
        <f>IF($A88="","",_xll.ciqfunctions.udf.CIQ($A88,"IQ_NET_DEBT_EBITDA_SCORE",$B$3))</f>
        <v/>
      </c>
      <c r="V88" s="43" t="str">
        <f>IF($A88="","",_xll.ciqfunctions.udf.CIQ($A88,"IQ_TOTAL_DEBT_CAP_SCORE",$B$3))</f>
        <v/>
      </c>
      <c r="W88" s="43" t="str">
        <f>IF($A88="","",_xll.ciqfunctions.udf.CIQ($A88,"IQ_DEBT_TOTAL_LIAB_SCORE",$B$3))</f>
        <v/>
      </c>
      <c r="X88" s="43" t="str">
        <f>IF($A88="","",_xll.ciqfunctions.udf.CIQ($A88,"IQ_TOTAL_DEBT_TOTAL_REV_SCORE",$B$3))</f>
        <v/>
      </c>
      <c r="Z88" s="43" t="str">
        <f>IF($A88="","",_xll.ciqfunctions.udf.CIQ($A88,"IQ_LIQUID_SCORE",$B$3))</f>
        <v/>
      </c>
      <c r="AA88" s="43" t="str">
        <f>IF($A88="","",_xll.ciqfunctions.udf.CIQ($A88,"IQ_FFO_PLUS_CASH_ST_DEBT_SCORE",$B$3))</f>
        <v/>
      </c>
      <c r="AB88" s="43" t="str">
        <f>IF($A88="","",_xll.ciqfunctions.udf.CIQ($A88,"IQ_FFO_GROSS_PROFIT_SCORE",$B$3))</f>
        <v/>
      </c>
      <c r="AC88" s="43" t="str">
        <f>IF($A88="","",_xll.ciqfunctions.udf.CIQ($A88,"IQ_BASIC_DEFENSE_INTERVAL_SCORE",$B$3))</f>
        <v/>
      </c>
      <c r="AD88" s="43" t="str">
        <f>IF($A88="","",_xll.ciqfunctions.udf.CIQ($A88,"IQ_CURRENT_RATIO_SCORE",$B$3))</f>
        <v/>
      </c>
      <c r="AE88" s="43" t="str">
        <f>IF($A88="","",_xll.ciqfunctions.udf.CIQ($A88,"IQ_QUICK_RATIO_SCORE",$B$3))</f>
        <v/>
      </c>
    </row>
    <row r="89" spans="3:31" ht="12.75" customHeight="1" x14ac:dyDescent="0.2">
      <c r="C89" s="43" t="str">
        <f>IF($A89="","",_xll.ciqfunctions.udf.CIQ($A89,"IQ_OPERATIONAL_SCORE",$B$3))</f>
        <v/>
      </c>
      <c r="D89" s="43" t="str">
        <f>IF($A89="","",_xll.ciqfunctions.udf.CIQ($A89,"IQ_TOTAL_REV_SCORE",$B$3))</f>
        <v/>
      </c>
      <c r="E89" s="43" t="str">
        <f>IF($A89="","",_xll.ciqfunctions.udf.CIQ($A89,"IQ_TOTAL_EQUITY_SCORE",$B$3))</f>
        <v/>
      </c>
      <c r="F89" s="43" t="str">
        <f>IF($A89="","",_xll.ciqfunctions.udf.CIQ($A89,"IQ_RETURN_CAPITAL_SCORE",$B$3))</f>
        <v/>
      </c>
      <c r="G89" s="43" t="str">
        <f>IF($A89="","",_xll.ciqfunctions.udf.CIQ($A89,"IQ_RECURRING_EARN_ASSETS_SCORE",$B$3))</f>
        <v/>
      </c>
      <c r="H89" s="43" t="str">
        <f>IF($A89="","",_xll.ciqfunctions.udf.CIQ($A89,"IQ_NET_WORKING_CAP_REV_SCORE",$B$3))</f>
        <v/>
      </c>
      <c r="I89" s="43" t="str">
        <f>IF($A89="","",_xll.ciqfunctions.udf.CIQ($A89,"IQ_ASSET_TURNS_SCORE",$B$3))</f>
        <v/>
      </c>
      <c r="J89" s="43" t="str">
        <f>IF($A89="","",_xll.ciqfunctions.udf.CIQ($A89,"IQ_INTAN_ASSETS_REV_SCORE",$B$3))</f>
        <v/>
      </c>
      <c r="K89" s="43" t="str">
        <f>IF($A89="","",_xll.ciqfunctions.udf.CIQ($A89,"IQ_NET_WORKING_CAP_TOTAL_ASSETS_SCORE",$B$3))</f>
        <v/>
      </c>
      <c r="L89" s="43" t="str">
        <f>IF($A89="","",_xll.ciqfunctions.udf.CIQ($A89,"IQ_AP_AR_SCORE",$B$3))</f>
        <v/>
      </c>
      <c r="M89" s="43" t="str">
        <f>IF($A89="","",_xll.ciqfunctions.udf.CIQ($A89,"IQ_MGMT_RATE_RETURN_SCORE",$B$3))</f>
        <v/>
      </c>
      <c r="N89" s="43" t="str">
        <f>IF($A89="","",_xll.ciqfunctions.udf.CIQ($A89,"IQ_GROSS_MARGIN_SCORE",$B$3))</f>
        <v/>
      </c>
      <c r="O89" s="43" t="str">
        <f>IF($A89="","",_xll.ciqfunctions.udf.CIQ($A89,"IQ_EBITDA_MARGIN_SCORE",$B$3))</f>
        <v/>
      </c>
      <c r="Q89" s="43" t="str">
        <f>IF($A89="","",_xll.ciqfunctions.udf.CIQ($A89,"IQ_SOLVENCY_SCORE",$B$3))</f>
        <v/>
      </c>
      <c r="R89" s="43" t="str">
        <f>IF($A89="","",_xll.ciqfunctions.udf.CIQ($A89,"IQ_FFO_INT_SCORE",$B$3))</f>
        <v/>
      </c>
      <c r="S89" s="43" t="str">
        <f>IF($A89="","",_xll.ciqfunctions.udf.CIQ($A89,"IQ_EBITDA_INT_SCORE",$B$3))</f>
        <v/>
      </c>
      <c r="T89" s="43" t="str">
        <f>IF($A89="","",_xll.ciqfunctions.udf.CIQ($A89,"IQ_FFO_TOTAL_DEBT_SCORE",$B$3))</f>
        <v/>
      </c>
      <c r="U89" s="43" t="str">
        <f>IF($A89="","",_xll.ciqfunctions.udf.CIQ($A89,"IQ_NET_DEBT_EBITDA_SCORE",$B$3))</f>
        <v/>
      </c>
      <c r="V89" s="43" t="str">
        <f>IF($A89="","",_xll.ciqfunctions.udf.CIQ($A89,"IQ_TOTAL_DEBT_CAP_SCORE",$B$3))</f>
        <v/>
      </c>
      <c r="W89" s="43" t="str">
        <f>IF($A89="","",_xll.ciqfunctions.udf.CIQ($A89,"IQ_DEBT_TOTAL_LIAB_SCORE",$B$3))</f>
        <v/>
      </c>
      <c r="X89" s="43" t="str">
        <f>IF($A89="","",_xll.ciqfunctions.udf.CIQ($A89,"IQ_TOTAL_DEBT_TOTAL_REV_SCORE",$B$3))</f>
        <v/>
      </c>
      <c r="Z89" s="43" t="str">
        <f>IF($A89="","",_xll.ciqfunctions.udf.CIQ($A89,"IQ_LIQUID_SCORE",$B$3))</f>
        <v/>
      </c>
      <c r="AA89" s="43" t="str">
        <f>IF($A89="","",_xll.ciqfunctions.udf.CIQ($A89,"IQ_FFO_PLUS_CASH_ST_DEBT_SCORE",$B$3))</f>
        <v/>
      </c>
      <c r="AB89" s="43" t="str">
        <f>IF($A89="","",_xll.ciqfunctions.udf.CIQ($A89,"IQ_FFO_GROSS_PROFIT_SCORE",$B$3))</f>
        <v/>
      </c>
      <c r="AC89" s="43" t="str">
        <f>IF($A89="","",_xll.ciqfunctions.udf.CIQ($A89,"IQ_BASIC_DEFENSE_INTERVAL_SCORE",$B$3))</f>
        <v/>
      </c>
      <c r="AD89" s="43" t="str">
        <f>IF($A89="","",_xll.ciqfunctions.udf.CIQ($A89,"IQ_CURRENT_RATIO_SCORE",$B$3))</f>
        <v/>
      </c>
      <c r="AE89" s="43" t="str">
        <f>IF($A89="","",_xll.ciqfunctions.udf.CIQ($A89,"IQ_QUICK_RATIO_SCORE",$B$3))</f>
        <v/>
      </c>
    </row>
    <row r="90" spans="3:31" ht="12.75" customHeight="1" x14ac:dyDescent="0.2">
      <c r="C90" s="43" t="str">
        <f>IF($A90="","",_xll.ciqfunctions.udf.CIQ($A90,"IQ_OPERATIONAL_SCORE",$B$3))</f>
        <v/>
      </c>
      <c r="D90" s="43" t="str">
        <f>IF($A90="","",_xll.ciqfunctions.udf.CIQ($A90,"IQ_TOTAL_REV_SCORE",$B$3))</f>
        <v/>
      </c>
      <c r="E90" s="43" t="str">
        <f>IF($A90="","",_xll.ciqfunctions.udf.CIQ($A90,"IQ_TOTAL_EQUITY_SCORE",$B$3))</f>
        <v/>
      </c>
      <c r="F90" s="43" t="str">
        <f>IF($A90="","",_xll.ciqfunctions.udf.CIQ($A90,"IQ_RETURN_CAPITAL_SCORE",$B$3))</f>
        <v/>
      </c>
      <c r="G90" s="43" t="str">
        <f>IF($A90="","",_xll.ciqfunctions.udf.CIQ($A90,"IQ_RECURRING_EARN_ASSETS_SCORE",$B$3))</f>
        <v/>
      </c>
      <c r="H90" s="43" t="str">
        <f>IF($A90="","",_xll.ciqfunctions.udf.CIQ($A90,"IQ_NET_WORKING_CAP_REV_SCORE",$B$3))</f>
        <v/>
      </c>
      <c r="I90" s="43" t="str">
        <f>IF($A90="","",_xll.ciqfunctions.udf.CIQ($A90,"IQ_ASSET_TURNS_SCORE",$B$3))</f>
        <v/>
      </c>
      <c r="J90" s="43" t="str">
        <f>IF($A90="","",_xll.ciqfunctions.udf.CIQ($A90,"IQ_INTAN_ASSETS_REV_SCORE",$B$3))</f>
        <v/>
      </c>
      <c r="K90" s="43" t="str">
        <f>IF($A90="","",_xll.ciqfunctions.udf.CIQ($A90,"IQ_NET_WORKING_CAP_TOTAL_ASSETS_SCORE",$B$3))</f>
        <v/>
      </c>
      <c r="L90" s="43" t="str">
        <f>IF($A90="","",_xll.ciqfunctions.udf.CIQ($A90,"IQ_AP_AR_SCORE",$B$3))</f>
        <v/>
      </c>
      <c r="M90" s="43" t="str">
        <f>IF($A90="","",_xll.ciqfunctions.udf.CIQ($A90,"IQ_MGMT_RATE_RETURN_SCORE",$B$3))</f>
        <v/>
      </c>
      <c r="N90" s="43" t="str">
        <f>IF($A90="","",_xll.ciqfunctions.udf.CIQ($A90,"IQ_GROSS_MARGIN_SCORE",$B$3))</f>
        <v/>
      </c>
      <c r="O90" s="43" t="str">
        <f>IF($A90="","",_xll.ciqfunctions.udf.CIQ($A90,"IQ_EBITDA_MARGIN_SCORE",$B$3))</f>
        <v/>
      </c>
      <c r="Q90" s="43" t="str">
        <f>IF($A90="","",_xll.ciqfunctions.udf.CIQ($A90,"IQ_SOLVENCY_SCORE",$B$3))</f>
        <v/>
      </c>
      <c r="R90" s="43" t="str">
        <f>IF($A90="","",_xll.ciqfunctions.udf.CIQ($A90,"IQ_FFO_INT_SCORE",$B$3))</f>
        <v/>
      </c>
      <c r="S90" s="43" t="str">
        <f>IF($A90="","",_xll.ciqfunctions.udf.CIQ($A90,"IQ_EBITDA_INT_SCORE",$B$3))</f>
        <v/>
      </c>
      <c r="T90" s="43" t="str">
        <f>IF($A90="","",_xll.ciqfunctions.udf.CIQ($A90,"IQ_FFO_TOTAL_DEBT_SCORE",$B$3))</f>
        <v/>
      </c>
      <c r="U90" s="43" t="str">
        <f>IF($A90="","",_xll.ciqfunctions.udf.CIQ($A90,"IQ_NET_DEBT_EBITDA_SCORE",$B$3))</f>
        <v/>
      </c>
      <c r="V90" s="43" t="str">
        <f>IF($A90="","",_xll.ciqfunctions.udf.CIQ($A90,"IQ_TOTAL_DEBT_CAP_SCORE",$B$3))</f>
        <v/>
      </c>
      <c r="W90" s="43" t="str">
        <f>IF($A90="","",_xll.ciqfunctions.udf.CIQ($A90,"IQ_DEBT_TOTAL_LIAB_SCORE",$B$3))</f>
        <v/>
      </c>
      <c r="X90" s="43" t="str">
        <f>IF($A90="","",_xll.ciqfunctions.udf.CIQ($A90,"IQ_TOTAL_DEBT_TOTAL_REV_SCORE",$B$3))</f>
        <v/>
      </c>
      <c r="Z90" s="43" t="str">
        <f>IF($A90="","",_xll.ciqfunctions.udf.CIQ($A90,"IQ_LIQUID_SCORE",$B$3))</f>
        <v/>
      </c>
      <c r="AA90" s="43" t="str">
        <f>IF($A90="","",_xll.ciqfunctions.udf.CIQ($A90,"IQ_FFO_PLUS_CASH_ST_DEBT_SCORE",$B$3))</f>
        <v/>
      </c>
      <c r="AB90" s="43" t="str">
        <f>IF($A90="","",_xll.ciqfunctions.udf.CIQ($A90,"IQ_FFO_GROSS_PROFIT_SCORE",$B$3))</f>
        <v/>
      </c>
      <c r="AC90" s="43" t="str">
        <f>IF($A90="","",_xll.ciqfunctions.udf.CIQ($A90,"IQ_BASIC_DEFENSE_INTERVAL_SCORE",$B$3))</f>
        <v/>
      </c>
      <c r="AD90" s="43" t="str">
        <f>IF($A90="","",_xll.ciqfunctions.udf.CIQ($A90,"IQ_CURRENT_RATIO_SCORE",$B$3))</f>
        <v/>
      </c>
      <c r="AE90" s="43" t="str">
        <f>IF($A90="","",_xll.ciqfunctions.udf.CIQ($A90,"IQ_QUICK_RATIO_SCORE",$B$3))</f>
        <v/>
      </c>
    </row>
    <row r="91" spans="3:31" ht="12.75" customHeight="1" x14ac:dyDescent="0.2">
      <c r="C91" s="43" t="str">
        <f>IF($A91="","",_xll.ciqfunctions.udf.CIQ($A91,"IQ_OPERATIONAL_SCORE",$B$3))</f>
        <v/>
      </c>
      <c r="D91" s="43" t="str">
        <f>IF($A91="","",_xll.ciqfunctions.udf.CIQ($A91,"IQ_TOTAL_REV_SCORE",$B$3))</f>
        <v/>
      </c>
      <c r="E91" s="43" t="str">
        <f>IF($A91="","",_xll.ciqfunctions.udf.CIQ($A91,"IQ_TOTAL_EQUITY_SCORE",$B$3))</f>
        <v/>
      </c>
      <c r="F91" s="43" t="str">
        <f>IF($A91="","",_xll.ciqfunctions.udf.CIQ($A91,"IQ_RETURN_CAPITAL_SCORE",$B$3))</f>
        <v/>
      </c>
      <c r="G91" s="43" t="str">
        <f>IF($A91="","",_xll.ciqfunctions.udf.CIQ($A91,"IQ_RECURRING_EARN_ASSETS_SCORE",$B$3))</f>
        <v/>
      </c>
      <c r="H91" s="43" t="str">
        <f>IF($A91="","",_xll.ciqfunctions.udf.CIQ($A91,"IQ_NET_WORKING_CAP_REV_SCORE",$B$3))</f>
        <v/>
      </c>
      <c r="I91" s="43" t="str">
        <f>IF($A91="","",_xll.ciqfunctions.udf.CIQ($A91,"IQ_ASSET_TURNS_SCORE",$B$3))</f>
        <v/>
      </c>
      <c r="J91" s="43" t="str">
        <f>IF($A91="","",_xll.ciqfunctions.udf.CIQ($A91,"IQ_INTAN_ASSETS_REV_SCORE",$B$3))</f>
        <v/>
      </c>
      <c r="K91" s="43" t="str">
        <f>IF($A91="","",_xll.ciqfunctions.udf.CIQ($A91,"IQ_NET_WORKING_CAP_TOTAL_ASSETS_SCORE",$B$3))</f>
        <v/>
      </c>
      <c r="L91" s="43" t="str">
        <f>IF($A91="","",_xll.ciqfunctions.udf.CIQ($A91,"IQ_AP_AR_SCORE",$B$3))</f>
        <v/>
      </c>
      <c r="M91" s="43" t="str">
        <f>IF($A91="","",_xll.ciqfunctions.udf.CIQ($A91,"IQ_MGMT_RATE_RETURN_SCORE",$B$3))</f>
        <v/>
      </c>
      <c r="N91" s="43" t="str">
        <f>IF($A91="","",_xll.ciqfunctions.udf.CIQ($A91,"IQ_GROSS_MARGIN_SCORE",$B$3))</f>
        <v/>
      </c>
      <c r="O91" s="43" t="str">
        <f>IF($A91="","",_xll.ciqfunctions.udf.CIQ($A91,"IQ_EBITDA_MARGIN_SCORE",$B$3))</f>
        <v/>
      </c>
      <c r="Q91" s="43" t="str">
        <f>IF($A91="","",_xll.ciqfunctions.udf.CIQ($A91,"IQ_SOLVENCY_SCORE",$B$3))</f>
        <v/>
      </c>
      <c r="R91" s="43" t="str">
        <f>IF($A91="","",_xll.ciqfunctions.udf.CIQ($A91,"IQ_FFO_INT_SCORE",$B$3))</f>
        <v/>
      </c>
      <c r="S91" s="43" t="str">
        <f>IF($A91="","",_xll.ciqfunctions.udf.CIQ($A91,"IQ_EBITDA_INT_SCORE",$B$3))</f>
        <v/>
      </c>
      <c r="T91" s="43" t="str">
        <f>IF($A91="","",_xll.ciqfunctions.udf.CIQ($A91,"IQ_FFO_TOTAL_DEBT_SCORE",$B$3))</f>
        <v/>
      </c>
      <c r="U91" s="43" t="str">
        <f>IF($A91="","",_xll.ciqfunctions.udf.CIQ($A91,"IQ_NET_DEBT_EBITDA_SCORE",$B$3))</f>
        <v/>
      </c>
      <c r="V91" s="43" t="str">
        <f>IF($A91="","",_xll.ciqfunctions.udf.CIQ($A91,"IQ_TOTAL_DEBT_CAP_SCORE",$B$3))</f>
        <v/>
      </c>
      <c r="W91" s="43" t="str">
        <f>IF($A91="","",_xll.ciqfunctions.udf.CIQ($A91,"IQ_DEBT_TOTAL_LIAB_SCORE",$B$3))</f>
        <v/>
      </c>
      <c r="X91" s="43" t="str">
        <f>IF($A91="","",_xll.ciqfunctions.udf.CIQ($A91,"IQ_TOTAL_DEBT_TOTAL_REV_SCORE",$B$3))</f>
        <v/>
      </c>
      <c r="Z91" s="43" t="str">
        <f>IF($A91="","",_xll.ciqfunctions.udf.CIQ($A91,"IQ_LIQUID_SCORE",$B$3))</f>
        <v/>
      </c>
      <c r="AA91" s="43" t="str">
        <f>IF($A91="","",_xll.ciqfunctions.udf.CIQ($A91,"IQ_FFO_PLUS_CASH_ST_DEBT_SCORE",$B$3))</f>
        <v/>
      </c>
      <c r="AB91" s="43" t="str">
        <f>IF($A91="","",_xll.ciqfunctions.udf.CIQ($A91,"IQ_FFO_GROSS_PROFIT_SCORE",$B$3))</f>
        <v/>
      </c>
      <c r="AC91" s="43" t="str">
        <f>IF($A91="","",_xll.ciqfunctions.udf.CIQ($A91,"IQ_BASIC_DEFENSE_INTERVAL_SCORE",$B$3))</f>
        <v/>
      </c>
      <c r="AD91" s="43" t="str">
        <f>IF($A91="","",_xll.ciqfunctions.udf.CIQ($A91,"IQ_CURRENT_RATIO_SCORE",$B$3))</f>
        <v/>
      </c>
      <c r="AE91" s="43" t="str">
        <f>IF($A91="","",_xll.ciqfunctions.udf.CIQ($A91,"IQ_QUICK_RATIO_SCORE",$B$3))</f>
        <v/>
      </c>
    </row>
    <row r="92" spans="3:31" ht="12.75" customHeight="1" x14ac:dyDescent="0.2">
      <c r="C92" s="43" t="str">
        <f>IF($A92="","",_xll.ciqfunctions.udf.CIQ($A92,"IQ_OPERATIONAL_SCORE",$B$3))</f>
        <v/>
      </c>
      <c r="D92" s="43" t="str">
        <f>IF($A92="","",_xll.ciqfunctions.udf.CIQ($A92,"IQ_TOTAL_REV_SCORE",$B$3))</f>
        <v/>
      </c>
      <c r="E92" s="43" t="str">
        <f>IF($A92="","",_xll.ciqfunctions.udf.CIQ($A92,"IQ_TOTAL_EQUITY_SCORE",$B$3))</f>
        <v/>
      </c>
      <c r="F92" s="43" t="str">
        <f>IF($A92="","",_xll.ciqfunctions.udf.CIQ($A92,"IQ_RETURN_CAPITAL_SCORE",$B$3))</f>
        <v/>
      </c>
      <c r="G92" s="43" t="str">
        <f>IF($A92="","",_xll.ciqfunctions.udf.CIQ($A92,"IQ_RECURRING_EARN_ASSETS_SCORE",$B$3))</f>
        <v/>
      </c>
      <c r="H92" s="43" t="str">
        <f>IF($A92="","",_xll.ciqfunctions.udf.CIQ($A92,"IQ_NET_WORKING_CAP_REV_SCORE",$B$3))</f>
        <v/>
      </c>
      <c r="I92" s="43" t="str">
        <f>IF($A92="","",_xll.ciqfunctions.udf.CIQ($A92,"IQ_ASSET_TURNS_SCORE",$B$3))</f>
        <v/>
      </c>
      <c r="J92" s="43" t="str">
        <f>IF($A92="","",_xll.ciqfunctions.udf.CIQ($A92,"IQ_INTAN_ASSETS_REV_SCORE",$B$3))</f>
        <v/>
      </c>
      <c r="K92" s="43" t="str">
        <f>IF($A92="","",_xll.ciqfunctions.udf.CIQ($A92,"IQ_NET_WORKING_CAP_TOTAL_ASSETS_SCORE",$B$3))</f>
        <v/>
      </c>
      <c r="L92" s="43" t="str">
        <f>IF($A92="","",_xll.ciqfunctions.udf.CIQ($A92,"IQ_AP_AR_SCORE",$B$3))</f>
        <v/>
      </c>
      <c r="M92" s="43" t="str">
        <f>IF($A92="","",_xll.ciqfunctions.udf.CIQ($A92,"IQ_MGMT_RATE_RETURN_SCORE",$B$3))</f>
        <v/>
      </c>
      <c r="N92" s="43" t="str">
        <f>IF($A92="","",_xll.ciqfunctions.udf.CIQ($A92,"IQ_GROSS_MARGIN_SCORE",$B$3))</f>
        <v/>
      </c>
      <c r="O92" s="43" t="str">
        <f>IF($A92="","",_xll.ciqfunctions.udf.CIQ($A92,"IQ_EBITDA_MARGIN_SCORE",$B$3))</f>
        <v/>
      </c>
      <c r="Q92" s="43" t="str">
        <f>IF($A92="","",_xll.ciqfunctions.udf.CIQ($A92,"IQ_SOLVENCY_SCORE",$B$3))</f>
        <v/>
      </c>
      <c r="R92" s="43" t="str">
        <f>IF($A92="","",_xll.ciqfunctions.udf.CIQ($A92,"IQ_FFO_INT_SCORE",$B$3))</f>
        <v/>
      </c>
      <c r="S92" s="43" t="str">
        <f>IF($A92="","",_xll.ciqfunctions.udf.CIQ($A92,"IQ_EBITDA_INT_SCORE",$B$3))</f>
        <v/>
      </c>
      <c r="T92" s="43" t="str">
        <f>IF($A92="","",_xll.ciqfunctions.udf.CIQ($A92,"IQ_FFO_TOTAL_DEBT_SCORE",$B$3))</f>
        <v/>
      </c>
      <c r="U92" s="43" t="str">
        <f>IF($A92="","",_xll.ciqfunctions.udf.CIQ($A92,"IQ_NET_DEBT_EBITDA_SCORE",$B$3))</f>
        <v/>
      </c>
      <c r="V92" s="43" t="str">
        <f>IF($A92="","",_xll.ciqfunctions.udf.CIQ($A92,"IQ_TOTAL_DEBT_CAP_SCORE",$B$3))</f>
        <v/>
      </c>
      <c r="W92" s="43" t="str">
        <f>IF($A92="","",_xll.ciqfunctions.udf.CIQ($A92,"IQ_DEBT_TOTAL_LIAB_SCORE",$B$3))</f>
        <v/>
      </c>
      <c r="X92" s="43" t="str">
        <f>IF($A92="","",_xll.ciqfunctions.udf.CIQ($A92,"IQ_TOTAL_DEBT_TOTAL_REV_SCORE",$B$3))</f>
        <v/>
      </c>
      <c r="Z92" s="43" t="str">
        <f>IF($A92="","",_xll.ciqfunctions.udf.CIQ($A92,"IQ_LIQUID_SCORE",$B$3))</f>
        <v/>
      </c>
      <c r="AA92" s="43" t="str">
        <f>IF($A92="","",_xll.ciqfunctions.udf.CIQ($A92,"IQ_FFO_PLUS_CASH_ST_DEBT_SCORE",$B$3))</f>
        <v/>
      </c>
      <c r="AB92" s="43" t="str">
        <f>IF($A92="","",_xll.ciqfunctions.udf.CIQ($A92,"IQ_FFO_GROSS_PROFIT_SCORE",$B$3))</f>
        <v/>
      </c>
      <c r="AC92" s="43" t="str">
        <f>IF($A92="","",_xll.ciqfunctions.udf.CIQ($A92,"IQ_BASIC_DEFENSE_INTERVAL_SCORE",$B$3))</f>
        <v/>
      </c>
      <c r="AD92" s="43" t="str">
        <f>IF($A92="","",_xll.ciqfunctions.udf.CIQ($A92,"IQ_CURRENT_RATIO_SCORE",$B$3))</f>
        <v/>
      </c>
      <c r="AE92" s="43" t="str">
        <f>IF($A92="","",_xll.ciqfunctions.udf.CIQ($A92,"IQ_QUICK_RATIO_SCORE",$B$3))</f>
        <v/>
      </c>
    </row>
    <row r="93" spans="3:31" ht="12.75" customHeight="1" x14ac:dyDescent="0.2">
      <c r="C93" s="43" t="str">
        <f>IF($A93="","",_xll.ciqfunctions.udf.CIQ($A93,"IQ_OPERATIONAL_SCORE",$B$3))</f>
        <v/>
      </c>
      <c r="D93" s="43" t="str">
        <f>IF($A93="","",_xll.ciqfunctions.udf.CIQ($A93,"IQ_TOTAL_REV_SCORE",$B$3))</f>
        <v/>
      </c>
      <c r="E93" s="43" t="str">
        <f>IF($A93="","",_xll.ciqfunctions.udf.CIQ($A93,"IQ_TOTAL_EQUITY_SCORE",$B$3))</f>
        <v/>
      </c>
      <c r="F93" s="43" t="str">
        <f>IF($A93="","",_xll.ciqfunctions.udf.CIQ($A93,"IQ_RETURN_CAPITAL_SCORE",$B$3))</f>
        <v/>
      </c>
      <c r="G93" s="43" t="str">
        <f>IF($A93="","",_xll.ciqfunctions.udf.CIQ($A93,"IQ_RECURRING_EARN_ASSETS_SCORE",$B$3))</f>
        <v/>
      </c>
      <c r="H93" s="43" t="str">
        <f>IF($A93="","",_xll.ciqfunctions.udf.CIQ($A93,"IQ_NET_WORKING_CAP_REV_SCORE",$B$3))</f>
        <v/>
      </c>
      <c r="I93" s="43" t="str">
        <f>IF($A93="","",_xll.ciqfunctions.udf.CIQ($A93,"IQ_ASSET_TURNS_SCORE",$B$3))</f>
        <v/>
      </c>
      <c r="J93" s="43" t="str">
        <f>IF($A93="","",_xll.ciqfunctions.udf.CIQ($A93,"IQ_INTAN_ASSETS_REV_SCORE",$B$3))</f>
        <v/>
      </c>
      <c r="K93" s="43" t="str">
        <f>IF($A93="","",_xll.ciqfunctions.udf.CIQ($A93,"IQ_NET_WORKING_CAP_TOTAL_ASSETS_SCORE",$B$3))</f>
        <v/>
      </c>
      <c r="L93" s="43" t="str">
        <f>IF($A93="","",_xll.ciqfunctions.udf.CIQ($A93,"IQ_AP_AR_SCORE",$B$3))</f>
        <v/>
      </c>
      <c r="M93" s="43" t="str">
        <f>IF($A93="","",_xll.ciqfunctions.udf.CIQ($A93,"IQ_MGMT_RATE_RETURN_SCORE",$B$3))</f>
        <v/>
      </c>
      <c r="N93" s="43" t="str">
        <f>IF($A93="","",_xll.ciqfunctions.udf.CIQ($A93,"IQ_GROSS_MARGIN_SCORE",$B$3))</f>
        <v/>
      </c>
      <c r="O93" s="43" t="str">
        <f>IF($A93="","",_xll.ciqfunctions.udf.CIQ($A93,"IQ_EBITDA_MARGIN_SCORE",$B$3))</f>
        <v/>
      </c>
      <c r="Q93" s="43" t="str">
        <f>IF($A93="","",_xll.ciqfunctions.udf.CIQ($A93,"IQ_SOLVENCY_SCORE",$B$3))</f>
        <v/>
      </c>
      <c r="R93" s="43" t="str">
        <f>IF($A93="","",_xll.ciqfunctions.udf.CIQ($A93,"IQ_FFO_INT_SCORE",$B$3))</f>
        <v/>
      </c>
      <c r="S93" s="43" t="str">
        <f>IF($A93="","",_xll.ciqfunctions.udf.CIQ($A93,"IQ_EBITDA_INT_SCORE",$B$3))</f>
        <v/>
      </c>
      <c r="T93" s="43" t="str">
        <f>IF($A93="","",_xll.ciqfunctions.udf.CIQ($A93,"IQ_FFO_TOTAL_DEBT_SCORE",$B$3))</f>
        <v/>
      </c>
      <c r="U93" s="43" t="str">
        <f>IF($A93="","",_xll.ciqfunctions.udf.CIQ($A93,"IQ_NET_DEBT_EBITDA_SCORE",$B$3))</f>
        <v/>
      </c>
      <c r="V93" s="43" t="str">
        <f>IF($A93="","",_xll.ciqfunctions.udf.CIQ($A93,"IQ_TOTAL_DEBT_CAP_SCORE",$B$3))</f>
        <v/>
      </c>
      <c r="W93" s="43" t="str">
        <f>IF($A93="","",_xll.ciqfunctions.udf.CIQ($A93,"IQ_DEBT_TOTAL_LIAB_SCORE",$B$3))</f>
        <v/>
      </c>
      <c r="X93" s="43" t="str">
        <f>IF($A93="","",_xll.ciqfunctions.udf.CIQ($A93,"IQ_TOTAL_DEBT_TOTAL_REV_SCORE",$B$3))</f>
        <v/>
      </c>
      <c r="Z93" s="43" t="str">
        <f>IF($A93="","",_xll.ciqfunctions.udf.CIQ($A93,"IQ_LIQUID_SCORE",$B$3))</f>
        <v/>
      </c>
      <c r="AA93" s="43" t="str">
        <f>IF($A93="","",_xll.ciqfunctions.udf.CIQ($A93,"IQ_FFO_PLUS_CASH_ST_DEBT_SCORE",$B$3))</f>
        <v/>
      </c>
      <c r="AB93" s="43" t="str">
        <f>IF($A93="","",_xll.ciqfunctions.udf.CIQ($A93,"IQ_FFO_GROSS_PROFIT_SCORE",$B$3))</f>
        <v/>
      </c>
      <c r="AC93" s="43" t="str">
        <f>IF($A93="","",_xll.ciqfunctions.udf.CIQ($A93,"IQ_BASIC_DEFENSE_INTERVAL_SCORE",$B$3))</f>
        <v/>
      </c>
      <c r="AD93" s="43" t="str">
        <f>IF($A93="","",_xll.ciqfunctions.udf.CIQ($A93,"IQ_CURRENT_RATIO_SCORE",$B$3))</f>
        <v/>
      </c>
      <c r="AE93" s="43" t="str">
        <f>IF($A93="","",_xll.ciqfunctions.udf.CIQ($A93,"IQ_QUICK_RATIO_SCORE",$B$3))</f>
        <v/>
      </c>
    </row>
    <row r="94" spans="3:31" ht="12.75" customHeight="1" x14ac:dyDescent="0.2">
      <c r="C94" s="43" t="str">
        <f>IF($A94="","",_xll.ciqfunctions.udf.CIQ($A94,"IQ_OPERATIONAL_SCORE",$B$3))</f>
        <v/>
      </c>
      <c r="D94" s="43" t="str">
        <f>IF($A94="","",_xll.ciqfunctions.udf.CIQ($A94,"IQ_TOTAL_REV_SCORE",$B$3))</f>
        <v/>
      </c>
      <c r="E94" s="43" t="str">
        <f>IF($A94="","",_xll.ciqfunctions.udf.CIQ($A94,"IQ_TOTAL_EQUITY_SCORE",$B$3))</f>
        <v/>
      </c>
      <c r="F94" s="43" t="str">
        <f>IF($A94="","",_xll.ciqfunctions.udf.CIQ($A94,"IQ_RETURN_CAPITAL_SCORE",$B$3))</f>
        <v/>
      </c>
      <c r="G94" s="43" t="str">
        <f>IF($A94="","",_xll.ciqfunctions.udf.CIQ($A94,"IQ_RECURRING_EARN_ASSETS_SCORE",$B$3))</f>
        <v/>
      </c>
      <c r="H94" s="43" t="str">
        <f>IF($A94="","",_xll.ciqfunctions.udf.CIQ($A94,"IQ_NET_WORKING_CAP_REV_SCORE",$B$3))</f>
        <v/>
      </c>
      <c r="I94" s="43" t="str">
        <f>IF($A94="","",_xll.ciqfunctions.udf.CIQ($A94,"IQ_ASSET_TURNS_SCORE",$B$3))</f>
        <v/>
      </c>
      <c r="J94" s="43" t="str">
        <f>IF($A94="","",_xll.ciqfunctions.udf.CIQ($A94,"IQ_INTAN_ASSETS_REV_SCORE",$B$3))</f>
        <v/>
      </c>
      <c r="K94" s="43" t="str">
        <f>IF($A94="","",_xll.ciqfunctions.udf.CIQ($A94,"IQ_NET_WORKING_CAP_TOTAL_ASSETS_SCORE",$B$3))</f>
        <v/>
      </c>
      <c r="L94" s="43" t="str">
        <f>IF($A94="","",_xll.ciqfunctions.udf.CIQ($A94,"IQ_AP_AR_SCORE",$B$3))</f>
        <v/>
      </c>
      <c r="M94" s="43" t="str">
        <f>IF($A94="","",_xll.ciqfunctions.udf.CIQ($A94,"IQ_MGMT_RATE_RETURN_SCORE",$B$3))</f>
        <v/>
      </c>
      <c r="N94" s="43" t="str">
        <f>IF($A94="","",_xll.ciqfunctions.udf.CIQ($A94,"IQ_GROSS_MARGIN_SCORE",$B$3))</f>
        <v/>
      </c>
      <c r="O94" s="43" t="str">
        <f>IF($A94="","",_xll.ciqfunctions.udf.CIQ($A94,"IQ_EBITDA_MARGIN_SCORE",$B$3))</f>
        <v/>
      </c>
      <c r="Q94" s="43" t="str">
        <f>IF($A94="","",_xll.ciqfunctions.udf.CIQ($A94,"IQ_SOLVENCY_SCORE",$B$3))</f>
        <v/>
      </c>
      <c r="R94" s="43" t="str">
        <f>IF($A94="","",_xll.ciqfunctions.udf.CIQ($A94,"IQ_FFO_INT_SCORE",$B$3))</f>
        <v/>
      </c>
      <c r="S94" s="43" t="str">
        <f>IF($A94="","",_xll.ciqfunctions.udf.CIQ($A94,"IQ_EBITDA_INT_SCORE",$B$3))</f>
        <v/>
      </c>
      <c r="T94" s="43" t="str">
        <f>IF($A94="","",_xll.ciqfunctions.udf.CIQ($A94,"IQ_FFO_TOTAL_DEBT_SCORE",$B$3))</f>
        <v/>
      </c>
      <c r="U94" s="43" t="str">
        <f>IF($A94="","",_xll.ciqfunctions.udf.CIQ($A94,"IQ_NET_DEBT_EBITDA_SCORE",$B$3))</f>
        <v/>
      </c>
      <c r="V94" s="43" t="str">
        <f>IF($A94="","",_xll.ciqfunctions.udf.CIQ($A94,"IQ_TOTAL_DEBT_CAP_SCORE",$B$3))</f>
        <v/>
      </c>
      <c r="W94" s="43" t="str">
        <f>IF($A94="","",_xll.ciqfunctions.udf.CIQ($A94,"IQ_DEBT_TOTAL_LIAB_SCORE",$B$3))</f>
        <v/>
      </c>
      <c r="X94" s="43" t="str">
        <f>IF($A94="","",_xll.ciqfunctions.udf.CIQ($A94,"IQ_TOTAL_DEBT_TOTAL_REV_SCORE",$B$3))</f>
        <v/>
      </c>
      <c r="Z94" s="43" t="str">
        <f>IF($A94="","",_xll.ciqfunctions.udf.CIQ($A94,"IQ_LIQUID_SCORE",$B$3))</f>
        <v/>
      </c>
      <c r="AA94" s="43" t="str">
        <f>IF($A94="","",_xll.ciqfunctions.udf.CIQ($A94,"IQ_FFO_PLUS_CASH_ST_DEBT_SCORE",$B$3))</f>
        <v/>
      </c>
      <c r="AB94" s="43" t="str">
        <f>IF($A94="","",_xll.ciqfunctions.udf.CIQ($A94,"IQ_FFO_GROSS_PROFIT_SCORE",$B$3))</f>
        <v/>
      </c>
      <c r="AC94" s="43" t="str">
        <f>IF($A94="","",_xll.ciqfunctions.udf.CIQ($A94,"IQ_BASIC_DEFENSE_INTERVAL_SCORE",$B$3))</f>
        <v/>
      </c>
      <c r="AD94" s="43" t="str">
        <f>IF($A94="","",_xll.ciqfunctions.udf.CIQ($A94,"IQ_CURRENT_RATIO_SCORE",$B$3))</f>
        <v/>
      </c>
      <c r="AE94" s="43" t="str">
        <f>IF($A94="","",_xll.ciqfunctions.udf.CIQ($A94,"IQ_QUICK_RATIO_SCORE",$B$3))</f>
        <v/>
      </c>
    </row>
    <row r="95" spans="3:31" ht="12.75" customHeight="1" x14ac:dyDescent="0.2">
      <c r="C95" s="43" t="str">
        <f>IF($A95="","",_xll.ciqfunctions.udf.CIQ($A95,"IQ_OPERATIONAL_SCORE",$B$3))</f>
        <v/>
      </c>
      <c r="D95" s="43" t="str">
        <f>IF($A95="","",_xll.ciqfunctions.udf.CIQ($A95,"IQ_TOTAL_REV_SCORE",$B$3))</f>
        <v/>
      </c>
      <c r="E95" s="43" t="str">
        <f>IF($A95="","",_xll.ciqfunctions.udf.CIQ($A95,"IQ_TOTAL_EQUITY_SCORE",$B$3))</f>
        <v/>
      </c>
      <c r="F95" s="43" t="str">
        <f>IF($A95="","",_xll.ciqfunctions.udf.CIQ($A95,"IQ_RETURN_CAPITAL_SCORE",$B$3))</f>
        <v/>
      </c>
      <c r="G95" s="43" t="str">
        <f>IF($A95="","",_xll.ciqfunctions.udf.CIQ($A95,"IQ_RECURRING_EARN_ASSETS_SCORE",$B$3))</f>
        <v/>
      </c>
      <c r="H95" s="43" t="str">
        <f>IF($A95="","",_xll.ciqfunctions.udf.CIQ($A95,"IQ_NET_WORKING_CAP_REV_SCORE",$B$3))</f>
        <v/>
      </c>
      <c r="I95" s="43" t="str">
        <f>IF($A95="","",_xll.ciqfunctions.udf.CIQ($A95,"IQ_ASSET_TURNS_SCORE",$B$3))</f>
        <v/>
      </c>
      <c r="J95" s="43" t="str">
        <f>IF($A95="","",_xll.ciqfunctions.udf.CIQ($A95,"IQ_INTAN_ASSETS_REV_SCORE",$B$3))</f>
        <v/>
      </c>
      <c r="K95" s="43" t="str">
        <f>IF($A95="","",_xll.ciqfunctions.udf.CIQ($A95,"IQ_NET_WORKING_CAP_TOTAL_ASSETS_SCORE",$B$3))</f>
        <v/>
      </c>
      <c r="L95" s="43" t="str">
        <f>IF($A95="","",_xll.ciqfunctions.udf.CIQ($A95,"IQ_AP_AR_SCORE",$B$3))</f>
        <v/>
      </c>
      <c r="M95" s="43" t="str">
        <f>IF($A95="","",_xll.ciqfunctions.udf.CIQ($A95,"IQ_MGMT_RATE_RETURN_SCORE",$B$3))</f>
        <v/>
      </c>
      <c r="N95" s="43" t="str">
        <f>IF($A95="","",_xll.ciqfunctions.udf.CIQ($A95,"IQ_GROSS_MARGIN_SCORE",$B$3))</f>
        <v/>
      </c>
      <c r="O95" s="43" t="str">
        <f>IF($A95="","",_xll.ciqfunctions.udf.CIQ($A95,"IQ_EBITDA_MARGIN_SCORE",$B$3))</f>
        <v/>
      </c>
      <c r="Q95" s="43" t="str">
        <f>IF($A95="","",_xll.ciqfunctions.udf.CIQ($A95,"IQ_SOLVENCY_SCORE",$B$3))</f>
        <v/>
      </c>
      <c r="R95" s="43" t="str">
        <f>IF($A95="","",_xll.ciqfunctions.udf.CIQ($A95,"IQ_FFO_INT_SCORE",$B$3))</f>
        <v/>
      </c>
      <c r="S95" s="43" t="str">
        <f>IF($A95="","",_xll.ciqfunctions.udf.CIQ($A95,"IQ_EBITDA_INT_SCORE",$B$3))</f>
        <v/>
      </c>
      <c r="T95" s="43" t="str">
        <f>IF($A95="","",_xll.ciqfunctions.udf.CIQ($A95,"IQ_FFO_TOTAL_DEBT_SCORE",$B$3))</f>
        <v/>
      </c>
      <c r="U95" s="43" t="str">
        <f>IF($A95="","",_xll.ciqfunctions.udf.CIQ($A95,"IQ_NET_DEBT_EBITDA_SCORE",$B$3))</f>
        <v/>
      </c>
      <c r="V95" s="43" t="str">
        <f>IF($A95="","",_xll.ciqfunctions.udf.CIQ($A95,"IQ_TOTAL_DEBT_CAP_SCORE",$B$3))</f>
        <v/>
      </c>
      <c r="W95" s="43" t="str">
        <f>IF($A95="","",_xll.ciqfunctions.udf.CIQ($A95,"IQ_DEBT_TOTAL_LIAB_SCORE",$B$3))</f>
        <v/>
      </c>
      <c r="X95" s="43" t="str">
        <f>IF($A95="","",_xll.ciqfunctions.udf.CIQ($A95,"IQ_TOTAL_DEBT_TOTAL_REV_SCORE",$B$3))</f>
        <v/>
      </c>
      <c r="Z95" s="43" t="str">
        <f>IF($A95="","",_xll.ciqfunctions.udf.CIQ($A95,"IQ_LIQUID_SCORE",$B$3))</f>
        <v/>
      </c>
      <c r="AA95" s="43" t="str">
        <f>IF($A95="","",_xll.ciqfunctions.udf.CIQ($A95,"IQ_FFO_PLUS_CASH_ST_DEBT_SCORE",$B$3))</f>
        <v/>
      </c>
      <c r="AB95" s="43" t="str">
        <f>IF($A95="","",_xll.ciqfunctions.udf.CIQ($A95,"IQ_FFO_GROSS_PROFIT_SCORE",$B$3))</f>
        <v/>
      </c>
      <c r="AC95" s="43" t="str">
        <f>IF($A95="","",_xll.ciqfunctions.udf.CIQ($A95,"IQ_BASIC_DEFENSE_INTERVAL_SCORE",$B$3))</f>
        <v/>
      </c>
      <c r="AD95" s="43" t="str">
        <f>IF($A95="","",_xll.ciqfunctions.udf.CIQ($A95,"IQ_CURRENT_RATIO_SCORE",$B$3))</f>
        <v/>
      </c>
      <c r="AE95" s="43" t="str">
        <f>IF($A95="","",_xll.ciqfunctions.udf.CIQ($A95,"IQ_QUICK_RATIO_SCORE",$B$3))</f>
        <v/>
      </c>
    </row>
    <row r="96" spans="3:31" ht="12.75" customHeight="1" x14ac:dyDescent="0.2">
      <c r="C96" s="43" t="str">
        <f>IF($A96="","",_xll.ciqfunctions.udf.CIQ($A96,"IQ_OPERATIONAL_SCORE",$B$3))</f>
        <v/>
      </c>
      <c r="D96" s="43" t="str">
        <f>IF($A96="","",_xll.ciqfunctions.udf.CIQ($A96,"IQ_TOTAL_REV_SCORE",$B$3))</f>
        <v/>
      </c>
      <c r="E96" s="43" t="str">
        <f>IF($A96="","",_xll.ciqfunctions.udf.CIQ($A96,"IQ_TOTAL_EQUITY_SCORE",$B$3))</f>
        <v/>
      </c>
      <c r="F96" s="43" t="str">
        <f>IF($A96="","",_xll.ciqfunctions.udf.CIQ($A96,"IQ_RETURN_CAPITAL_SCORE",$B$3))</f>
        <v/>
      </c>
      <c r="G96" s="43" t="str">
        <f>IF($A96="","",_xll.ciqfunctions.udf.CIQ($A96,"IQ_RECURRING_EARN_ASSETS_SCORE",$B$3))</f>
        <v/>
      </c>
      <c r="H96" s="43" t="str">
        <f>IF($A96="","",_xll.ciqfunctions.udf.CIQ($A96,"IQ_NET_WORKING_CAP_REV_SCORE",$B$3))</f>
        <v/>
      </c>
      <c r="I96" s="43" t="str">
        <f>IF($A96="","",_xll.ciqfunctions.udf.CIQ($A96,"IQ_ASSET_TURNS_SCORE",$B$3))</f>
        <v/>
      </c>
      <c r="J96" s="43" t="str">
        <f>IF($A96="","",_xll.ciqfunctions.udf.CIQ($A96,"IQ_INTAN_ASSETS_REV_SCORE",$B$3))</f>
        <v/>
      </c>
      <c r="K96" s="43" t="str">
        <f>IF($A96="","",_xll.ciqfunctions.udf.CIQ($A96,"IQ_NET_WORKING_CAP_TOTAL_ASSETS_SCORE",$B$3))</f>
        <v/>
      </c>
      <c r="L96" s="43" t="str">
        <f>IF($A96="","",_xll.ciqfunctions.udf.CIQ($A96,"IQ_AP_AR_SCORE",$B$3))</f>
        <v/>
      </c>
      <c r="M96" s="43" t="str">
        <f>IF($A96="","",_xll.ciqfunctions.udf.CIQ($A96,"IQ_MGMT_RATE_RETURN_SCORE",$B$3))</f>
        <v/>
      </c>
      <c r="N96" s="43" t="str">
        <f>IF($A96="","",_xll.ciqfunctions.udf.CIQ($A96,"IQ_GROSS_MARGIN_SCORE",$B$3))</f>
        <v/>
      </c>
      <c r="O96" s="43" t="str">
        <f>IF($A96="","",_xll.ciqfunctions.udf.CIQ($A96,"IQ_EBITDA_MARGIN_SCORE",$B$3))</f>
        <v/>
      </c>
      <c r="Q96" s="43" t="str">
        <f>IF($A96="","",_xll.ciqfunctions.udf.CIQ($A96,"IQ_SOLVENCY_SCORE",$B$3))</f>
        <v/>
      </c>
      <c r="R96" s="43" t="str">
        <f>IF($A96="","",_xll.ciqfunctions.udf.CIQ($A96,"IQ_FFO_INT_SCORE",$B$3))</f>
        <v/>
      </c>
      <c r="S96" s="43" t="str">
        <f>IF($A96="","",_xll.ciqfunctions.udf.CIQ($A96,"IQ_EBITDA_INT_SCORE",$B$3))</f>
        <v/>
      </c>
      <c r="T96" s="43" t="str">
        <f>IF($A96="","",_xll.ciqfunctions.udf.CIQ($A96,"IQ_FFO_TOTAL_DEBT_SCORE",$B$3))</f>
        <v/>
      </c>
      <c r="U96" s="43" t="str">
        <f>IF($A96="","",_xll.ciqfunctions.udf.CIQ($A96,"IQ_NET_DEBT_EBITDA_SCORE",$B$3))</f>
        <v/>
      </c>
      <c r="V96" s="43" t="str">
        <f>IF($A96="","",_xll.ciqfunctions.udf.CIQ($A96,"IQ_TOTAL_DEBT_CAP_SCORE",$B$3))</f>
        <v/>
      </c>
      <c r="W96" s="43" t="str">
        <f>IF($A96="","",_xll.ciqfunctions.udf.CIQ($A96,"IQ_DEBT_TOTAL_LIAB_SCORE",$B$3))</f>
        <v/>
      </c>
      <c r="X96" s="43" t="str">
        <f>IF($A96="","",_xll.ciqfunctions.udf.CIQ($A96,"IQ_TOTAL_DEBT_TOTAL_REV_SCORE",$B$3))</f>
        <v/>
      </c>
      <c r="Z96" s="43" t="str">
        <f>IF($A96="","",_xll.ciqfunctions.udf.CIQ($A96,"IQ_LIQUID_SCORE",$B$3))</f>
        <v/>
      </c>
      <c r="AA96" s="43" t="str">
        <f>IF($A96="","",_xll.ciqfunctions.udf.CIQ($A96,"IQ_FFO_PLUS_CASH_ST_DEBT_SCORE",$B$3))</f>
        <v/>
      </c>
      <c r="AB96" s="43" t="str">
        <f>IF($A96="","",_xll.ciqfunctions.udf.CIQ($A96,"IQ_FFO_GROSS_PROFIT_SCORE",$B$3))</f>
        <v/>
      </c>
      <c r="AC96" s="43" t="str">
        <f>IF($A96="","",_xll.ciqfunctions.udf.CIQ($A96,"IQ_BASIC_DEFENSE_INTERVAL_SCORE",$B$3))</f>
        <v/>
      </c>
      <c r="AD96" s="43" t="str">
        <f>IF($A96="","",_xll.ciqfunctions.udf.CIQ($A96,"IQ_CURRENT_RATIO_SCORE",$B$3))</f>
        <v/>
      </c>
      <c r="AE96" s="43" t="str">
        <f>IF($A96="","",_xll.ciqfunctions.udf.CIQ($A96,"IQ_QUICK_RATIO_SCORE",$B$3))</f>
        <v/>
      </c>
    </row>
    <row r="97" spans="3:31" ht="12.75" customHeight="1" x14ac:dyDescent="0.2">
      <c r="C97" s="43" t="str">
        <f>IF($A97="","",_xll.ciqfunctions.udf.CIQ($A97,"IQ_OPERATIONAL_SCORE",$B$3))</f>
        <v/>
      </c>
      <c r="D97" s="43" t="str">
        <f>IF($A97="","",_xll.ciqfunctions.udf.CIQ($A97,"IQ_TOTAL_REV_SCORE",$B$3))</f>
        <v/>
      </c>
      <c r="E97" s="43" t="str">
        <f>IF($A97="","",_xll.ciqfunctions.udf.CIQ($A97,"IQ_TOTAL_EQUITY_SCORE",$B$3))</f>
        <v/>
      </c>
      <c r="F97" s="43" t="str">
        <f>IF($A97="","",_xll.ciqfunctions.udf.CIQ($A97,"IQ_RETURN_CAPITAL_SCORE",$B$3))</f>
        <v/>
      </c>
      <c r="G97" s="43" t="str">
        <f>IF($A97="","",_xll.ciqfunctions.udf.CIQ($A97,"IQ_RECURRING_EARN_ASSETS_SCORE",$B$3))</f>
        <v/>
      </c>
      <c r="H97" s="43" t="str">
        <f>IF($A97="","",_xll.ciqfunctions.udf.CIQ($A97,"IQ_NET_WORKING_CAP_REV_SCORE",$B$3))</f>
        <v/>
      </c>
      <c r="I97" s="43" t="str">
        <f>IF($A97="","",_xll.ciqfunctions.udf.CIQ($A97,"IQ_ASSET_TURNS_SCORE",$B$3))</f>
        <v/>
      </c>
      <c r="J97" s="43" t="str">
        <f>IF($A97="","",_xll.ciqfunctions.udf.CIQ($A97,"IQ_INTAN_ASSETS_REV_SCORE",$B$3))</f>
        <v/>
      </c>
      <c r="K97" s="43" t="str">
        <f>IF($A97="","",_xll.ciqfunctions.udf.CIQ($A97,"IQ_NET_WORKING_CAP_TOTAL_ASSETS_SCORE",$B$3))</f>
        <v/>
      </c>
      <c r="L97" s="43" t="str">
        <f>IF($A97="","",_xll.ciqfunctions.udf.CIQ($A97,"IQ_AP_AR_SCORE",$B$3))</f>
        <v/>
      </c>
      <c r="M97" s="43" t="str">
        <f>IF($A97="","",_xll.ciqfunctions.udf.CIQ($A97,"IQ_MGMT_RATE_RETURN_SCORE",$B$3))</f>
        <v/>
      </c>
      <c r="N97" s="43" t="str">
        <f>IF($A97="","",_xll.ciqfunctions.udf.CIQ($A97,"IQ_GROSS_MARGIN_SCORE",$B$3))</f>
        <v/>
      </c>
      <c r="O97" s="43" t="str">
        <f>IF($A97="","",_xll.ciqfunctions.udf.CIQ($A97,"IQ_EBITDA_MARGIN_SCORE",$B$3))</f>
        <v/>
      </c>
      <c r="Q97" s="43" t="str">
        <f>IF($A97="","",_xll.ciqfunctions.udf.CIQ($A97,"IQ_SOLVENCY_SCORE",$B$3))</f>
        <v/>
      </c>
      <c r="R97" s="43" t="str">
        <f>IF($A97="","",_xll.ciqfunctions.udf.CIQ($A97,"IQ_FFO_INT_SCORE",$B$3))</f>
        <v/>
      </c>
      <c r="S97" s="43" t="str">
        <f>IF($A97="","",_xll.ciqfunctions.udf.CIQ($A97,"IQ_EBITDA_INT_SCORE",$B$3))</f>
        <v/>
      </c>
      <c r="T97" s="43" t="str">
        <f>IF($A97="","",_xll.ciqfunctions.udf.CIQ($A97,"IQ_FFO_TOTAL_DEBT_SCORE",$B$3))</f>
        <v/>
      </c>
      <c r="U97" s="43" t="str">
        <f>IF($A97="","",_xll.ciqfunctions.udf.CIQ($A97,"IQ_NET_DEBT_EBITDA_SCORE",$B$3))</f>
        <v/>
      </c>
      <c r="V97" s="43" t="str">
        <f>IF($A97="","",_xll.ciqfunctions.udf.CIQ($A97,"IQ_TOTAL_DEBT_CAP_SCORE",$B$3))</f>
        <v/>
      </c>
      <c r="W97" s="43" t="str">
        <f>IF($A97="","",_xll.ciqfunctions.udf.CIQ($A97,"IQ_DEBT_TOTAL_LIAB_SCORE",$B$3))</f>
        <v/>
      </c>
      <c r="X97" s="43" t="str">
        <f>IF($A97="","",_xll.ciqfunctions.udf.CIQ($A97,"IQ_TOTAL_DEBT_TOTAL_REV_SCORE",$B$3))</f>
        <v/>
      </c>
      <c r="Z97" s="43" t="str">
        <f>IF($A97="","",_xll.ciqfunctions.udf.CIQ($A97,"IQ_LIQUID_SCORE",$B$3))</f>
        <v/>
      </c>
      <c r="AA97" s="43" t="str">
        <f>IF($A97="","",_xll.ciqfunctions.udf.CIQ($A97,"IQ_FFO_PLUS_CASH_ST_DEBT_SCORE",$B$3))</f>
        <v/>
      </c>
      <c r="AB97" s="43" t="str">
        <f>IF($A97="","",_xll.ciqfunctions.udf.CIQ($A97,"IQ_FFO_GROSS_PROFIT_SCORE",$B$3))</f>
        <v/>
      </c>
      <c r="AC97" s="43" t="str">
        <f>IF($A97="","",_xll.ciqfunctions.udf.CIQ($A97,"IQ_BASIC_DEFENSE_INTERVAL_SCORE",$B$3))</f>
        <v/>
      </c>
      <c r="AD97" s="43" t="str">
        <f>IF($A97="","",_xll.ciqfunctions.udf.CIQ($A97,"IQ_CURRENT_RATIO_SCORE",$B$3))</f>
        <v/>
      </c>
      <c r="AE97" s="43" t="str">
        <f>IF($A97="","",_xll.ciqfunctions.udf.CIQ($A97,"IQ_QUICK_RATIO_SCORE",$B$3))</f>
        <v/>
      </c>
    </row>
    <row r="98" spans="3:31" ht="12.75" customHeight="1" x14ac:dyDescent="0.2">
      <c r="C98" s="43" t="str">
        <f>IF($A98="","",_xll.ciqfunctions.udf.CIQ($A98,"IQ_OPERATIONAL_SCORE",$B$3))</f>
        <v/>
      </c>
      <c r="D98" s="43" t="str">
        <f>IF($A98="","",_xll.ciqfunctions.udf.CIQ($A98,"IQ_TOTAL_REV_SCORE",$B$3))</f>
        <v/>
      </c>
      <c r="E98" s="43" t="str">
        <f>IF($A98="","",_xll.ciqfunctions.udf.CIQ($A98,"IQ_TOTAL_EQUITY_SCORE",$B$3))</f>
        <v/>
      </c>
      <c r="F98" s="43" t="str">
        <f>IF($A98="","",_xll.ciqfunctions.udf.CIQ($A98,"IQ_RETURN_CAPITAL_SCORE",$B$3))</f>
        <v/>
      </c>
      <c r="G98" s="43" t="str">
        <f>IF($A98="","",_xll.ciqfunctions.udf.CIQ($A98,"IQ_RECURRING_EARN_ASSETS_SCORE",$B$3))</f>
        <v/>
      </c>
      <c r="H98" s="43" t="str">
        <f>IF($A98="","",_xll.ciqfunctions.udf.CIQ($A98,"IQ_NET_WORKING_CAP_REV_SCORE",$B$3))</f>
        <v/>
      </c>
      <c r="I98" s="43" t="str">
        <f>IF($A98="","",_xll.ciqfunctions.udf.CIQ($A98,"IQ_ASSET_TURNS_SCORE",$B$3))</f>
        <v/>
      </c>
      <c r="J98" s="43" t="str">
        <f>IF($A98="","",_xll.ciqfunctions.udf.CIQ($A98,"IQ_INTAN_ASSETS_REV_SCORE",$B$3))</f>
        <v/>
      </c>
      <c r="K98" s="43" t="str">
        <f>IF($A98="","",_xll.ciqfunctions.udf.CIQ($A98,"IQ_NET_WORKING_CAP_TOTAL_ASSETS_SCORE",$B$3))</f>
        <v/>
      </c>
      <c r="L98" s="43" t="str">
        <f>IF($A98="","",_xll.ciqfunctions.udf.CIQ($A98,"IQ_AP_AR_SCORE",$B$3))</f>
        <v/>
      </c>
      <c r="M98" s="43" t="str">
        <f>IF($A98="","",_xll.ciqfunctions.udf.CIQ($A98,"IQ_MGMT_RATE_RETURN_SCORE",$B$3))</f>
        <v/>
      </c>
      <c r="N98" s="43" t="str">
        <f>IF($A98="","",_xll.ciqfunctions.udf.CIQ($A98,"IQ_GROSS_MARGIN_SCORE",$B$3))</f>
        <v/>
      </c>
      <c r="O98" s="43" t="str">
        <f>IF($A98="","",_xll.ciqfunctions.udf.CIQ($A98,"IQ_EBITDA_MARGIN_SCORE",$B$3))</f>
        <v/>
      </c>
      <c r="Q98" s="43" t="str">
        <f>IF($A98="","",_xll.ciqfunctions.udf.CIQ($A98,"IQ_SOLVENCY_SCORE",$B$3))</f>
        <v/>
      </c>
      <c r="R98" s="43" t="str">
        <f>IF($A98="","",_xll.ciqfunctions.udf.CIQ($A98,"IQ_FFO_INT_SCORE",$B$3))</f>
        <v/>
      </c>
      <c r="S98" s="43" t="str">
        <f>IF($A98="","",_xll.ciqfunctions.udf.CIQ($A98,"IQ_EBITDA_INT_SCORE",$B$3))</f>
        <v/>
      </c>
      <c r="T98" s="43" t="str">
        <f>IF($A98="","",_xll.ciqfunctions.udf.CIQ($A98,"IQ_FFO_TOTAL_DEBT_SCORE",$B$3))</f>
        <v/>
      </c>
      <c r="U98" s="43" t="str">
        <f>IF($A98="","",_xll.ciqfunctions.udf.CIQ($A98,"IQ_NET_DEBT_EBITDA_SCORE",$B$3))</f>
        <v/>
      </c>
      <c r="V98" s="43" t="str">
        <f>IF($A98="","",_xll.ciqfunctions.udf.CIQ($A98,"IQ_TOTAL_DEBT_CAP_SCORE",$B$3))</f>
        <v/>
      </c>
      <c r="W98" s="43" t="str">
        <f>IF($A98="","",_xll.ciqfunctions.udf.CIQ($A98,"IQ_DEBT_TOTAL_LIAB_SCORE",$B$3))</f>
        <v/>
      </c>
      <c r="X98" s="43" t="str">
        <f>IF($A98="","",_xll.ciqfunctions.udf.CIQ($A98,"IQ_TOTAL_DEBT_TOTAL_REV_SCORE",$B$3))</f>
        <v/>
      </c>
      <c r="Z98" s="43" t="str">
        <f>IF($A98="","",_xll.ciqfunctions.udf.CIQ($A98,"IQ_LIQUID_SCORE",$B$3))</f>
        <v/>
      </c>
      <c r="AA98" s="43" t="str">
        <f>IF($A98="","",_xll.ciqfunctions.udf.CIQ($A98,"IQ_FFO_PLUS_CASH_ST_DEBT_SCORE",$B$3))</f>
        <v/>
      </c>
      <c r="AB98" s="43" t="str">
        <f>IF($A98="","",_xll.ciqfunctions.udf.CIQ($A98,"IQ_FFO_GROSS_PROFIT_SCORE",$B$3))</f>
        <v/>
      </c>
      <c r="AC98" s="43" t="str">
        <f>IF($A98="","",_xll.ciqfunctions.udf.CIQ($A98,"IQ_BASIC_DEFENSE_INTERVAL_SCORE",$B$3))</f>
        <v/>
      </c>
      <c r="AD98" s="43" t="str">
        <f>IF($A98="","",_xll.ciqfunctions.udf.CIQ($A98,"IQ_CURRENT_RATIO_SCORE",$B$3))</f>
        <v/>
      </c>
      <c r="AE98" s="43" t="str">
        <f>IF($A98="","",_xll.ciqfunctions.udf.CIQ($A98,"IQ_QUICK_RATIO_SCORE",$B$3))</f>
        <v/>
      </c>
    </row>
    <row r="99" spans="3:31" ht="12.75" customHeight="1" x14ac:dyDescent="0.2">
      <c r="C99" s="43" t="str">
        <f>IF($A99="","",_xll.ciqfunctions.udf.CIQ($A99,"IQ_OPERATIONAL_SCORE",$B$3))</f>
        <v/>
      </c>
      <c r="D99" s="43" t="str">
        <f>IF($A99="","",_xll.ciqfunctions.udf.CIQ($A99,"IQ_TOTAL_REV_SCORE",$B$3))</f>
        <v/>
      </c>
      <c r="E99" s="43" t="str">
        <f>IF($A99="","",_xll.ciqfunctions.udf.CIQ($A99,"IQ_TOTAL_EQUITY_SCORE",$B$3))</f>
        <v/>
      </c>
      <c r="F99" s="43" t="str">
        <f>IF($A99="","",_xll.ciqfunctions.udf.CIQ($A99,"IQ_RETURN_CAPITAL_SCORE",$B$3))</f>
        <v/>
      </c>
      <c r="G99" s="43" t="str">
        <f>IF($A99="","",_xll.ciqfunctions.udf.CIQ($A99,"IQ_RECURRING_EARN_ASSETS_SCORE",$B$3))</f>
        <v/>
      </c>
      <c r="H99" s="43" t="str">
        <f>IF($A99="","",_xll.ciqfunctions.udf.CIQ($A99,"IQ_NET_WORKING_CAP_REV_SCORE",$B$3))</f>
        <v/>
      </c>
      <c r="I99" s="43" t="str">
        <f>IF($A99="","",_xll.ciqfunctions.udf.CIQ($A99,"IQ_ASSET_TURNS_SCORE",$B$3))</f>
        <v/>
      </c>
      <c r="J99" s="43" t="str">
        <f>IF($A99="","",_xll.ciqfunctions.udf.CIQ($A99,"IQ_INTAN_ASSETS_REV_SCORE",$B$3))</f>
        <v/>
      </c>
      <c r="K99" s="43" t="str">
        <f>IF($A99="","",_xll.ciqfunctions.udf.CIQ($A99,"IQ_NET_WORKING_CAP_TOTAL_ASSETS_SCORE",$B$3))</f>
        <v/>
      </c>
      <c r="L99" s="43" t="str">
        <f>IF($A99="","",_xll.ciqfunctions.udf.CIQ($A99,"IQ_AP_AR_SCORE",$B$3))</f>
        <v/>
      </c>
      <c r="M99" s="43" t="str">
        <f>IF($A99="","",_xll.ciqfunctions.udf.CIQ($A99,"IQ_MGMT_RATE_RETURN_SCORE",$B$3))</f>
        <v/>
      </c>
      <c r="N99" s="43" t="str">
        <f>IF($A99="","",_xll.ciqfunctions.udf.CIQ($A99,"IQ_GROSS_MARGIN_SCORE",$B$3))</f>
        <v/>
      </c>
      <c r="O99" s="43" t="str">
        <f>IF($A99="","",_xll.ciqfunctions.udf.CIQ($A99,"IQ_EBITDA_MARGIN_SCORE",$B$3))</f>
        <v/>
      </c>
      <c r="Q99" s="43" t="str">
        <f>IF($A99="","",_xll.ciqfunctions.udf.CIQ($A99,"IQ_SOLVENCY_SCORE",$B$3))</f>
        <v/>
      </c>
      <c r="R99" s="43" t="str">
        <f>IF($A99="","",_xll.ciqfunctions.udf.CIQ($A99,"IQ_FFO_INT_SCORE",$B$3))</f>
        <v/>
      </c>
      <c r="S99" s="43" t="str">
        <f>IF($A99="","",_xll.ciqfunctions.udf.CIQ($A99,"IQ_EBITDA_INT_SCORE",$B$3))</f>
        <v/>
      </c>
      <c r="T99" s="43" t="str">
        <f>IF($A99="","",_xll.ciqfunctions.udf.CIQ($A99,"IQ_FFO_TOTAL_DEBT_SCORE",$B$3))</f>
        <v/>
      </c>
      <c r="U99" s="43" t="str">
        <f>IF($A99="","",_xll.ciqfunctions.udf.CIQ($A99,"IQ_NET_DEBT_EBITDA_SCORE",$B$3))</f>
        <v/>
      </c>
      <c r="V99" s="43" t="str">
        <f>IF($A99="","",_xll.ciqfunctions.udf.CIQ($A99,"IQ_TOTAL_DEBT_CAP_SCORE",$B$3))</f>
        <v/>
      </c>
      <c r="W99" s="43" t="str">
        <f>IF($A99="","",_xll.ciqfunctions.udf.CIQ($A99,"IQ_DEBT_TOTAL_LIAB_SCORE",$B$3))</f>
        <v/>
      </c>
      <c r="X99" s="43" t="str">
        <f>IF($A99="","",_xll.ciqfunctions.udf.CIQ($A99,"IQ_TOTAL_DEBT_TOTAL_REV_SCORE",$B$3))</f>
        <v/>
      </c>
      <c r="Z99" s="43" t="str">
        <f>IF($A99="","",_xll.ciqfunctions.udf.CIQ($A99,"IQ_LIQUID_SCORE",$B$3))</f>
        <v/>
      </c>
      <c r="AA99" s="43" t="str">
        <f>IF($A99="","",_xll.ciqfunctions.udf.CIQ($A99,"IQ_FFO_PLUS_CASH_ST_DEBT_SCORE",$B$3))</f>
        <v/>
      </c>
      <c r="AB99" s="43" t="str">
        <f>IF($A99="","",_xll.ciqfunctions.udf.CIQ($A99,"IQ_FFO_GROSS_PROFIT_SCORE",$B$3))</f>
        <v/>
      </c>
      <c r="AC99" s="43" t="str">
        <f>IF($A99="","",_xll.ciqfunctions.udf.CIQ($A99,"IQ_BASIC_DEFENSE_INTERVAL_SCORE",$B$3))</f>
        <v/>
      </c>
      <c r="AD99" s="43" t="str">
        <f>IF($A99="","",_xll.ciqfunctions.udf.CIQ($A99,"IQ_CURRENT_RATIO_SCORE",$B$3))</f>
        <v/>
      </c>
      <c r="AE99" s="43" t="str">
        <f>IF($A99="","",_xll.ciqfunctions.udf.CIQ($A99,"IQ_QUICK_RATIO_SCORE",$B$3))</f>
        <v/>
      </c>
    </row>
    <row r="100" spans="3:31" ht="12.75" customHeight="1" x14ac:dyDescent="0.2">
      <c r="C100" s="43" t="str">
        <f>IF($A100="","",_xll.ciqfunctions.udf.CIQ($A100,"IQ_OPERATIONAL_SCORE",$B$3))</f>
        <v/>
      </c>
      <c r="D100" s="43" t="str">
        <f>IF($A100="","",_xll.ciqfunctions.udf.CIQ($A100,"IQ_TOTAL_REV_SCORE",$B$3))</f>
        <v/>
      </c>
      <c r="E100" s="43" t="str">
        <f>IF($A100="","",_xll.ciqfunctions.udf.CIQ($A100,"IQ_TOTAL_EQUITY_SCORE",$B$3))</f>
        <v/>
      </c>
      <c r="F100" s="43" t="str">
        <f>IF($A100="","",_xll.ciqfunctions.udf.CIQ($A100,"IQ_RETURN_CAPITAL_SCORE",$B$3))</f>
        <v/>
      </c>
      <c r="G100" s="43" t="str">
        <f>IF($A100="","",_xll.ciqfunctions.udf.CIQ($A100,"IQ_RECURRING_EARN_ASSETS_SCORE",$B$3))</f>
        <v/>
      </c>
      <c r="H100" s="43" t="str">
        <f>IF($A100="","",_xll.ciqfunctions.udf.CIQ($A100,"IQ_NET_WORKING_CAP_REV_SCORE",$B$3))</f>
        <v/>
      </c>
      <c r="I100" s="43" t="str">
        <f>IF($A100="","",_xll.ciqfunctions.udf.CIQ($A100,"IQ_ASSET_TURNS_SCORE",$B$3))</f>
        <v/>
      </c>
      <c r="J100" s="43" t="str">
        <f>IF($A100="","",_xll.ciqfunctions.udf.CIQ($A100,"IQ_INTAN_ASSETS_REV_SCORE",$B$3))</f>
        <v/>
      </c>
      <c r="K100" s="43" t="str">
        <f>IF($A100="","",_xll.ciqfunctions.udf.CIQ($A100,"IQ_NET_WORKING_CAP_TOTAL_ASSETS_SCORE",$B$3))</f>
        <v/>
      </c>
      <c r="L100" s="43" t="str">
        <f>IF($A100="","",_xll.ciqfunctions.udf.CIQ($A100,"IQ_AP_AR_SCORE",$B$3))</f>
        <v/>
      </c>
      <c r="M100" s="43" t="str">
        <f>IF($A100="","",_xll.ciqfunctions.udf.CIQ($A100,"IQ_MGMT_RATE_RETURN_SCORE",$B$3))</f>
        <v/>
      </c>
      <c r="N100" s="43" t="str">
        <f>IF($A100="","",_xll.ciqfunctions.udf.CIQ($A100,"IQ_GROSS_MARGIN_SCORE",$B$3))</f>
        <v/>
      </c>
      <c r="O100" s="43" t="str">
        <f>IF($A100="","",_xll.ciqfunctions.udf.CIQ($A100,"IQ_EBITDA_MARGIN_SCORE",$B$3))</f>
        <v/>
      </c>
      <c r="Q100" s="43" t="str">
        <f>IF($A100="","",_xll.ciqfunctions.udf.CIQ($A100,"IQ_SOLVENCY_SCORE",$B$3))</f>
        <v/>
      </c>
      <c r="R100" s="43" t="str">
        <f>IF($A100="","",_xll.ciqfunctions.udf.CIQ($A100,"IQ_FFO_INT_SCORE",$B$3))</f>
        <v/>
      </c>
      <c r="S100" s="43" t="str">
        <f>IF($A100="","",_xll.ciqfunctions.udf.CIQ($A100,"IQ_EBITDA_INT_SCORE",$B$3))</f>
        <v/>
      </c>
      <c r="T100" s="43" t="str">
        <f>IF($A100="","",_xll.ciqfunctions.udf.CIQ($A100,"IQ_FFO_TOTAL_DEBT_SCORE",$B$3))</f>
        <v/>
      </c>
      <c r="U100" s="43" t="str">
        <f>IF($A100="","",_xll.ciqfunctions.udf.CIQ($A100,"IQ_NET_DEBT_EBITDA_SCORE",$B$3))</f>
        <v/>
      </c>
      <c r="V100" s="43" t="str">
        <f>IF($A100="","",_xll.ciqfunctions.udf.CIQ($A100,"IQ_TOTAL_DEBT_CAP_SCORE",$B$3))</f>
        <v/>
      </c>
      <c r="W100" s="43" t="str">
        <f>IF($A100="","",_xll.ciqfunctions.udf.CIQ($A100,"IQ_DEBT_TOTAL_LIAB_SCORE",$B$3))</f>
        <v/>
      </c>
      <c r="X100" s="43" t="str">
        <f>IF($A100="","",_xll.ciqfunctions.udf.CIQ($A100,"IQ_TOTAL_DEBT_TOTAL_REV_SCORE",$B$3))</f>
        <v/>
      </c>
      <c r="Z100" s="43" t="str">
        <f>IF($A100="","",_xll.ciqfunctions.udf.CIQ($A100,"IQ_LIQUID_SCORE",$B$3))</f>
        <v/>
      </c>
      <c r="AA100" s="43" t="str">
        <f>IF($A100="","",_xll.ciqfunctions.udf.CIQ($A100,"IQ_FFO_PLUS_CASH_ST_DEBT_SCORE",$B$3))</f>
        <v/>
      </c>
      <c r="AB100" s="43" t="str">
        <f>IF($A100="","",_xll.ciqfunctions.udf.CIQ($A100,"IQ_FFO_GROSS_PROFIT_SCORE",$B$3))</f>
        <v/>
      </c>
      <c r="AC100" s="43" t="str">
        <f>IF($A100="","",_xll.ciqfunctions.udf.CIQ($A100,"IQ_BASIC_DEFENSE_INTERVAL_SCORE",$B$3))</f>
        <v/>
      </c>
      <c r="AD100" s="43" t="str">
        <f>IF($A100="","",_xll.ciqfunctions.udf.CIQ($A100,"IQ_CURRENT_RATIO_SCORE",$B$3))</f>
        <v/>
      </c>
      <c r="AE100" s="43" t="str">
        <f>IF($A100="","",_xll.ciqfunctions.udf.CIQ($A100,"IQ_QUICK_RATIO_SCORE",$B$3))</f>
        <v/>
      </c>
    </row>
    <row r="101" spans="3:31" ht="12.75" customHeight="1" x14ac:dyDescent="0.2">
      <c r="C101" s="43" t="str">
        <f>IF($A101="","",_xll.ciqfunctions.udf.CIQ($A101,"IQ_OPERATIONAL_SCORE",$B$3))</f>
        <v/>
      </c>
      <c r="D101" s="43" t="str">
        <f>IF($A101="","",_xll.ciqfunctions.udf.CIQ($A101,"IQ_TOTAL_REV_SCORE",$B$3))</f>
        <v/>
      </c>
      <c r="E101" s="43" t="str">
        <f>IF($A101="","",_xll.ciqfunctions.udf.CIQ($A101,"IQ_TOTAL_EQUITY_SCORE",$B$3))</f>
        <v/>
      </c>
      <c r="F101" s="43" t="str">
        <f>IF($A101="","",_xll.ciqfunctions.udf.CIQ($A101,"IQ_RETURN_CAPITAL_SCORE",$B$3))</f>
        <v/>
      </c>
      <c r="G101" s="43" t="str">
        <f>IF($A101="","",_xll.ciqfunctions.udf.CIQ($A101,"IQ_RECURRING_EARN_ASSETS_SCORE",$B$3))</f>
        <v/>
      </c>
      <c r="H101" s="43" t="str">
        <f>IF($A101="","",_xll.ciqfunctions.udf.CIQ($A101,"IQ_NET_WORKING_CAP_REV_SCORE",$B$3))</f>
        <v/>
      </c>
      <c r="I101" s="43" t="str">
        <f>IF($A101="","",_xll.ciqfunctions.udf.CIQ($A101,"IQ_ASSET_TURNS_SCORE",$B$3))</f>
        <v/>
      </c>
      <c r="J101" s="43" t="str">
        <f>IF($A101="","",_xll.ciqfunctions.udf.CIQ($A101,"IQ_INTAN_ASSETS_REV_SCORE",$B$3))</f>
        <v/>
      </c>
      <c r="K101" s="43" t="str">
        <f>IF($A101="","",_xll.ciqfunctions.udf.CIQ($A101,"IQ_NET_WORKING_CAP_TOTAL_ASSETS_SCORE",$B$3))</f>
        <v/>
      </c>
      <c r="L101" s="43" t="str">
        <f>IF($A101="","",_xll.ciqfunctions.udf.CIQ($A101,"IQ_AP_AR_SCORE",$B$3))</f>
        <v/>
      </c>
      <c r="M101" s="43" t="str">
        <f>IF($A101="","",_xll.ciqfunctions.udf.CIQ($A101,"IQ_MGMT_RATE_RETURN_SCORE",$B$3))</f>
        <v/>
      </c>
      <c r="N101" s="43" t="str">
        <f>IF($A101="","",_xll.ciqfunctions.udf.CIQ($A101,"IQ_GROSS_MARGIN_SCORE",$B$3))</f>
        <v/>
      </c>
      <c r="O101" s="43" t="str">
        <f>IF($A101="","",_xll.ciqfunctions.udf.CIQ($A101,"IQ_EBITDA_MARGIN_SCORE",$B$3))</f>
        <v/>
      </c>
      <c r="Q101" s="43" t="str">
        <f>IF($A101="","",_xll.ciqfunctions.udf.CIQ($A101,"IQ_SOLVENCY_SCORE",$B$3))</f>
        <v/>
      </c>
      <c r="R101" s="43" t="str">
        <f>IF($A101="","",_xll.ciqfunctions.udf.CIQ($A101,"IQ_FFO_INT_SCORE",$B$3))</f>
        <v/>
      </c>
      <c r="S101" s="43" t="str">
        <f>IF($A101="","",_xll.ciqfunctions.udf.CIQ($A101,"IQ_EBITDA_INT_SCORE",$B$3))</f>
        <v/>
      </c>
      <c r="T101" s="43" t="str">
        <f>IF($A101="","",_xll.ciqfunctions.udf.CIQ($A101,"IQ_FFO_TOTAL_DEBT_SCORE",$B$3))</f>
        <v/>
      </c>
      <c r="U101" s="43" t="str">
        <f>IF($A101="","",_xll.ciqfunctions.udf.CIQ($A101,"IQ_NET_DEBT_EBITDA_SCORE",$B$3))</f>
        <v/>
      </c>
      <c r="V101" s="43" t="str">
        <f>IF($A101="","",_xll.ciqfunctions.udf.CIQ($A101,"IQ_TOTAL_DEBT_CAP_SCORE",$B$3))</f>
        <v/>
      </c>
      <c r="W101" s="43" t="str">
        <f>IF($A101="","",_xll.ciqfunctions.udf.CIQ($A101,"IQ_DEBT_TOTAL_LIAB_SCORE",$B$3))</f>
        <v/>
      </c>
      <c r="X101" s="43" t="str">
        <f>IF($A101="","",_xll.ciqfunctions.udf.CIQ($A101,"IQ_TOTAL_DEBT_TOTAL_REV_SCORE",$B$3))</f>
        <v/>
      </c>
      <c r="Z101" s="43" t="str">
        <f>IF($A101="","",_xll.ciqfunctions.udf.CIQ($A101,"IQ_LIQUID_SCORE",$B$3))</f>
        <v/>
      </c>
      <c r="AA101" s="43" t="str">
        <f>IF($A101="","",_xll.ciqfunctions.udf.CIQ($A101,"IQ_FFO_PLUS_CASH_ST_DEBT_SCORE",$B$3))</f>
        <v/>
      </c>
      <c r="AB101" s="43" t="str">
        <f>IF($A101="","",_xll.ciqfunctions.udf.CIQ($A101,"IQ_FFO_GROSS_PROFIT_SCORE",$B$3))</f>
        <v/>
      </c>
      <c r="AC101" s="43" t="str">
        <f>IF($A101="","",_xll.ciqfunctions.udf.CIQ($A101,"IQ_BASIC_DEFENSE_INTERVAL_SCORE",$B$3))</f>
        <v/>
      </c>
      <c r="AD101" s="43" t="str">
        <f>IF($A101="","",_xll.ciqfunctions.udf.CIQ($A101,"IQ_CURRENT_RATIO_SCORE",$B$3))</f>
        <v/>
      </c>
      <c r="AE101" s="43" t="str">
        <f>IF($A101="","",_xll.ciqfunctions.udf.CIQ($A101,"IQ_QUICK_RATIO_SCORE",$B$3))</f>
        <v/>
      </c>
    </row>
    <row r="102" spans="3:31" ht="12.75" customHeight="1" x14ac:dyDescent="0.2">
      <c r="C102" s="43" t="str">
        <f>IF($A102="","",_xll.ciqfunctions.udf.CIQ($A102,"IQ_OPERATIONAL_SCORE",$B$3))</f>
        <v/>
      </c>
      <c r="D102" s="43" t="str">
        <f>IF($A102="","",_xll.ciqfunctions.udf.CIQ($A102,"IQ_TOTAL_REV_SCORE",$B$3))</f>
        <v/>
      </c>
      <c r="E102" s="43" t="str">
        <f>IF($A102="","",_xll.ciqfunctions.udf.CIQ($A102,"IQ_TOTAL_EQUITY_SCORE",$B$3))</f>
        <v/>
      </c>
      <c r="F102" s="43" t="str">
        <f>IF($A102="","",_xll.ciqfunctions.udf.CIQ($A102,"IQ_RETURN_CAPITAL_SCORE",$B$3))</f>
        <v/>
      </c>
      <c r="G102" s="43" t="str">
        <f>IF($A102="","",_xll.ciqfunctions.udf.CIQ($A102,"IQ_RECURRING_EARN_ASSETS_SCORE",$B$3))</f>
        <v/>
      </c>
      <c r="H102" s="43" t="str">
        <f>IF($A102="","",_xll.ciqfunctions.udf.CIQ($A102,"IQ_NET_WORKING_CAP_REV_SCORE",$B$3))</f>
        <v/>
      </c>
      <c r="I102" s="43" t="str">
        <f>IF($A102="","",_xll.ciqfunctions.udf.CIQ($A102,"IQ_ASSET_TURNS_SCORE",$B$3))</f>
        <v/>
      </c>
      <c r="J102" s="43" t="str">
        <f>IF($A102="","",_xll.ciqfunctions.udf.CIQ($A102,"IQ_INTAN_ASSETS_REV_SCORE",$B$3))</f>
        <v/>
      </c>
      <c r="K102" s="43" t="str">
        <f>IF($A102="","",_xll.ciqfunctions.udf.CIQ($A102,"IQ_NET_WORKING_CAP_TOTAL_ASSETS_SCORE",$B$3))</f>
        <v/>
      </c>
      <c r="L102" s="43" t="str">
        <f>IF($A102="","",_xll.ciqfunctions.udf.CIQ($A102,"IQ_AP_AR_SCORE",$B$3))</f>
        <v/>
      </c>
      <c r="M102" s="43" t="str">
        <f>IF($A102="","",_xll.ciqfunctions.udf.CIQ($A102,"IQ_MGMT_RATE_RETURN_SCORE",$B$3))</f>
        <v/>
      </c>
      <c r="N102" s="43" t="str">
        <f>IF($A102="","",_xll.ciqfunctions.udf.CIQ($A102,"IQ_GROSS_MARGIN_SCORE",$B$3))</f>
        <v/>
      </c>
      <c r="O102" s="43" t="str">
        <f>IF($A102="","",_xll.ciqfunctions.udf.CIQ($A102,"IQ_EBITDA_MARGIN_SCORE",$B$3))</f>
        <v/>
      </c>
      <c r="Q102" s="43" t="str">
        <f>IF($A102="","",_xll.ciqfunctions.udf.CIQ($A102,"IQ_SOLVENCY_SCORE",$B$3))</f>
        <v/>
      </c>
      <c r="R102" s="43" t="str">
        <f>IF($A102="","",_xll.ciqfunctions.udf.CIQ($A102,"IQ_FFO_INT_SCORE",$B$3))</f>
        <v/>
      </c>
      <c r="S102" s="43" t="str">
        <f>IF($A102="","",_xll.ciqfunctions.udf.CIQ($A102,"IQ_EBITDA_INT_SCORE",$B$3))</f>
        <v/>
      </c>
      <c r="T102" s="43" t="str">
        <f>IF($A102="","",_xll.ciqfunctions.udf.CIQ($A102,"IQ_FFO_TOTAL_DEBT_SCORE",$B$3))</f>
        <v/>
      </c>
      <c r="U102" s="43" t="str">
        <f>IF($A102="","",_xll.ciqfunctions.udf.CIQ($A102,"IQ_NET_DEBT_EBITDA_SCORE",$B$3))</f>
        <v/>
      </c>
      <c r="V102" s="43" t="str">
        <f>IF($A102="","",_xll.ciqfunctions.udf.CIQ($A102,"IQ_TOTAL_DEBT_CAP_SCORE",$B$3))</f>
        <v/>
      </c>
      <c r="W102" s="43" t="str">
        <f>IF($A102="","",_xll.ciqfunctions.udf.CIQ($A102,"IQ_DEBT_TOTAL_LIAB_SCORE",$B$3))</f>
        <v/>
      </c>
      <c r="X102" s="43" t="str">
        <f>IF($A102="","",_xll.ciqfunctions.udf.CIQ($A102,"IQ_TOTAL_DEBT_TOTAL_REV_SCORE",$B$3))</f>
        <v/>
      </c>
      <c r="Z102" s="43" t="str">
        <f>IF($A102="","",_xll.ciqfunctions.udf.CIQ($A102,"IQ_LIQUID_SCORE",$B$3))</f>
        <v/>
      </c>
      <c r="AA102" s="43" t="str">
        <f>IF($A102="","",_xll.ciqfunctions.udf.CIQ($A102,"IQ_FFO_PLUS_CASH_ST_DEBT_SCORE",$B$3))</f>
        <v/>
      </c>
      <c r="AB102" s="43" t="str">
        <f>IF($A102="","",_xll.ciqfunctions.udf.CIQ($A102,"IQ_FFO_GROSS_PROFIT_SCORE",$B$3))</f>
        <v/>
      </c>
      <c r="AC102" s="43" t="str">
        <f>IF($A102="","",_xll.ciqfunctions.udf.CIQ($A102,"IQ_BASIC_DEFENSE_INTERVAL_SCORE",$B$3))</f>
        <v/>
      </c>
      <c r="AD102" s="43" t="str">
        <f>IF($A102="","",_xll.ciqfunctions.udf.CIQ($A102,"IQ_CURRENT_RATIO_SCORE",$B$3))</f>
        <v/>
      </c>
      <c r="AE102" s="43" t="str">
        <f>IF($A102="","",_xll.ciqfunctions.udf.CIQ($A102,"IQ_QUICK_RATIO_SCORE",$B$3))</f>
        <v/>
      </c>
    </row>
    <row r="103" spans="3:31" ht="12.75" customHeight="1" x14ac:dyDescent="0.2">
      <c r="C103" s="43" t="str">
        <f>IF($A103="","",_xll.ciqfunctions.udf.CIQ($A103,"IQ_OPERATIONAL_SCORE",$B$3))</f>
        <v/>
      </c>
      <c r="D103" s="43" t="str">
        <f>IF($A103="","",_xll.ciqfunctions.udf.CIQ($A103,"IQ_TOTAL_REV_SCORE",$B$3))</f>
        <v/>
      </c>
      <c r="E103" s="43" t="str">
        <f>IF($A103="","",_xll.ciqfunctions.udf.CIQ($A103,"IQ_TOTAL_EQUITY_SCORE",$B$3))</f>
        <v/>
      </c>
      <c r="F103" s="43" t="str">
        <f>IF($A103="","",_xll.ciqfunctions.udf.CIQ($A103,"IQ_RETURN_CAPITAL_SCORE",$B$3))</f>
        <v/>
      </c>
      <c r="G103" s="43" t="str">
        <f>IF($A103="","",_xll.ciqfunctions.udf.CIQ($A103,"IQ_RECURRING_EARN_ASSETS_SCORE",$B$3))</f>
        <v/>
      </c>
      <c r="H103" s="43" t="str">
        <f>IF($A103="","",_xll.ciqfunctions.udf.CIQ($A103,"IQ_NET_WORKING_CAP_REV_SCORE",$B$3))</f>
        <v/>
      </c>
      <c r="I103" s="43" t="str">
        <f>IF($A103="","",_xll.ciqfunctions.udf.CIQ($A103,"IQ_ASSET_TURNS_SCORE",$B$3))</f>
        <v/>
      </c>
      <c r="J103" s="43" t="str">
        <f>IF($A103="","",_xll.ciqfunctions.udf.CIQ($A103,"IQ_INTAN_ASSETS_REV_SCORE",$B$3))</f>
        <v/>
      </c>
      <c r="K103" s="43" t="str">
        <f>IF($A103="","",_xll.ciqfunctions.udf.CIQ($A103,"IQ_NET_WORKING_CAP_TOTAL_ASSETS_SCORE",$B$3))</f>
        <v/>
      </c>
      <c r="L103" s="43" t="str">
        <f>IF($A103="","",_xll.ciqfunctions.udf.CIQ($A103,"IQ_AP_AR_SCORE",$B$3))</f>
        <v/>
      </c>
      <c r="M103" s="43" t="str">
        <f>IF($A103="","",_xll.ciqfunctions.udf.CIQ($A103,"IQ_MGMT_RATE_RETURN_SCORE",$B$3))</f>
        <v/>
      </c>
      <c r="N103" s="43" t="str">
        <f>IF($A103="","",_xll.ciqfunctions.udf.CIQ($A103,"IQ_GROSS_MARGIN_SCORE",$B$3))</f>
        <v/>
      </c>
      <c r="O103" s="43" t="str">
        <f>IF($A103="","",_xll.ciqfunctions.udf.CIQ($A103,"IQ_EBITDA_MARGIN_SCORE",$B$3))</f>
        <v/>
      </c>
      <c r="Q103" s="43" t="str">
        <f>IF($A103="","",_xll.ciqfunctions.udf.CIQ($A103,"IQ_SOLVENCY_SCORE",$B$3))</f>
        <v/>
      </c>
      <c r="R103" s="43" t="str">
        <f>IF($A103="","",_xll.ciqfunctions.udf.CIQ($A103,"IQ_FFO_INT_SCORE",$B$3))</f>
        <v/>
      </c>
      <c r="S103" s="43" t="str">
        <f>IF($A103="","",_xll.ciqfunctions.udf.CIQ($A103,"IQ_EBITDA_INT_SCORE",$B$3))</f>
        <v/>
      </c>
      <c r="T103" s="43" t="str">
        <f>IF($A103="","",_xll.ciqfunctions.udf.CIQ($A103,"IQ_FFO_TOTAL_DEBT_SCORE",$B$3))</f>
        <v/>
      </c>
      <c r="U103" s="43" t="str">
        <f>IF($A103="","",_xll.ciqfunctions.udf.CIQ($A103,"IQ_NET_DEBT_EBITDA_SCORE",$B$3))</f>
        <v/>
      </c>
      <c r="V103" s="43" t="str">
        <f>IF($A103="","",_xll.ciqfunctions.udf.CIQ($A103,"IQ_TOTAL_DEBT_CAP_SCORE",$B$3))</f>
        <v/>
      </c>
      <c r="W103" s="43" t="str">
        <f>IF($A103="","",_xll.ciqfunctions.udf.CIQ($A103,"IQ_DEBT_TOTAL_LIAB_SCORE",$B$3))</f>
        <v/>
      </c>
      <c r="X103" s="43" t="str">
        <f>IF($A103="","",_xll.ciqfunctions.udf.CIQ($A103,"IQ_TOTAL_DEBT_TOTAL_REV_SCORE",$B$3))</f>
        <v/>
      </c>
      <c r="Z103" s="43" t="str">
        <f>IF($A103="","",_xll.ciqfunctions.udf.CIQ($A103,"IQ_LIQUID_SCORE",$B$3))</f>
        <v/>
      </c>
      <c r="AA103" s="43" t="str">
        <f>IF($A103="","",_xll.ciqfunctions.udf.CIQ($A103,"IQ_FFO_PLUS_CASH_ST_DEBT_SCORE",$B$3))</f>
        <v/>
      </c>
      <c r="AB103" s="43" t="str">
        <f>IF($A103="","",_xll.ciqfunctions.udf.CIQ($A103,"IQ_FFO_GROSS_PROFIT_SCORE",$B$3))</f>
        <v/>
      </c>
      <c r="AC103" s="43" t="str">
        <f>IF($A103="","",_xll.ciqfunctions.udf.CIQ($A103,"IQ_BASIC_DEFENSE_INTERVAL_SCORE",$B$3))</f>
        <v/>
      </c>
      <c r="AD103" s="43" t="str">
        <f>IF($A103="","",_xll.ciqfunctions.udf.CIQ($A103,"IQ_CURRENT_RATIO_SCORE",$B$3))</f>
        <v/>
      </c>
      <c r="AE103" s="43" t="str">
        <f>IF($A103="","",_xll.ciqfunctions.udf.CIQ($A103,"IQ_QUICK_RATIO_SCORE",$B$3))</f>
        <v/>
      </c>
    </row>
    <row r="104" spans="3:31" ht="12.75" customHeight="1" x14ac:dyDescent="0.2">
      <c r="C104" s="43" t="str">
        <f>IF($A104="","",_xll.ciqfunctions.udf.CIQ($A104,"IQ_OPERATIONAL_SCORE",$B$3))</f>
        <v/>
      </c>
      <c r="D104" s="43" t="str">
        <f>IF($A104="","",_xll.ciqfunctions.udf.CIQ($A104,"IQ_TOTAL_REV_SCORE",$B$3))</f>
        <v/>
      </c>
      <c r="E104" s="43" t="str">
        <f>IF($A104="","",_xll.ciqfunctions.udf.CIQ($A104,"IQ_TOTAL_EQUITY_SCORE",$B$3))</f>
        <v/>
      </c>
      <c r="F104" s="43" t="str">
        <f>IF($A104="","",_xll.ciqfunctions.udf.CIQ($A104,"IQ_RETURN_CAPITAL_SCORE",$B$3))</f>
        <v/>
      </c>
      <c r="G104" s="43" t="str">
        <f>IF($A104="","",_xll.ciqfunctions.udf.CIQ($A104,"IQ_RECURRING_EARN_ASSETS_SCORE",$B$3))</f>
        <v/>
      </c>
      <c r="H104" s="43" t="str">
        <f>IF($A104="","",_xll.ciqfunctions.udf.CIQ($A104,"IQ_NET_WORKING_CAP_REV_SCORE",$B$3))</f>
        <v/>
      </c>
      <c r="I104" s="43" t="str">
        <f>IF($A104="","",_xll.ciqfunctions.udf.CIQ($A104,"IQ_ASSET_TURNS_SCORE",$B$3))</f>
        <v/>
      </c>
      <c r="J104" s="43" t="str">
        <f>IF($A104="","",_xll.ciqfunctions.udf.CIQ($A104,"IQ_INTAN_ASSETS_REV_SCORE",$B$3))</f>
        <v/>
      </c>
      <c r="K104" s="43" t="str">
        <f>IF($A104="","",_xll.ciqfunctions.udf.CIQ($A104,"IQ_NET_WORKING_CAP_TOTAL_ASSETS_SCORE",$B$3))</f>
        <v/>
      </c>
      <c r="L104" s="43" t="str">
        <f>IF($A104="","",_xll.ciqfunctions.udf.CIQ($A104,"IQ_AP_AR_SCORE",$B$3))</f>
        <v/>
      </c>
      <c r="M104" s="43" t="str">
        <f>IF($A104="","",_xll.ciqfunctions.udf.CIQ($A104,"IQ_MGMT_RATE_RETURN_SCORE",$B$3))</f>
        <v/>
      </c>
      <c r="N104" s="43" t="str">
        <f>IF($A104="","",_xll.ciqfunctions.udf.CIQ($A104,"IQ_GROSS_MARGIN_SCORE",$B$3))</f>
        <v/>
      </c>
      <c r="O104" s="43" t="str">
        <f>IF($A104="","",_xll.ciqfunctions.udf.CIQ($A104,"IQ_EBITDA_MARGIN_SCORE",$B$3))</f>
        <v/>
      </c>
      <c r="Q104" s="43" t="str">
        <f>IF($A104="","",_xll.ciqfunctions.udf.CIQ($A104,"IQ_SOLVENCY_SCORE",$B$3))</f>
        <v/>
      </c>
      <c r="R104" s="43" t="str">
        <f>IF($A104="","",_xll.ciqfunctions.udf.CIQ($A104,"IQ_FFO_INT_SCORE",$B$3))</f>
        <v/>
      </c>
      <c r="S104" s="43" t="str">
        <f>IF($A104="","",_xll.ciqfunctions.udf.CIQ($A104,"IQ_EBITDA_INT_SCORE",$B$3))</f>
        <v/>
      </c>
      <c r="T104" s="43" t="str">
        <f>IF($A104="","",_xll.ciqfunctions.udf.CIQ($A104,"IQ_FFO_TOTAL_DEBT_SCORE",$B$3))</f>
        <v/>
      </c>
      <c r="U104" s="43" t="str">
        <f>IF($A104="","",_xll.ciqfunctions.udf.CIQ($A104,"IQ_NET_DEBT_EBITDA_SCORE",$B$3))</f>
        <v/>
      </c>
      <c r="V104" s="43" t="str">
        <f>IF($A104="","",_xll.ciqfunctions.udf.CIQ($A104,"IQ_TOTAL_DEBT_CAP_SCORE",$B$3))</f>
        <v/>
      </c>
      <c r="W104" s="43" t="str">
        <f>IF($A104="","",_xll.ciqfunctions.udf.CIQ($A104,"IQ_DEBT_TOTAL_LIAB_SCORE",$B$3))</f>
        <v/>
      </c>
      <c r="X104" s="43" t="str">
        <f>IF($A104="","",_xll.ciqfunctions.udf.CIQ($A104,"IQ_TOTAL_DEBT_TOTAL_REV_SCORE",$B$3))</f>
        <v/>
      </c>
      <c r="Z104" s="43" t="str">
        <f>IF($A104="","",_xll.ciqfunctions.udf.CIQ($A104,"IQ_LIQUID_SCORE",$B$3))</f>
        <v/>
      </c>
      <c r="AA104" s="43" t="str">
        <f>IF($A104="","",_xll.ciqfunctions.udf.CIQ($A104,"IQ_FFO_PLUS_CASH_ST_DEBT_SCORE",$B$3))</f>
        <v/>
      </c>
      <c r="AB104" s="43" t="str">
        <f>IF($A104="","",_xll.ciqfunctions.udf.CIQ($A104,"IQ_FFO_GROSS_PROFIT_SCORE",$B$3))</f>
        <v/>
      </c>
      <c r="AC104" s="43" t="str">
        <f>IF($A104="","",_xll.ciqfunctions.udf.CIQ($A104,"IQ_BASIC_DEFENSE_INTERVAL_SCORE",$B$3))</f>
        <v/>
      </c>
      <c r="AD104" s="43" t="str">
        <f>IF($A104="","",_xll.ciqfunctions.udf.CIQ($A104,"IQ_CURRENT_RATIO_SCORE",$B$3))</f>
        <v/>
      </c>
      <c r="AE104" s="43" t="str">
        <f>IF($A104="","",_xll.ciqfunctions.udf.CIQ($A104,"IQ_QUICK_RATIO_SCORE",$B$3))</f>
        <v/>
      </c>
    </row>
    <row r="105" spans="3:31" ht="12.75" customHeight="1" x14ac:dyDescent="0.2">
      <c r="C105" s="43" t="str">
        <f>IF($A105="","",_xll.ciqfunctions.udf.CIQ($A105,"IQ_OPERATIONAL_SCORE",$B$3))</f>
        <v/>
      </c>
      <c r="D105" s="43" t="str">
        <f>IF($A105="","",_xll.ciqfunctions.udf.CIQ($A105,"IQ_TOTAL_REV_SCORE",$B$3))</f>
        <v/>
      </c>
      <c r="E105" s="43" t="str">
        <f>IF($A105="","",_xll.ciqfunctions.udf.CIQ($A105,"IQ_TOTAL_EQUITY_SCORE",$B$3))</f>
        <v/>
      </c>
      <c r="F105" s="43" t="str">
        <f>IF($A105="","",_xll.ciqfunctions.udf.CIQ($A105,"IQ_RETURN_CAPITAL_SCORE",$B$3))</f>
        <v/>
      </c>
      <c r="G105" s="43" t="str">
        <f>IF($A105="","",_xll.ciqfunctions.udf.CIQ($A105,"IQ_RECURRING_EARN_ASSETS_SCORE",$B$3))</f>
        <v/>
      </c>
      <c r="H105" s="43" t="str">
        <f>IF($A105="","",_xll.ciqfunctions.udf.CIQ($A105,"IQ_NET_WORKING_CAP_REV_SCORE",$B$3))</f>
        <v/>
      </c>
      <c r="I105" s="43" t="str">
        <f>IF($A105="","",_xll.ciqfunctions.udf.CIQ($A105,"IQ_ASSET_TURNS_SCORE",$B$3))</f>
        <v/>
      </c>
      <c r="J105" s="43" t="str">
        <f>IF($A105="","",_xll.ciqfunctions.udf.CIQ($A105,"IQ_INTAN_ASSETS_REV_SCORE",$B$3))</f>
        <v/>
      </c>
      <c r="K105" s="43" t="str">
        <f>IF($A105="","",_xll.ciqfunctions.udf.CIQ($A105,"IQ_NET_WORKING_CAP_TOTAL_ASSETS_SCORE",$B$3))</f>
        <v/>
      </c>
      <c r="L105" s="43" t="str">
        <f>IF($A105="","",_xll.ciqfunctions.udf.CIQ($A105,"IQ_AP_AR_SCORE",$B$3))</f>
        <v/>
      </c>
      <c r="M105" s="43" t="str">
        <f>IF($A105="","",_xll.ciqfunctions.udf.CIQ($A105,"IQ_MGMT_RATE_RETURN_SCORE",$B$3))</f>
        <v/>
      </c>
      <c r="N105" s="43" t="str">
        <f>IF($A105="","",_xll.ciqfunctions.udf.CIQ($A105,"IQ_GROSS_MARGIN_SCORE",$B$3))</f>
        <v/>
      </c>
      <c r="O105" s="43" t="str">
        <f>IF($A105="","",_xll.ciqfunctions.udf.CIQ($A105,"IQ_EBITDA_MARGIN_SCORE",$B$3))</f>
        <v/>
      </c>
      <c r="Q105" s="43" t="str">
        <f>IF($A105="","",_xll.ciqfunctions.udf.CIQ($A105,"IQ_SOLVENCY_SCORE",$B$3))</f>
        <v/>
      </c>
      <c r="R105" s="43" t="str">
        <f>IF($A105="","",_xll.ciqfunctions.udf.CIQ($A105,"IQ_FFO_INT_SCORE",$B$3))</f>
        <v/>
      </c>
      <c r="S105" s="43" t="str">
        <f>IF($A105="","",_xll.ciqfunctions.udf.CIQ($A105,"IQ_EBITDA_INT_SCORE",$B$3))</f>
        <v/>
      </c>
      <c r="T105" s="43" t="str">
        <f>IF($A105="","",_xll.ciqfunctions.udf.CIQ($A105,"IQ_FFO_TOTAL_DEBT_SCORE",$B$3))</f>
        <v/>
      </c>
      <c r="U105" s="43" t="str">
        <f>IF($A105="","",_xll.ciqfunctions.udf.CIQ($A105,"IQ_NET_DEBT_EBITDA_SCORE",$B$3))</f>
        <v/>
      </c>
      <c r="V105" s="43" t="str">
        <f>IF($A105="","",_xll.ciqfunctions.udf.CIQ($A105,"IQ_TOTAL_DEBT_CAP_SCORE",$B$3))</f>
        <v/>
      </c>
      <c r="W105" s="43" t="str">
        <f>IF($A105="","",_xll.ciqfunctions.udf.CIQ($A105,"IQ_DEBT_TOTAL_LIAB_SCORE",$B$3))</f>
        <v/>
      </c>
      <c r="X105" s="43" t="str">
        <f>IF($A105="","",_xll.ciqfunctions.udf.CIQ($A105,"IQ_TOTAL_DEBT_TOTAL_REV_SCORE",$B$3))</f>
        <v/>
      </c>
      <c r="Z105" s="43" t="str">
        <f>IF($A105="","",_xll.ciqfunctions.udf.CIQ($A105,"IQ_LIQUID_SCORE",$B$3))</f>
        <v/>
      </c>
      <c r="AA105" s="43" t="str">
        <f>IF($A105="","",_xll.ciqfunctions.udf.CIQ($A105,"IQ_FFO_PLUS_CASH_ST_DEBT_SCORE",$B$3))</f>
        <v/>
      </c>
      <c r="AB105" s="43" t="str">
        <f>IF($A105="","",_xll.ciqfunctions.udf.CIQ($A105,"IQ_FFO_GROSS_PROFIT_SCORE",$B$3))</f>
        <v/>
      </c>
      <c r="AC105" s="43" t="str">
        <f>IF($A105="","",_xll.ciqfunctions.udf.CIQ($A105,"IQ_BASIC_DEFENSE_INTERVAL_SCORE",$B$3))</f>
        <v/>
      </c>
      <c r="AD105" s="43" t="str">
        <f>IF($A105="","",_xll.ciqfunctions.udf.CIQ($A105,"IQ_CURRENT_RATIO_SCORE",$B$3))</f>
        <v/>
      </c>
      <c r="AE105" s="43" t="str">
        <f>IF($A105="","",_xll.ciqfunctions.udf.CIQ($A105,"IQ_QUICK_RATIO_SCORE",$B$3))</f>
        <v/>
      </c>
    </row>
    <row r="106" spans="3:31" ht="12.75" customHeight="1" x14ac:dyDescent="0.2">
      <c r="C106" s="43" t="str">
        <f>IF($A106="","",_xll.ciqfunctions.udf.CIQ($A106,"IQ_OPERATIONAL_SCORE",$B$3))</f>
        <v/>
      </c>
      <c r="D106" s="43" t="str">
        <f>IF($A106="","",_xll.ciqfunctions.udf.CIQ($A106,"IQ_TOTAL_REV_SCORE",$B$3))</f>
        <v/>
      </c>
      <c r="E106" s="43" t="str">
        <f>IF($A106="","",_xll.ciqfunctions.udf.CIQ($A106,"IQ_TOTAL_EQUITY_SCORE",$B$3))</f>
        <v/>
      </c>
      <c r="F106" s="43" t="str">
        <f>IF($A106="","",_xll.ciqfunctions.udf.CIQ($A106,"IQ_RETURN_CAPITAL_SCORE",$B$3))</f>
        <v/>
      </c>
      <c r="G106" s="43" t="str">
        <f>IF($A106="","",_xll.ciqfunctions.udf.CIQ($A106,"IQ_RECURRING_EARN_ASSETS_SCORE",$B$3))</f>
        <v/>
      </c>
      <c r="H106" s="43" t="str">
        <f>IF($A106="","",_xll.ciqfunctions.udf.CIQ($A106,"IQ_NET_WORKING_CAP_REV_SCORE",$B$3))</f>
        <v/>
      </c>
      <c r="I106" s="43" t="str">
        <f>IF($A106="","",_xll.ciqfunctions.udf.CIQ($A106,"IQ_ASSET_TURNS_SCORE",$B$3))</f>
        <v/>
      </c>
      <c r="J106" s="43" t="str">
        <f>IF($A106="","",_xll.ciqfunctions.udf.CIQ($A106,"IQ_INTAN_ASSETS_REV_SCORE",$B$3))</f>
        <v/>
      </c>
      <c r="K106" s="43" t="str">
        <f>IF($A106="","",_xll.ciqfunctions.udf.CIQ($A106,"IQ_NET_WORKING_CAP_TOTAL_ASSETS_SCORE",$B$3))</f>
        <v/>
      </c>
      <c r="L106" s="43" t="str">
        <f>IF($A106="","",_xll.ciqfunctions.udf.CIQ($A106,"IQ_AP_AR_SCORE",$B$3))</f>
        <v/>
      </c>
      <c r="M106" s="43" t="str">
        <f>IF($A106="","",_xll.ciqfunctions.udf.CIQ($A106,"IQ_MGMT_RATE_RETURN_SCORE",$B$3))</f>
        <v/>
      </c>
      <c r="N106" s="43" t="str">
        <f>IF($A106="","",_xll.ciqfunctions.udf.CIQ($A106,"IQ_GROSS_MARGIN_SCORE",$B$3))</f>
        <v/>
      </c>
      <c r="O106" s="43" t="str">
        <f>IF($A106="","",_xll.ciqfunctions.udf.CIQ($A106,"IQ_EBITDA_MARGIN_SCORE",$B$3))</f>
        <v/>
      </c>
      <c r="Q106" s="43" t="str">
        <f>IF($A106="","",_xll.ciqfunctions.udf.CIQ($A106,"IQ_SOLVENCY_SCORE",$B$3))</f>
        <v/>
      </c>
      <c r="R106" s="43" t="str">
        <f>IF($A106="","",_xll.ciqfunctions.udf.CIQ($A106,"IQ_FFO_INT_SCORE",$B$3))</f>
        <v/>
      </c>
      <c r="S106" s="43" t="str">
        <f>IF($A106="","",_xll.ciqfunctions.udf.CIQ($A106,"IQ_EBITDA_INT_SCORE",$B$3))</f>
        <v/>
      </c>
      <c r="T106" s="43" t="str">
        <f>IF($A106="","",_xll.ciqfunctions.udf.CIQ($A106,"IQ_FFO_TOTAL_DEBT_SCORE",$B$3))</f>
        <v/>
      </c>
      <c r="U106" s="43" t="str">
        <f>IF($A106="","",_xll.ciqfunctions.udf.CIQ($A106,"IQ_NET_DEBT_EBITDA_SCORE",$B$3))</f>
        <v/>
      </c>
      <c r="V106" s="43" t="str">
        <f>IF($A106="","",_xll.ciqfunctions.udf.CIQ($A106,"IQ_TOTAL_DEBT_CAP_SCORE",$B$3))</f>
        <v/>
      </c>
      <c r="W106" s="43" t="str">
        <f>IF($A106="","",_xll.ciqfunctions.udf.CIQ($A106,"IQ_DEBT_TOTAL_LIAB_SCORE",$B$3))</f>
        <v/>
      </c>
      <c r="X106" s="43" t="str">
        <f>IF($A106="","",_xll.ciqfunctions.udf.CIQ($A106,"IQ_TOTAL_DEBT_TOTAL_REV_SCORE",$B$3))</f>
        <v/>
      </c>
      <c r="Z106" s="43" t="str">
        <f>IF($A106="","",_xll.ciqfunctions.udf.CIQ($A106,"IQ_LIQUID_SCORE",$B$3))</f>
        <v/>
      </c>
      <c r="AA106" s="43" t="str">
        <f>IF($A106="","",_xll.ciqfunctions.udf.CIQ($A106,"IQ_FFO_PLUS_CASH_ST_DEBT_SCORE",$B$3))</f>
        <v/>
      </c>
      <c r="AB106" s="43" t="str">
        <f>IF($A106="","",_xll.ciqfunctions.udf.CIQ($A106,"IQ_FFO_GROSS_PROFIT_SCORE",$B$3))</f>
        <v/>
      </c>
      <c r="AC106" s="43" t="str">
        <f>IF($A106="","",_xll.ciqfunctions.udf.CIQ($A106,"IQ_BASIC_DEFENSE_INTERVAL_SCORE",$B$3))</f>
        <v/>
      </c>
      <c r="AD106" s="43" t="str">
        <f>IF($A106="","",_xll.ciqfunctions.udf.CIQ($A106,"IQ_CURRENT_RATIO_SCORE",$B$3))</f>
        <v/>
      </c>
      <c r="AE106" s="43" t="str">
        <f>IF($A106="","",_xll.ciqfunctions.udf.CIQ($A106,"IQ_QUICK_RATIO_SCORE",$B$3))</f>
        <v/>
      </c>
    </row>
    <row r="107" spans="3:31" ht="12.75" customHeight="1" x14ac:dyDescent="0.2">
      <c r="C107" s="43" t="str">
        <f>IF($A107="","",_xll.ciqfunctions.udf.CIQ($A107,"IQ_OPERATIONAL_SCORE",$B$3))</f>
        <v/>
      </c>
      <c r="D107" s="43" t="str">
        <f>IF($A107="","",_xll.ciqfunctions.udf.CIQ($A107,"IQ_TOTAL_REV_SCORE",$B$3))</f>
        <v/>
      </c>
      <c r="E107" s="43" t="str">
        <f>IF($A107="","",_xll.ciqfunctions.udf.CIQ($A107,"IQ_TOTAL_EQUITY_SCORE",$B$3))</f>
        <v/>
      </c>
      <c r="F107" s="43" t="str">
        <f>IF($A107="","",_xll.ciqfunctions.udf.CIQ($A107,"IQ_RETURN_CAPITAL_SCORE",$B$3))</f>
        <v/>
      </c>
      <c r="G107" s="43" t="str">
        <f>IF($A107="","",_xll.ciqfunctions.udf.CIQ($A107,"IQ_RECURRING_EARN_ASSETS_SCORE",$B$3))</f>
        <v/>
      </c>
      <c r="H107" s="43" t="str">
        <f>IF($A107="","",_xll.ciqfunctions.udf.CIQ($A107,"IQ_NET_WORKING_CAP_REV_SCORE",$B$3))</f>
        <v/>
      </c>
      <c r="I107" s="43" t="str">
        <f>IF($A107="","",_xll.ciqfunctions.udf.CIQ($A107,"IQ_ASSET_TURNS_SCORE",$B$3))</f>
        <v/>
      </c>
      <c r="J107" s="43" t="str">
        <f>IF($A107="","",_xll.ciqfunctions.udf.CIQ($A107,"IQ_INTAN_ASSETS_REV_SCORE",$B$3))</f>
        <v/>
      </c>
      <c r="K107" s="43" t="str">
        <f>IF($A107="","",_xll.ciqfunctions.udf.CIQ($A107,"IQ_NET_WORKING_CAP_TOTAL_ASSETS_SCORE",$B$3))</f>
        <v/>
      </c>
      <c r="L107" s="43" t="str">
        <f>IF($A107="","",_xll.ciqfunctions.udf.CIQ($A107,"IQ_AP_AR_SCORE",$B$3))</f>
        <v/>
      </c>
      <c r="M107" s="43" t="str">
        <f>IF($A107="","",_xll.ciqfunctions.udf.CIQ($A107,"IQ_MGMT_RATE_RETURN_SCORE",$B$3))</f>
        <v/>
      </c>
      <c r="N107" s="43" t="str">
        <f>IF($A107="","",_xll.ciqfunctions.udf.CIQ($A107,"IQ_GROSS_MARGIN_SCORE",$B$3))</f>
        <v/>
      </c>
      <c r="O107" s="43" t="str">
        <f>IF($A107="","",_xll.ciqfunctions.udf.CIQ($A107,"IQ_EBITDA_MARGIN_SCORE",$B$3))</f>
        <v/>
      </c>
      <c r="Q107" s="43" t="str">
        <f>IF($A107="","",_xll.ciqfunctions.udf.CIQ($A107,"IQ_SOLVENCY_SCORE",$B$3))</f>
        <v/>
      </c>
      <c r="R107" s="43" t="str">
        <f>IF($A107="","",_xll.ciqfunctions.udf.CIQ($A107,"IQ_FFO_INT_SCORE",$B$3))</f>
        <v/>
      </c>
      <c r="S107" s="43" t="str">
        <f>IF($A107="","",_xll.ciqfunctions.udf.CIQ($A107,"IQ_EBITDA_INT_SCORE",$B$3))</f>
        <v/>
      </c>
      <c r="T107" s="43" t="str">
        <f>IF($A107="","",_xll.ciqfunctions.udf.CIQ($A107,"IQ_FFO_TOTAL_DEBT_SCORE",$B$3))</f>
        <v/>
      </c>
      <c r="U107" s="43" t="str">
        <f>IF($A107="","",_xll.ciqfunctions.udf.CIQ($A107,"IQ_NET_DEBT_EBITDA_SCORE",$B$3))</f>
        <v/>
      </c>
      <c r="V107" s="43" t="str">
        <f>IF($A107="","",_xll.ciqfunctions.udf.CIQ($A107,"IQ_TOTAL_DEBT_CAP_SCORE",$B$3))</f>
        <v/>
      </c>
      <c r="W107" s="43" t="str">
        <f>IF($A107="","",_xll.ciqfunctions.udf.CIQ($A107,"IQ_DEBT_TOTAL_LIAB_SCORE",$B$3))</f>
        <v/>
      </c>
      <c r="X107" s="43" t="str">
        <f>IF($A107="","",_xll.ciqfunctions.udf.CIQ($A107,"IQ_TOTAL_DEBT_TOTAL_REV_SCORE",$B$3))</f>
        <v/>
      </c>
      <c r="Z107" s="43" t="str">
        <f>IF($A107="","",_xll.ciqfunctions.udf.CIQ($A107,"IQ_LIQUID_SCORE",$B$3))</f>
        <v/>
      </c>
      <c r="AA107" s="43" t="str">
        <f>IF($A107="","",_xll.ciqfunctions.udf.CIQ($A107,"IQ_FFO_PLUS_CASH_ST_DEBT_SCORE",$B$3))</f>
        <v/>
      </c>
      <c r="AB107" s="43" t="str">
        <f>IF($A107="","",_xll.ciqfunctions.udf.CIQ($A107,"IQ_FFO_GROSS_PROFIT_SCORE",$B$3))</f>
        <v/>
      </c>
      <c r="AC107" s="43" t="str">
        <f>IF($A107="","",_xll.ciqfunctions.udf.CIQ($A107,"IQ_BASIC_DEFENSE_INTERVAL_SCORE",$B$3))</f>
        <v/>
      </c>
      <c r="AD107" s="43" t="str">
        <f>IF($A107="","",_xll.ciqfunctions.udf.CIQ($A107,"IQ_CURRENT_RATIO_SCORE",$B$3))</f>
        <v/>
      </c>
      <c r="AE107" s="43" t="str">
        <f>IF($A107="","",_xll.ciqfunctions.udf.CIQ($A107,"IQ_QUICK_RATIO_SCORE",$B$3))</f>
        <v/>
      </c>
    </row>
    <row r="108" spans="3:31" ht="12.75" customHeight="1" x14ac:dyDescent="0.2">
      <c r="C108" s="43" t="str">
        <f>IF($A108="","",_xll.ciqfunctions.udf.CIQ($A108,"IQ_OPERATIONAL_SCORE",$B$3))</f>
        <v/>
      </c>
      <c r="D108" s="43" t="str">
        <f>IF($A108="","",_xll.ciqfunctions.udf.CIQ($A108,"IQ_TOTAL_REV_SCORE",$B$3))</f>
        <v/>
      </c>
      <c r="E108" s="43" t="str">
        <f>IF($A108="","",_xll.ciqfunctions.udf.CIQ($A108,"IQ_TOTAL_EQUITY_SCORE",$B$3))</f>
        <v/>
      </c>
      <c r="F108" s="43" t="str">
        <f>IF($A108="","",_xll.ciqfunctions.udf.CIQ($A108,"IQ_RETURN_CAPITAL_SCORE",$B$3))</f>
        <v/>
      </c>
      <c r="G108" s="43" t="str">
        <f>IF($A108="","",_xll.ciqfunctions.udf.CIQ($A108,"IQ_RECURRING_EARN_ASSETS_SCORE",$B$3))</f>
        <v/>
      </c>
      <c r="H108" s="43" t="str">
        <f>IF($A108="","",_xll.ciqfunctions.udf.CIQ($A108,"IQ_NET_WORKING_CAP_REV_SCORE",$B$3))</f>
        <v/>
      </c>
      <c r="I108" s="43" t="str">
        <f>IF($A108="","",_xll.ciqfunctions.udf.CIQ($A108,"IQ_ASSET_TURNS_SCORE",$B$3))</f>
        <v/>
      </c>
      <c r="J108" s="43" t="str">
        <f>IF($A108="","",_xll.ciqfunctions.udf.CIQ($A108,"IQ_INTAN_ASSETS_REV_SCORE",$B$3))</f>
        <v/>
      </c>
      <c r="K108" s="43" t="str">
        <f>IF($A108="","",_xll.ciqfunctions.udf.CIQ($A108,"IQ_NET_WORKING_CAP_TOTAL_ASSETS_SCORE",$B$3))</f>
        <v/>
      </c>
      <c r="L108" s="43" t="str">
        <f>IF($A108="","",_xll.ciqfunctions.udf.CIQ($A108,"IQ_AP_AR_SCORE",$B$3))</f>
        <v/>
      </c>
      <c r="M108" s="43" t="str">
        <f>IF($A108="","",_xll.ciqfunctions.udf.CIQ($A108,"IQ_MGMT_RATE_RETURN_SCORE",$B$3))</f>
        <v/>
      </c>
      <c r="N108" s="43" t="str">
        <f>IF($A108="","",_xll.ciqfunctions.udf.CIQ($A108,"IQ_GROSS_MARGIN_SCORE",$B$3))</f>
        <v/>
      </c>
      <c r="O108" s="43" t="str">
        <f>IF($A108="","",_xll.ciqfunctions.udf.CIQ($A108,"IQ_EBITDA_MARGIN_SCORE",$B$3))</f>
        <v/>
      </c>
      <c r="Q108" s="43" t="str">
        <f>IF($A108="","",_xll.ciqfunctions.udf.CIQ($A108,"IQ_SOLVENCY_SCORE",$B$3))</f>
        <v/>
      </c>
      <c r="R108" s="43" t="str">
        <f>IF($A108="","",_xll.ciqfunctions.udf.CIQ($A108,"IQ_FFO_INT_SCORE",$B$3))</f>
        <v/>
      </c>
      <c r="S108" s="43" t="str">
        <f>IF($A108="","",_xll.ciqfunctions.udf.CIQ($A108,"IQ_EBITDA_INT_SCORE",$B$3))</f>
        <v/>
      </c>
      <c r="T108" s="43" t="str">
        <f>IF($A108="","",_xll.ciqfunctions.udf.CIQ($A108,"IQ_FFO_TOTAL_DEBT_SCORE",$B$3))</f>
        <v/>
      </c>
      <c r="U108" s="43" t="str">
        <f>IF($A108="","",_xll.ciqfunctions.udf.CIQ($A108,"IQ_NET_DEBT_EBITDA_SCORE",$B$3))</f>
        <v/>
      </c>
      <c r="V108" s="43" t="str">
        <f>IF($A108="","",_xll.ciqfunctions.udf.CIQ($A108,"IQ_TOTAL_DEBT_CAP_SCORE",$B$3))</f>
        <v/>
      </c>
      <c r="W108" s="43" t="str">
        <f>IF($A108="","",_xll.ciqfunctions.udf.CIQ($A108,"IQ_DEBT_TOTAL_LIAB_SCORE",$B$3))</f>
        <v/>
      </c>
      <c r="X108" s="43" t="str">
        <f>IF($A108="","",_xll.ciqfunctions.udf.CIQ($A108,"IQ_TOTAL_DEBT_TOTAL_REV_SCORE",$B$3))</f>
        <v/>
      </c>
      <c r="Z108" s="43" t="str">
        <f>IF($A108="","",_xll.ciqfunctions.udf.CIQ($A108,"IQ_LIQUID_SCORE",$B$3))</f>
        <v/>
      </c>
      <c r="AA108" s="43" t="str">
        <f>IF($A108="","",_xll.ciqfunctions.udf.CIQ($A108,"IQ_FFO_PLUS_CASH_ST_DEBT_SCORE",$B$3))</f>
        <v/>
      </c>
      <c r="AB108" s="43" t="str">
        <f>IF($A108="","",_xll.ciqfunctions.udf.CIQ($A108,"IQ_FFO_GROSS_PROFIT_SCORE",$B$3))</f>
        <v/>
      </c>
      <c r="AC108" s="43" t="str">
        <f>IF($A108="","",_xll.ciqfunctions.udf.CIQ($A108,"IQ_BASIC_DEFENSE_INTERVAL_SCORE",$B$3))</f>
        <v/>
      </c>
      <c r="AD108" s="43" t="str">
        <f>IF($A108="","",_xll.ciqfunctions.udf.CIQ($A108,"IQ_CURRENT_RATIO_SCORE",$B$3))</f>
        <v/>
      </c>
      <c r="AE108" s="43" t="str">
        <f>IF($A108="","",_xll.ciqfunctions.udf.CIQ($A108,"IQ_QUICK_RATIO_SCORE",$B$3))</f>
        <v/>
      </c>
    </row>
    <row r="109" spans="3:31" ht="12.75" customHeight="1" x14ac:dyDescent="0.2">
      <c r="C109" s="43" t="str">
        <f>IF($A109="","",_xll.ciqfunctions.udf.CIQ($A109,"IQ_OPERATIONAL_SCORE",$B$3))</f>
        <v/>
      </c>
      <c r="D109" s="43" t="str">
        <f>IF($A109="","",_xll.ciqfunctions.udf.CIQ($A109,"IQ_TOTAL_REV_SCORE",$B$3))</f>
        <v/>
      </c>
      <c r="E109" s="43" t="str">
        <f>IF($A109="","",_xll.ciqfunctions.udf.CIQ($A109,"IQ_TOTAL_EQUITY_SCORE",$B$3))</f>
        <v/>
      </c>
      <c r="F109" s="43" t="str">
        <f>IF($A109="","",_xll.ciqfunctions.udf.CIQ($A109,"IQ_RETURN_CAPITAL_SCORE",$B$3))</f>
        <v/>
      </c>
      <c r="G109" s="43" t="str">
        <f>IF($A109="","",_xll.ciqfunctions.udf.CIQ($A109,"IQ_RECURRING_EARN_ASSETS_SCORE",$B$3))</f>
        <v/>
      </c>
      <c r="H109" s="43" t="str">
        <f>IF($A109="","",_xll.ciqfunctions.udf.CIQ($A109,"IQ_NET_WORKING_CAP_REV_SCORE",$B$3))</f>
        <v/>
      </c>
      <c r="I109" s="43" t="str">
        <f>IF($A109="","",_xll.ciqfunctions.udf.CIQ($A109,"IQ_ASSET_TURNS_SCORE",$B$3))</f>
        <v/>
      </c>
      <c r="J109" s="43" t="str">
        <f>IF($A109="","",_xll.ciqfunctions.udf.CIQ($A109,"IQ_INTAN_ASSETS_REV_SCORE",$B$3))</f>
        <v/>
      </c>
      <c r="K109" s="43" t="str">
        <f>IF($A109="","",_xll.ciqfunctions.udf.CIQ($A109,"IQ_NET_WORKING_CAP_TOTAL_ASSETS_SCORE",$B$3))</f>
        <v/>
      </c>
      <c r="L109" s="43" t="str">
        <f>IF($A109="","",_xll.ciqfunctions.udf.CIQ($A109,"IQ_AP_AR_SCORE",$B$3))</f>
        <v/>
      </c>
      <c r="M109" s="43" t="str">
        <f>IF($A109="","",_xll.ciqfunctions.udf.CIQ($A109,"IQ_MGMT_RATE_RETURN_SCORE",$B$3))</f>
        <v/>
      </c>
      <c r="N109" s="43" t="str">
        <f>IF($A109="","",_xll.ciqfunctions.udf.CIQ($A109,"IQ_GROSS_MARGIN_SCORE",$B$3))</f>
        <v/>
      </c>
      <c r="O109" s="43" t="str">
        <f>IF($A109="","",_xll.ciqfunctions.udf.CIQ($A109,"IQ_EBITDA_MARGIN_SCORE",$B$3))</f>
        <v/>
      </c>
      <c r="Q109" s="43" t="str">
        <f>IF($A109="","",_xll.ciqfunctions.udf.CIQ($A109,"IQ_SOLVENCY_SCORE",$B$3))</f>
        <v/>
      </c>
      <c r="R109" s="43" t="str">
        <f>IF($A109="","",_xll.ciqfunctions.udf.CIQ($A109,"IQ_FFO_INT_SCORE",$B$3))</f>
        <v/>
      </c>
      <c r="S109" s="43" t="str">
        <f>IF($A109="","",_xll.ciqfunctions.udf.CIQ($A109,"IQ_EBITDA_INT_SCORE",$B$3))</f>
        <v/>
      </c>
      <c r="T109" s="43" t="str">
        <f>IF($A109="","",_xll.ciqfunctions.udf.CIQ($A109,"IQ_FFO_TOTAL_DEBT_SCORE",$B$3))</f>
        <v/>
      </c>
      <c r="U109" s="43" t="str">
        <f>IF($A109="","",_xll.ciqfunctions.udf.CIQ($A109,"IQ_NET_DEBT_EBITDA_SCORE",$B$3))</f>
        <v/>
      </c>
      <c r="V109" s="43" t="str">
        <f>IF($A109="","",_xll.ciqfunctions.udf.CIQ($A109,"IQ_TOTAL_DEBT_CAP_SCORE",$B$3))</f>
        <v/>
      </c>
      <c r="W109" s="43" t="str">
        <f>IF($A109="","",_xll.ciqfunctions.udf.CIQ($A109,"IQ_DEBT_TOTAL_LIAB_SCORE",$B$3))</f>
        <v/>
      </c>
      <c r="X109" s="43" t="str">
        <f>IF($A109="","",_xll.ciqfunctions.udf.CIQ($A109,"IQ_TOTAL_DEBT_TOTAL_REV_SCORE",$B$3))</f>
        <v/>
      </c>
      <c r="Z109" s="43" t="str">
        <f>IF($A109="","",_xll.ciqfunctions.udf.CIQ($A109,"IQ_LIQUID_SCORE",$B$3))</f>
        <v/>
      </c>
      <c r="AA109" s="43" t="str">
        <f>IF($A109="","",_xll.ciqfunctions.udf.CIQ($A109,"IQ_FFO_PLUS_CASH_ST_DEBT_SCORE",$B$3))</f>
        <v/>
      </c>
      <c r="AB109" s="43" t="str">
        <f>IF($A109="","",_xll.ciqfunctions.udf.CIQ($A109,"IQ_FFO_GROSS_PROFIT_SCORE",$B$3))</f>
        <v/>
      </c>
      <c r="AC109" s="43" t="str">
        <f>IF($A109="","",_xll.ciqfunctions.udf.CIQ($A109,"IQ_BASIC_DEFENSE_INTERVAL_SCORE",$B$3))</f>
        <v/>
      </c>
      <c r="AD109" s="43" t="str">
        <f>IF($A109="","",_xll.ciqfunctions.udf.CIQ($A109,"IQ_CURRENT_RATIO_SCORE",$B$3))</f>
        <v/>
      </c>
      <c r="AE109" s="43" t="str">
        <f>IF($A109="","",_xll.ciqfunctions.udf.CIQ($A109,"IQ_QUICK_RATIO_SCORE",$B$3))</f>
        <v/>
      </c>
    </row>
    <row r="110" spans="3:31" ht="12.75" customHeight="1" x14ac:dyDescent="0.2">
      <c r="C110" s="43" t="str">
        <f>IF($A110="","",_xll.ciqfunctions.udf.CIQ($A110,"IQ_OPERATIONAL_SCORE",$B$3))</f>
        <v/>
      </c>
      <c r="D110" s="43" t="str">
        <f>IF($A110="","",_xll.ciqfunctions.udf.CIQ($A110,"IQ_TOTAL_REV_SCORE",$B$3))</f>
        <v/>
      </c>
      <c r="E110" s="43" t="str">
        <f>IF($A110="","",_xll.ciqfunctions.udf.CIQ($A110,"IQ_TOTAL_EQUITY_SCORE",$B$3))</f>
        <v/>
      </c>
      <c r="F110" s="43" t="str">
        <f>IF($A110="","",_xll.ciqfunctions.udf.CIQ($A110,"IQ_RETURN_CAPITAL_SCORE",$B$3))</f>
        <v/>
      </c>
      <c r="G110" s="43" t="str">
        <f>IF($A110="","",_xll.ciqfunctions.udf.CIQ($A110,"IQ_RECURRING_EARN_ASSETS_SCORE",$B$3))</f>
        <v/>
      </c>
      <c r="H110" s="43" t="str">
        <f>IF($A110="","",_xll.ciqfunctions.udf.CIQ($A110,"IQ_NET_WORKING_CAP_REV_SCORE",$B$3))</f>
        <v/>
      </c>
      <c r="I110" s="43" t="str">
        <f>IF($A110="","",_xll.ciqfunctions.udf.CIQ($A110,"IQ_ASSET_TURNS_SCORE",$B$3))</f>
        <v/>
      </c>
      <c r="J110" s="43" t="str">
        <f>IF($A110="","",_xll.ciqfunctions.udf.CIQ($A110,"IQ_INTAN_ASSETS_REV_SCORE",$B$3))</f>
        <v/>
      </c>
      <c r="K110" s="43" t="str">
        <f>IF($A110="","",_xll.ciqfunctions.udf.CIQ($A110,"IQ_NET_WORKING_CAP_TOTAL_ASSETS_SCORE",$B$3))</f>
        <v/>
      </c>
      <c r="L110" s="43" t="str">
        <f>IF($A110="","",_xll.ciqfunctions.udf.CIQ($A110,"IQ_AP_AR_SCORE",$B$3))</f>
        <v/>
      </c>
      <c r="M110" s="43" t="str">
        <f>IF($A110="","",_xll.ciqfunctions.udf.CIQ($A110,"IQ_MGMT_RATE_RETURN_SCORE",$B$3))</f>
        <v/>
      </c>
      <c r="N110" s="43" t="str">
        <f>IF($A110="","",_xll.ciqfunctions.udf.CIQ($A110,"IQ_GROSS_MARGIN_SCORE",$B$3))</f>
        <v/>
      </c>
      <c r="O110" s="43" t="str">
        <f>IF($A110="","",_xll.ciqfunctions.udf.CIQ($A110,"IQ_EBITDA_MARGIN_SCORE",$B$3))</f>
        <v/>
      </c>
      <c r="Q110" s="43" t="str">
        <f>IF($A110="","",_xll.ciqfunctions.udf.CIQ($A110,"IQ_SOLVENCY_SCORE",$B$3))</f>
        <v/>
      </c>
      <c r="R110" s="43" t="str">
        <f>IF($A110="","",_xll.ciqfunctions.udf.CIQ($A110,"IQ_FFO_INT_SCORE",$B$3))</f>
        <v/>
      </c>
      <c r="S110" s="43" t="str">
        <f>IF($A110="","",_xll.ciqfunctions.udf.CIQ($A110,"IQ_EBITDA_INT_SCORE",$B$3))</f>
        <v/>
      </c>
      <c r="T110" s="43" t="str">
        <f>IF($A110="","",_xll.ciqfunctions.udf.CIQ($A110,"IQ_FFO_TOTAL_DEBT_SCORE",$B$3))</f>
        <v/>
      </c>
      <c r="U110" s="43" t="str">
        <f>IF($A110="","",_xll.ciqfunctions.udf.CIQ($A110,"IQ_NET_DEBT_EBITDA_SCORE",$B$3))</f>
        <v/>
      </c>
      <c r="V110" s="43" t="str">
        <f>IF($A110="","",_xll.ciqfunctions.udf.CIQ($A110,"IQ_TOTAL_DEBT_CAP_SCORE",$B$3))</f>
        <v/>
      </c>
      <c r="W110" s="43" t="str">
        <f>IF($A110="","",_xll.ciqfunctions.udf.CIQ($A110,"IQ_DEBT_TOTAL_LIAB_SCORE",$B$3))</f>
        <v/>
      </c>
      <c r="X110" s="43" t="str">
        <f>IF($A110="","",_xll.ciqfunctions.udf.CIQ($A110,"IQ_TOTAL_DEBT_TOTAL_REV_SCORE",$B$3))</f>
        <v/>
      </c>
      <c r="Z110" s="43" t="str">
        <f>IF($A110="","",_xll.ciqfunctions.udf.CIQ($A110,"IQ_LIQUID_SCORE",$B$3))</f>
        <v/>
      </c>
      <c r="AA110" s="43" t="str">
        <f>IF($A110="","",_xll.ciqfunctions.udf.CIQ($A110,"IQ_FFO_PLUS_CASH_ST_DEBT_SCORE",$B$3))</f>
        <v/>
      </c>
      <c r="AB110" s="43" t="str">
        <f>IF($A110="","",_xll.ciqfunctions.udf.CIQ($A110,"IQ_FFO_GROSS_PROFIT_SCORE",$B$3))</f>
        <v/>
      </c>
      <c r="AC110" s="43" t="str">
        <f>IF($A110="","",_xll.ciqfunctions.udf.CIQ($A110,"IQ_BASIC_DEFENSE_INTERVAL_SCORE",$B$3))</f>
        <v/>
      </c>
      <c r="AD110" s="43" t="str">
        <f>IF($A110="","",_xll.ciqfunctions.udf.CIQ($A110,"IQ_CURRENT_RATIO_SCORE",$B$3))</f>
        <v/>
      </c>
      <c r="AE110" s="43" t="str">
        <f>IF($A110="","",_xll.ciqfunctions.udf.CIQ($A110,"IQ_QUICK_RATIO_SCORE",$B$3))</f>
        <v/>
      </c>
    </row>
    <row r="111" spans="3:31" ht="12.75" customHeight="1" x14ac:dyDescent="0.2">
      <c r="C111" s="43" t="str">
        <f>IF($A111="","",_xll.ciqfunctions.udf.CIQ($A111,"IQ_OPERATIONAL_SCORE",$B$3))</f>
        <v/>
      </c>
      <c r="D111" s="43" t="str">
        <f>IF($A111="","",_xll.ciqfunctions.udf.CIQ($A111,"IQ_TOTAL_REV_SCORE",$B$3))</f>
        <v/>
      </c>
      <c r="E111" s="43" t="str">
        <f>IF($A111="","",_xll.ciqfunctions.udf.CIQ($A111,"IQ_TOTAL_EQUITY_SCORE",$B$3))</f>
        <v/>
      </c>
      <c r="F111" s="43" t="str">
        <f>IF($A111="","",_xll.ciqfunctions.udf.CIQ($A111,"IQ_RETURN_CAPITAL_SCORE",$B$3))</f>
        <v/>
      </c>
      <c r="G111" s="43" t="str">
        <f>IF($A111="","",_xll.ciqfunctions.udf.CIQ($A111,"IQ_RECURRING_EARN_ASSETS_SCORE",$B$3))</f>
        <v/>
      </c>
      <c r="H111" s="43" t="str">
        <f>IF($A111="","",_xll.ciqfunctions.udf.CIQ($A111,"IQ_NET_WORKING_CAP_REV_SCORE",$B$3))</f>
        <v/>
      </c>
      <c r="I111" s="43" t="str">
        <f>IF($A111="","",_xll.ciqfunctions.udf.CIQ($A111,"IQ_ASSET_TURNS_SCORE",$B$3))</f>
        <v/>
      </c>
      <c r="J111" s="43" t="str">
        <f>IF($A111="","",_xll.ciqfunctions.udf.CIQ($A111,"IQ_INTAN_ASSETS_REV_SCORE",$B$3))</f>
        <v/>
      </c>
      <c r="K111" s="43" t="str">
        <f>IF($A111="","",_xll.ciqfunctions.udf.CIQ($A111,"IQ_NET_WORKING_CAP_TOTAL_ASSETS_SCORE",$B$3))</f>
        <v/>
      </c>
      <c r="L111" s="43" t="str">
        <f>IF($A111="","",_xll.ciqfunctions.udf.CIQ($A111,"IQ_AP_AR_SCORE",$B$3))</f>
        <v/>
      </c>
      <c r="M111" s="43" t="str">
        <f>IF($A111="","",_xll.ciqfunctions.udf.CIQ($A111,"IQ_MGMT_RATE_RETURN_SCORE",$B$3))</f>
        <v/>
      </c>
      <c r="N111" s="43" t="str">
        <f>IF($A111="","",_xll.ciqfunctions.udf.CIQ($A111,"IQ_GROSS_MARGIN_SCORE",$B$3))</f>
        <v/>
      </c>
      <c r="O111" s="43" t="str">
        <f>IF($A111="","",_xll.ciqfunctions.udf.CIQ($A111,"IQ_EBITDA_MARGIN_SCORE",$B$3))</f>
        <v/>
      </c>
      <c r="Q111" s="43" t="str">
        <f>IF($A111="","",_xll.ciqfunctions.udf.CIQ($A111,"IQ_SOLVENCY_SCORE",$B$3))</f>
        <v/>
      </c>
      <c r="R111" s="43" t="str">
        <f>IF($A111="","",_xll.ciqfunctions.udf.CIQ($A111,"IQ_FFO_INT_SCORE",$B$3))</f>
        <v/>
      </c>
      <c r="S111" s="43" t="str">
        <f>IF($A111="","",_xll.ciqfunctions.udf.CIQ($A111,"IQ_EBITDA_INT_SCORE",$B$3))</f>
        <v/>
      </c>
      <c r="T111" s="43" t="str">
        <f>IF($A111="","",_xll.ciqfunctions.udf.CIQ($A111,"IQ_FFO_TOTAL_DEBT_SCORE",$B$3))</f>
        <v/>
      </c>
      <c r="U111" s="43" t="str">
        <f>IF($A111="","",_xll.ciqfunctions.udf.CIQ($A111,"IQ_NET_DEBT_EBITDA_SCORE",$B$3))</f>
        <v/>
      </c>
      <c r="V111" s="43" t="str">
        <f>IF($A111="","",_xll.ciqfunctions.udf.CIQ($A111,"IQ_TOTAL_DEBT_CAP_SCORE",$B$3))</f>
        <v/>
      </c>
      <c r="W111" s="43" t="str">
        <f>IF($A111="","",_xll.ciqfunctions.udf.CIQ($A111,"IQ_DEBT_TOTAL_LIAB_SCORE",$B$3))</f>
        <v/>
      </c>
      <c r="X111" s="43" t="str">
        <f>IF($A111="","",_xll.ciqfunctions.udf.CIQ($A111,"IQ_TOTAL_DEBT_TOTAL_REV_SCORE",$B$3))</f>
        <v/>
      </c>
      <c r="Z111" s="43" t="str">
        <f>IF($A111="","",_xll.ciqfunctions.udf.CIQ($A111,"IQ_LIQUID_SCORE",$B$3))</f>
        <v/>
      </c>
      <c r="AA111" s="43" t="str">
        <f>IF($A111="","",_xll.ciqfunctions.udf.CIQ($A111,"IQ_FFO_PLUS_CASH_ST_DEBT_SCORE",$B$3))</f>
        <v/>
      </c>
      <c r="AB111" s="43" t="str">
        <f>IF($A111="","",_xll.ciqfunctions.udf.CIQ($A111,"IQ_FFO_GROSS_PROFIT_SCORE",$B$3))</f>
        <v/>
      </c>
      <c r="AC111" s="43" t="str">
        <f>IF($A111="","",_xll.ciqfunctions.udf.CIQ($A111,"IQ_BASIC_DEFENSE_INTERVAL_SCORE",$B$3))</f>
        <v/>
      </c>
      <c r="AD111" s="43" t="str">
        <f>IF($A111="","",_xll.ciqfunctions.udf.CIQ($A111,"IQ_CURRENT_RATIO_SCORE",$B$3))</f>
        <v/>
      </c>
      <c r="AE111" s="43" t="str">
        <f>IF($A111="","",_xll.ciqfunctions.udf.CIQ($A111,"IQ_QUICK_RATIO_SCORE",$B$3))</f>
        <v/>
      </c>
    </row>
    <row r="112" spans="3:31" ht="12.75" customHeight="1" x14ac:dyDescent="0.2">
      <c r="C112" s="43" t="str">
        <f>IF($A112="","",_xll.ciqfunctions.udf.CIQ($A112,"IQ_OPERATIONAL_SCORE",$B$3))</f>
        <v/>
      </c>
      <c r="D112" s="43" t="str">
        <f>IF($A112="","",_xll.ciqfunctions.udf.CIQ($A112,"IQ_TOTAL_REV_SCORE",$B$3))</f>
        <v/>
      </c>
      <c r="E112" s="43" t="str">
        <f>IF($A112="","",_xll.ciqfunctions.udf.CIQ($A112,"IQ_TOTAL_EQUITY_SCORE",$B$3))</f>
        <v/>
      </c>
      <c r="F112" s="43" t="str">
        <f>IF($A112="","",_xll.ciqfunctions.udf.CIQ($A112,"IQ_RETURN_CAPITAL_SCORE",$B$3))</f>
        <v/>
      </c>
      <c r="G112" s="43" t="str">
        <f>IF($A112="","",_xll.ciqfunctions.udf.CIQ($A112,"IQ_RECURRING_EARN_ASSETS_SCORE",$B$3))</f>
        <v/>
      </c>
      <c r="H112" s="43" t="str">
        <f>IF($A112="","",_xll.ciqfunctions.udf.CIQ($A112,"IQ_NET_WORKING_CAP_REV_SCORE",$B$3))</f>
        <v/>
      </c>
      <c r="I112" s="43" t="str">
        <f>IF($A112="","",_xll.ciqfunctions.udf.CIQ($A112,"IQ_ASSET_TURNS_SCORE",$B$3))</f>
        <v/>
      </c>
      <c r="J112" s="43" t="str">
        <f>IF($A112="","",_xll.ciqfunctions.udf.CIQ($A112,"IQ_INTAN_ASSETS_REV_SCORE",$B$3))</f>
        <v/>
      </c>
      <c r="K112" s="43" t="str">
        <f>IF($A112="","",_xll.ciqfunctions.udf.CIQ($A112,"IQ_NET_WORKING_CAP_TOTAL_ASSETS_SCORE",$B$3))</f>
        <v/>
      </c>
      <c r="L112" s="43" t="str">
        <f>IF($A112="","",_xll.ciqfunctions.udf.CIQ($A112,"IQ_AP_AR_SCORE",$B$3))</f>
        <v/>
      </c>
      <c r="M112" s="43" t="str">
        <f>IF($A112="","",_xll.ciqfunctions.udf.CIQ($A112,"IQ_MGMT_RATE_RETURN_SCORE",$B$3))</f>
        <v/>
      </c>
      <c r="N112" s="43" t="str">
        <f>IF($A112="","",_xll.ciqfunctions.udf.CIQ($A112,"IQ_GROSS_MARGIN_SCORE",$B$3))</f>
        <v/>
      </c>
      <c r="O112" s="43" t="str">
        <f>IF($A112="","",_xll.ciqfunctions.udf.CIQ($A112,"IQ_EBITDA_MARGIN_SCORE",$B$3))</f>
        <v/>
      </c>
      <c r="Q112" s="43" t="str">
        <f>IF($A112="","",_xll.ciqfunctions.udf.CIQ($A112,"IQ_SOLVENCY_SCORE",$B$3))</f>
        <v/>
      </c>
      <c r="R112" s="43" t="str">
        <f>IF($A112="","",_xll.ciqfunctions.udf.CIQ($A112,"IQ_FFO_INT_SCORE",$B$3))</f>
        <v/>
      </c>
      <c r="S112" s="43" t="str">
        <f>IF($A112="","",_xll.ciqfunctions.udf.CIQ($A112,"IQ_EBITDA_INT_SCORE",$B$3))</f>
        <v/>
      </c>
      <c r="T112" s="43" t="str">
        <f>IF($A112="","",_xll.ciqfunctions.udf.CIQ($A112,"IQ_FFO_TOTAL_DEBT_SCORE",$B$3))</f>
        <v/>
      </c>
      <c r="U112" s="43" t="str">
        <f>IF($A112="","",_xll.ciqfunctions.udf.CIQ($A112,"IQ_NET_DEBT_EBITDA_SCORE",$B$3))</f>
        <v/>
      </c>
      <c r="V112" s="43" t="str">
        <f>IF($A112="","",_xll.ciqfunctions.udf.CIQ($A112,"IQ_TOTAL_DEBT_CAP_SCORE",$B$3))</f>
        <v/>
      </c>
      <c r="W112" s="43" t="str">
        <f>IF($A112="","",_xll.ciqfunctions.udf.CIQ($A112,"IQ_DEBT_TOTAL_LIAB_SCORE",$B$3))</f>
        <v/>
      </c>
      <c r="X112" s="43" t="str">
        <f>IF($A112="","",_xll.ciqfunctions.udf.CIQ($A112,"IQ_TOTAL_DEBT_TOTAL_REV_SCORE",$B$3))</f>
        <v/>
      </c>
      <c r="Z112" s="43" t="str">
        <f>IF($A112="","",_xll.ciqfunctions.udf.CIQ($A112,"IQ_LIQUID_SCORE",$B$3))</f>
        <v/>
      </c>
      <c r="AA112" s="43" t="str">
        <f>IF($A112="","",_xll.ciqfunctions.udf.CIQ($A112,"IQ_FFO_PLUS_CASH_ST_DEBT_SCORE",$B$3))</f>
        <v/>
      </c>
      <c r="AB112" s="43" t="str">
        <f>IF($A112="","",_xll.ciqfunctions.udf.CIQ($A112,"IQ_FFO_GROSS_PROFIT_SCORE",$B$3))</f>
        <v/>
      </c>
      <c r="AC112" s="43" t="str">
        <f>IF($A112="","",_xll.ciqfunctions.udf.CIQ($A112,"IQ_BASIC_DEFENSE_INTERVAL_SCORE",$B$3))</f>
        <v/>
      </c>
      <c r="AD112" s="43" t="str">
        <f>IF($A112="","",_xll.ciqfunctions.udf.CIQ($A112,"IQ_CURRENT_RATIO_SCORE",$B$3))</f>
        <v/>
      </c>
      <c r="AE112" s="43" t="str">
        <f>IF($A112="","",_xll.ciqfunctions.udf.CIQ($A112,"IQ_QUICK_RATIO_SCORE",$B$3))</f>
        <v/>
      </c>
    </row>
    <row r="113" spans="3:31" ht="12.75" customHeight="1" x14ac:dyDescent="0.2">
      <c r="C113" s="43" t="str">
        <f>IF($A113="","",_xll.ciqfunctions.udf.CIQ($A113,"IQ_OPERATIONAL_SCORE",$B$3))</f>
        <v/>
      </c>
      <c r="D113" s="43" t="str">
        <f>IF($A113="","",_xll.ciqfunctions.udf.CIQ($A113,"IQ_TOTAL_REV_SCORE",$B$3))</f>
        <v/>
      </c>
      <c r="E113" s="43" t="str">
        <f>IF($A113="","",_xll.ciqfunctions.udf.CIQ($A113,"IQ_TOTAL_EQUITY_SCORE",$B$3))</f>
        <v/>
      </c>
      <c r="F113" s="43" t="str">
        <f>IF($A113="","",_xll.ciqfunctions.udf.CIQ($A113,"IQ_RETURN_CAPITAL_SCORE",$B$3))</f>
        <v/>
      </c>
      <c r="G113" s="43" t="str">
        <f>IF($A113="","",_xll.ciqfunctions.udf.CIQ($A113,"IQ_RECURRING_EARN_ASSETS_SCORE",$B$3))</f>
        <v/>
      </c>
      <c r="H113" s="43" t="str">
        <f>IF($A113="","",_xll.ciqfunctions.udf.CIQ($A113,"IQ_NET_WORKING_CAP_REV_SCORE",$B$3))</f>
        <v/>
      </c>
      <c r="I113" s="43" t="str">
        <f>IF($A113="","",_xll.ciqfunctions.udf.CIQ($A113,"IQ_ASSET_TURNS_SCORE",$B$3))</f>
        <v/>
      </c>
      <c r="J113" s="43" t="str">
        <f>IF($A113="","",_xll.ciqfunctions.udf.CIQ($A113,"IQ_INTAN_ASSETS_REV_SCORE",$B$3))</f>
        <v/>
      </c>
      <c r="K113" s="43" t="str">
        <f>IF($A113="","",_xll.ciqfunctions.udf.CIQ($A113,"IQ_NET_WORKING_CAP_TOTAL_ASSETS_SCORE",$B$3))</f>
        <v/>
      </c>
      <c r="L113" s="43" t="str">
        <f>IF($A113="","",_xll.ciqfunctions.udf.CIQ($A113,"IQ_AP_AR_SCORE",$B$3))</f>
        <v/>
      </c>
      <c r="M113" s="43" t="str">
        <f>IF($A113="","",_xll.ciqfunctions.udf.CIQ($A113,"IQ_MGMT_RATE_RETURN_SCORE",$B$3))</f>
        <v/>
      </c>
      <c r="N113" s="43" t="str">
        <f>IF($A113="","",_xll.ciqfunctions.udf.CIQ($A113,"IQ_GROSS_MARGIN_SCORE",$B$3))</f>
        <v/>
      </c>
      <c r="O113" s="43" t="str">
        <f>IF($A113="","",_xll.ciqfunctions.udf.CIQ($A113,"IQ_EBITDA_MARGIN_SCORE",$B$3))</f>
        <v/>
      </c>
      <c r="Q113" s="43" t="str">
        <f>IF($A113="","",_xll.ciqfunctions.udf.CIQ($A113,"IQ_SOLVENCY_SCORE",$B$3))</f>
        <v/>
      </c>
      <c r="R113" s="43" t="str">
        <f>IF($A113="","",_xll.ciqfunctions.udf.CIQ($A113,"IQ_FFO_INT_SCORE",$B$3))</f>
        <v/>
      </c>
      <c r="S113" s="43" t="str">
        <f>IF($A113="","",_xll.ciqfunctions.udf.CIQ($A113,"IQ_EBITDA_INT_SCORE",$B$3))</f>
        <v/>
      </c>
      <c r="T113" s="43" t="str">
        <f>IF($A113="","",_xll.ciqfunctions.udf.CIQ($A113,"IQ_FFO_TOTAL_DEBT_SCORE",$B$3))</f>
        <v/>
      </c>
      <c r="U113" s="43" t="str">
        <f>IF($A113="","",_xll.ciqfunctions.udf.CIQ($A113,"IQ_NET_DEBT_EBITDA_SCORE",$B$3))</f>
        <v/>
      </c>
      <c r="V113" s="43" t="str">
        <f>IF($A113="","",_xll.ciqfunctions.udf.CIQ($A113,"IQ_TOTAL_DEBT_CAP_SCORE",$B$3))</f>
        <v/>
      </c>
      <c r="W113" s="43" t="str">
        <f>IF($A113="","",_xll.ciqfunctions.udf.CIQ($A113,"IQ_DEBT_TOTAL_LIAB_SCORE",$B$3))</f>
        <v/>
      </c>
      <c r="X113" s="43" t="str">
        <f>IF($A113="","",_xll.ciqfunctions.udf.CIQ($A113,"IQ_TOTAL_DEBT_TOTAL_REV_SCORE",$B$3))</f>
        <v/>
      </c>
      <c r="Z113" s="43" t="str">
        <f>IF($A113="","",_xll.ciqfunctions.udf.CIQ($A113,"IQ_LIQUID_SCORE",$B$3))</f>
        <v/>
      </c>
      <c r="AA113" s="43" t="str">
        <f>IF($A113="","",_xll.ciqfunctions.udf.CIQ($A113,"IQ_FFO_PLUS_CASH_ST_DEBT_SCORE",$B$3))</f>
        <v/>
      </c>
      <c r="AB113" s="43" t="str">
        <f>IF($A113="","",_xll.ciqfunctions.udf.CIQ($A113,"IQ_FFO_GROSS_PROFIT_SCORE",$B$3))</f>
        <v/>
      </c>
      <c r="AC113" s="43" t="str">
        <f>IF($A113="","",_xll.ciqfunctions.udf.CIQ($A113,"IQ_BASIC_DEFENSE_INTERVAL_SCORE",$B$3))</f>
        <v/>
      </c>
      <c r="AD113" s="43" t="str">
        <f>IF($A113="","",_xll.ciqfunctions.udf.CIQ($A113,"IQ_CURRENT_RATIO_SCORE",$B$3))</f>
        <v/>
      </c>
      <c r="AE113" s="43" t="str">
        <f>IF($A113="","",_xll.ciqfunctions.udf.CIQ($A113,"IQ_QUICK_RATIO_SCORE",$B$3))</f>
        <v/>
      </c>
    </row>
    <row r="114" spans="3:31" ht="12.75" customHeight="1" x14ac:dyDescent="0.2">
      <c r="C114" s="43" t="str">
        <f>IF($A114="","",_xll.ciqfunctions.udf.CIQ($A114,"IQ_OPERATIONAL_SCORE",$B$3))</f>
        <v/>
      </c>
      <c r="D114" s="43" t="str">
        <f>IF($A114="","",_xll.ciqfunctions.udf.CIQ($A114,"IQ_TOTAL_REV_SCORE",$B$3))</f>
        <v/>
      </c>
      <c r="E114" s="43" t="str">
        <f>IF($A114="","",_xll.ciqfunctions.udf.CIQ($A114,"IQ_TOTAL_EQUITY_SCORE",$B$3))</f>
        <v/>
      </c>
      <c r="F114" s="43" t="str">
        <f>IF($A114="","",_xll.ciqfunctions.udf.CIQ($A114,"IQ_RETURN_CAPITAL_SCORE",$B$3))</f>
        <v/>
      </c>
      <c r="G114" s="43" t="str">
        <f>IF($A114="","",_xll.ciqfunctions.udf.CIQ($A114,"IQ_RECURRING_EARN_ASSETS_SCORE",$B$3))</f>
        <v/>
      </c>
      <c r="H114" s="43" t="str">
        <f>IF($A114="","",_xll.ciqfunctions.udf.CIQ($A114,"IQ_NET_WORKING_CAP_REV_SCORE",$B$3))</f>
        <v/>
      </c>
      <c r="I114" s="43" t="str">
        <f>IF($A114="","",_xll.ciqfunctions.udf.CIQ($A114,"IQ_ASSET_TURNS_SCORE",$B$3))</f>
        <v/>
      </c>
      <c r="J114" s="43" t="str">
        <f>IF($A114="","",_xll.ciqfunctions.udf.CIQ($A114,"IQ_INTAN_ASSETS_REV_SCORE",$B$3))</f>
        <v/>
      </c>
      <c r="K114" s="43" t="str">
        <f>IF($A114="","",_xll.ciqfunctions.udf.CIQ($A114,"IQ_NET_WORKING_CAP_TOTAL_ASSETS_SCORE",$B$3))</f>
        <v/>
      </c>
      <c r="L114" s="43" t="str">
        <f>IF($A114="","",_xll.ciqfunctions.udf.CIQ($A114,"IQ_AP_AR_SCORE",$B$3))</f>
        <v/>
      </c>
      <c r="M114" s="43" t="str">
        <f>IF($A114="","",_xll.ciqfunctions.udf.CIQ($A114,"IQ_MGMT_RATE_RETURN_SCORE",$B$3))</f>
        <v/>
      </c>
      <c r="N114" s="43" t="str">
        <f>IF($A114="","",_xll.ciqfunctions.udf.CIQ($A114,"IQ_GROSS_MARGIN_SCORE",$B$3))</f>
        <v/>
      </c>
      <c r="O114" s="43" t="str">
        <f>IF($A114="","",_xll.ciqfunctions.udf.CIQ($A114,"IQ_EBITDA_MARGIN_SCORE",$B$3))</f>
        <v/>
      </c>
      <c r="Q114" s="43" t="str">
        <f>IF($A114="","",_xll.ciqfunctions.udf.CIQ($A114,"IQ_SOLVENCY_SCORE",$B$3))</f>
        <v/>
      </c>
      <c r="R114" s="43" t="str">
        <f>IF($A114="","",_xll.ciqfunctions.udf.CIQ($A114,"IQ_FFO_INT_SCORE",$B$3))</f>
        <v/>
      </c>
      <c r="S114" s="43" t="str">
        <f>IF($A114="","",_xll.ciqfunctions.udf.CIQ($A114,"IQ_EBITDA_INT_SCORE",$B$3))</f>
        <v/>
      </c>
      <c r="T114" s="43" t="str">
        <f>IF($A114="","",_xll.ciqfunctions.udf.CIQ($A114,"IQ_FFO_TOTAL_DEBT_SCORE",$B$3))</f>
        <v/>
      </c>
      <c r="U114" s="43" t="str">
        <f>IF($A114="","",_xll.ciqfunctions.udf.CIQ($A114,"IQ_NET_DEBT_EBITDA_SCORE",$B$3))</f>
        <v/>
      </c>
      <c r="V114" s="43" t="str">
        <f>IF($A114="","",_xll.ciqfunctions.udf.CIQ($A114,"IQ_TOTAL_DEBT_CAP_SCORE",$B$3))</f>
        <v/>
      </c>
      <c r="W114" s="43" t="str">
        <f>IF($A114="","",_xll.ciqfunctions.udf.CIQ($A114,"IQ_DEBT_TOTAL_LIAB_SCORE",$B$3))</f>
        <v/>
      </c>
      <c r="X114" s="43" t="str">
        <f>IF($A114="","",_xll.ciqfunctions.udf.CIQ($A114,"IQ_TOTAL_DEBT_TOTAL_REV_SCORE",$B$3))</f>
        <v/>
      </c>
      <c r="Z114" s="43" t="str">
        <f>IF($A114="","",_xll.ciqfunctions.udf.CIQ($A114,"IQ_LIQUID_SCORE",$B$3))</f>
        <v/>
      </c>
      <c r="AA114" s="43" t="str">
        <f>IF($A114="","",_xll.ciqfunctions.udf.CIQ($A114,"IQ_FFO_PLUS_CASH_ST_DEBT_SCORE",$B$3))</f>
        <v/>
      </c>
      <c r="AB114" s="43" t="str">
        <f>IF($A114="","",_xll.ciqfunctions.udf.CIQ($A114,"IQ_FFO_GROSS_PROFIT_SCORE",$B$3))</f>
        <v/>
      </c>
      <c r="AC114" s="43" t="str">
        <f>IF($A114="","",_xll.ciqfunctions.udf.CIQ($A114,"IQ_BASIC_DEFENSE_INTERVAL_SCORE",$B$3))</f>
        <v/>
      </c>
      <c r="AD114" s="43" t="str">
        <f>IF($A114="","",_xll.ciqfunctions.udf.CIQ($A114,"IQ_CURRENT_RATIO_SCORE",$B$3))</f>
        <v/>
      </c>
      <c r="AE114" s="43" t="str">
        <f>IF($A114="","",_xll.ciqfunctions.udf.CIQ($A114,"IQ_QUICK_RATIO_SCORE",$B$3))</f>
        <v/>
      </c>
    </row>
    <row r="115" spans="3:31" ht="12.75" customHeight="1" x14ac:dyDescent="0.2">
      <c r="C115" s="43" t="str">
        <f>IF($A115="","",_xll.ciqfunctions.udf.CIQ($A115,"IQ_OPERATIONAL_SCORE",$B$3))</f>
        <v/>
      </c>
      <c r="D115" s="43" t="str">
        <f>IF($A115="","",_xll.ciqfunctions.udf.CIQ($A115,"IQ_TOTAL_REV_SCORE",$B$3))</f>
        <v/>
      </c>
      <c r="E115" s="43" t="str">
        <f>IF($A115="","",_xll.ciqfunctions.udf.CIQ($A115,"IQ_TOTAL_EQUITY_SCORE",$B$3))</f>
        <v/>
      </c>
      <c r="F115" s="43" t="str">
        <f>IF($A115="","",_xll.ciqfunctions.udf.CIQ($A115,"IQ_RETURN_CAPITAL_SCORE",$B$3))</f>
        <v/>
      </c>
      <c r="G115" s="43" t="str">
        <f>IF($A115="","",_xll.ciqfunctions.udf.CIQ($A115,"IQ_RECURRING_EARN_ASSETS_SCORE",$B$3))</f>
        <v/>
      </c>
      <c r="H115" s="43" t="str">
        <f>IF($A115="","",_xll.ciqfunctions.udf.CIQ($A115,"IQ_NET_WORKING_CAP_REV_SCORE",$B$3))</f>
        <v/>
      </c>
      <c r="I115" s="43" t="str">
        <f>IF($A115="","",_xll.ciqfunctions.udf.CIQ($A115,"IQ_ASSET_TURNS_SCORE",$B$3))</f>
        <v/>
      </c>
      <c r="J115" s="43" t="str">
        <f>IF($A115="","",_xll.ciqfunctions.udf.CIQ($A115,"IQ_INTAN_ASSETS_REV_SCORE",$B$3))</f>
        <v/>
      </c>
      <c r="K115" s="43" t="str">
        <f>IF($A115="","",_xll.ciqfunctions.udf.CIQ($A115,"IQ_NET_WORKING_CAP_TOTAL_ASSETS_SCORE",$B$3))</f>
        <v/>
      </c>
      <c r="L115" s="43" t="str">
        <f>IF($A115="","",_xll.ciqfunctions.udf.CIQ($A115,"IQ_AP_AR_SCORE",$B$3))</f>
        <v/>
      </c>
      <c r="M115" s="43" t="str">
        <f>IF($A115="","",_xll.ciqfunctions.udf.CIQ($A115,"IQ_MGMT_RATE_RETURN_SCORE",$B$3))</f>
        <v/>
      </c>
      <c r="N115" s="43" t="str">
        <f>IF($A115="","",_xll.ciqfunctions.udf.CIQ($A115,"IQ_GROSS_MARGIN_SCORE",$B$3))</f>
        <v/>
      </c>
      <c r="O115" s="43" t="str">
        <f>IF($A115="","",_xll.ciqfunctions.udf.CIQ($A115,"IQ_EBITDA_MARGIN_SCORE",$B$3))</f>
        <v/>
      </c>
      <c r="Q115" s="43" t="str">
        <f>IF($A115="","",_xll.ciqfunctions.udf.CIQ($A115,"IQ_SOLVENCY_SCORE",$B$3))</f>
        <v/>
      </c>
      <c r="R115" s="43" t="str">
        <f>IF($A115="","",_xll.ciqfunctions.udf.CIQ($A115,"IQ_FFO_INT_SCORE",$B$3))</f>
        <v/>
      </c>
      <c r="S115" s="43" t="str">
        <f>IF($A115="","",_xll.ciqfunctions.udf.CIQ($A115,"IQ_EBITDA_INT_SCORE",$B$3))</f>
        <v/>
      </c>
      <c r="T115" s="43" t="str">
        <f>IF($A115="","",_xll.ciqfunctions.udf.CIQ($A115,"IQ_FFO_TOTAL_DEBT_SCORE",$B$3))</f>
        <v/>
      </c>
      <c r="U115" s="43" t="str">
        <f>IF($A115="","",_xll.ciqfunctions.udf.CIQ($A115,"IQ_NET_DEBT_EBITDA_SCORE",$B$3))</f>
        <v/>
      </c>
      <c r="V115" s="43" t="str">
        <f>IF($A115="","",_xll.ciqfunctions.udf.CIQ($A115,"IQ_TOTAL_DEBT_CAP_SCORE",$B$3))</f>
        <v/>
      </c>
      <c r="W115" s="43" t="str">
        <f>IF($A115="","",_xll.ciqfunctions.udf.CIQ($A115,"IQ_DEBT_TOTAL_LIAB_SCORE",$B$3))</f>
        <v/>
      </c>
      <c r="X115" s="43" t="str">
        <f>IF($A115="","",_xll.ciqfunctions.udf.CIQ($A115,"IQ_TOTAL_DEBT_TOTAL_REV_SCORE",$B$3))</f>
        <v/>
      </c>
      <c r="Z115" s="43" t="str">
        <f>IF($A115="","",_xll.ciqfunctions.udf.CIQ($A115,"IQ_LIQUID_SCORE",$B$3))</f>
        <v/>
      </c>
      <c r="AA115" s="43" t="str">
        <f>IF($A115="","",_xll.ciqfunctions.udf.CIQ($A115,"IQ_FFO_PLUS_CASH_ST_DEBT_SCORE",$B$3))</f>
        <v/>
      </c>
      <c r="AB115" s="43" t="str">
        <f>IF($A115="","",_xll.ciqfunctions.udf.CIQ($A115,"IQ_FFO_GROSS_PROFIT_SCORE",$B$3))</f>
        <v/>
      </c>
      <c r="AC115" s="43" t="str">
        <f>IF($A115="","",_xll.ciqfunctions.udf.CIQ($A115,"IQ_BASIC_DEFENSE_INTERVAL_SCORE",$B$3))</f>
        <v/>
      </c>
      <c r="AD115" s="43" t="str">
        <f>IF($A115="","",_xll.ciqfunctions.udf.CIQ($A115,"IQ_CURRENT_RATIO_SCORE",$B$3))</f>
        <v/>
      </c>
      <c r="AE115" s="43" t="str">
        <f>IF($A115="","",_xll.ciqfunctions.udf.CIQ($A115,"IQ_QUICK_RATIO_SCORE",$B$3))</f>
        <v/>
      </c>
    </row>
    <row r="116" spans="3:31" ht="12.75" customHeight="1" x14ac:dyDescent="0.2">
      <c r="C116" s="43" t="str">
        <f>IF($A116="","",_xll.ciqfunctions.udf.CIQ($A116,"IQ_OPERATIONAL_SCORE",$B$3))</f>
        <v/>
      </c>
      <c r="D116" s="43" t="str">
        <f>IF($A116="","",_xll.ciqfunctions.udf.CIQ($A116,"IQ_TOTAL_REV_SCORE",$B$3))</f>
        <v/>
      </c>
      <c r="E116" s="43" t="str">
        <f>IF($A116="","",_xll.ciqfunctions.udf.CIQ($A116,"IQ_TOTAL_EQUITY_SCORE",$B$3))</f>
        <v/>
      </c>
      <c r="F116" s="43" t="str">
        <f>IF($A116="","",_xll.ciqfunctions.udf.CIQ($A116,"IQ_RETURN_CAPITAL_SCORE",$B$3))</f>
        <v/>
      </c>
      <c r="G116" s="43" t="str">
        <f>IF($A116="","",_xll.ciqfunctions.udf.CIQ($A116,"IQ_RECURRING_EARN_ASSETS_SCORE",$B$3))</f>
        <v/>
      </c>
      <c r="H116" s="43" t="str">
        <f>IF($A116="","",_xll.ciqfunctions.udf.CIQ($A116,"IQ_NET_WORKING_CAP_REV_SCORE",$B$3))</f>
        <v/>
      </c>
      <c r="I116" s="43" t="str">
        <f>IF($A116="","",_xll.ciqfunctions.udf.CIQ($A116,"IQ_ASSET_TURNS_SCORE",$B$3))</f>
        <v/>
      </c>
      <c r="J116" s="43" t="str">
        <f>IF($A116="","",_xll.ciqfunctions.udf.CIQ($A116,"IQ_INTAN_ASSETS_REV_SCORE",$B$3))</f>
        <v/>
      </c>
      <c r="K116" s="43" t="str">
        <f>IF($A116="","",_xll.ciqfunctions.udf.CIQ($A116,"IQ_NET_WORKING_CAP_TOTAL_ASSETS_SCORE",$B$3))</f>
        <v/>
      </c>
      <c r="L116" s="43" t="str">
        <f>IF($A116="","",_xll.ciqfunctions.udf.CIQ($A116,"IQ_AP_AR_SCORE",$B$3))</f>
        <v/>
      </c>
      <c r="M116" s="43" t="str">
        <f>IF($A116="","",_xll.ciqfunctions.udf.CIQ($A116,"IQ_MGMT_RATE_RETURN_SCORE",$B$3))</f>
        <v/>
      </c>
      <c r="N116" s="43" t="str">
        <f>IF($A116="","",_xll.ciqfunctions.udf.CIQ($A116,"IQ_GROSS_MARGIN_SCORE",$B$3))</f>
        <v/>
      </c>
      <c r="O116" s="43" t="str">
        <f>IF($A116="","",_xll.ciqfunctions.udf.CIQ($A116,"IQ_EBITDA_MARGIN_SCORE",$B$3))</f>
        <v/>
      </c>
      <c r="Q116" s="43" t="str">
        <f>IF($A116="","",_xll.ciqfunctions.udf.CIQ($A116,"IQ_SOLVENCY_SCORE",$B$3))</f>
        <v/>
      </c>
      <c r="R116" s="43" t="str">
        <f>IF($A116="","",_xll.ciqfunctions.udf.CIQ($A116,"IQ_FFO_INT_SCORE",$B$3))</f>
        <v/>
      </c>
      <c r="S116" s="43" t="str">
        <f>IF($A116="","",_xll.ciqfunctions.udf.CIQ($A116,"IQ_EBITDA_INT_SCORE",$B$3))</f>
        <v/>
      </c>
      <c r="T116" s="43" t="str">
        <f>IF($A116="","",_xll.ciqfunctions.udf.CIQ($A116,"IQ_FFO_TOTAL_DEBT_SCORE",$B$3))</f>
        <v/>
      </c>
      <c r="U116" s="43" t="str">
        <f>IF($A116="","",_xll.ciqfunctions.udf.CIQ($A116,"IQ_NET_DEBT_EBITDA_SCORE",$B$3))</f>
        <v/>
      </c>
      <c r="V116" s="43" t="str">
        <f>IF($A116="","",_xll.ciqfunctions.udf.CIQ($A116,"IQ_TOTAL_DEBT_CAP_SCORE",$B$3))</f>
        <v/>
      </c>
      <c r="W116" s="43" t="str">
        <f>IF($A116="","",_xll.ciqfunctions.udf.CIQ($A116,"IQ_DEBT_TOTAL_LIAB_SCORE",$B$3))</f>
        <v/>
      </c>
      <c r="X116" s="43" t="str">
        <f>IF($A116="","",_xll.ciqfunctions.udf.CIQ($A116,"IQ_TOTAL_DEBT_TOTAL_REV_SCORE",$B$3))</f>
        <v/>
      </c>
      <c r="Z116" s="43" t="str">
        <f>IF($A116="","",_xll.ciqfunctions.udf.CIQ($A116,"IQ_LIQUID_SCORE",$B$3))</f>
        <v/>
      </c>
      <c r="AA116" s="43" t="str">
        <f>IF($A116="","",_xll.ciqfunctions.udf.CIQ($A116,"IQ_FFO_PLUS_CASH_ST_DEBT_SCORE",$B$3))</f>
        <v/>
      </c>
      <c r="AB116" s="43" t="str">
        <f>IF($A116="","",_xll.ciqfunctions.udf.CIQ($A116,"IQ_FFO_GROSS_PROFIT_SCORE",$B$3))</f>
        <v/>
      </c>
      <c r="AC116" s="43" t="str">
        <f>IF($A116="","",_xll.ciqfunctions.udf.CIQ($A116,"IQ_BASIC_DEFENSE_INTERVAL_SCORE",$B$3))</f>
        <v/>
      </c>
      <c r="AD116" s="43" t="str">
        <f>IF($A116="","",_xll.ciqfunctions.udf.CIQ($A116,"IQ_CURRENT_RATIO_SCORE",$B$3))</f>
        <v/>
      </c>
      <c r="AE116" s="43" t="str">
        <f>IF($A116="","",_xll.ciqfunctions.udf.CIQ($A116,"IQ_QUICK_RATIO_SCORE",$B$3))</f>
        <v/>
      </c>
    </row>
    <row r="117" spans="3:31" ht="12.75" customHeight="1" x14ac:dyDescent="0.2">
      <c r="C117" s="43" t="str">
        <f>IF($A117="","",_xll.ciqfunctions.udf.CIQ($A117,"IQ_OPERATIONAL_SCORE",$B$3))</f>
        <v/>
      </c>
      <c r="D117" s="43" t="str">
        <f>IF($A117="","",_xll.ciqfunctions.udf.CIQ($A117,"IQ_TOTAL_REV_SCORE",$B$3))</f>
        <v/>
      </c>
      <c r="E117" s="43" t="str">
        <f>IF($A117="","",_xll.ciqfunctions.udf.CIQ($A117,"IQ_TOTAL_EQUITY_SCORE",$B$3))</f>
        <v/>
      </c>
      <c r="F117" s="43" t="str">
        <f>IF($A117="","",_xll.ciqfunctions.udf.CIQ($A117,"IQ_RETURN_CAPITAL_SCORE",$B$3))</f>
        <v/>
      </c>
      <c r="G117" s="43" t="str">
        <f>IF($A117="","",_xll.ciqfunctions.udf.CIQ($A117,"IQ_RECURRING_EARN_ASSETS_SCORE",$B$3))</f>
        <v/>
      </c>
      <c r="H117" s="43" t="str">
        <f>IF($A117="","",_xll.ciqfunctions.udf.CIQ($A117,"IQ_NET_WORKING_CAP_REV_SCORE",$B$3))</f>
        <v/>
      </c>
      <c r="I117" s="43" t="str">
        <f>IF($A117="","",_xll.ciqfunctions.udf.CIQ($A117,"IQ_ASSET_TURNS_SCORE",$B$3))</f>
        <v/>
      </c>
      <c r="J117" s="43" t="str">
        <f>IF($A117="","",_xll.ciqfunctions.udf.CIQ($A117,"IQ_INTAN_ASSETS_REV_SCORE",$B$3))</f>
        <v/>
      </c>
      <c r="K117" s="43" t="str">
        <f>IF($A117="","",_xll.ciqfunctions.udf.CIQ($A117,"IQ_NET_WORKING_CAP_TOTAL_ASSETS_SCORE",$B$3))</f>
        <v/>
      </c>
      <c r="L117" s="43" t="str">
        <f>IF($A117="","",_xll.ciqfunctions.udf.CIQ($A117,"IQ_AP_AR_SCORE",$B$3))</f>
        <v/>
      </c>
      <c r="M117" s="43" t="str">
        <f>IF($A117="","",_xll.ciqfunctions.udf.CIQ($A117,"IQ_MGMT_RATE_RETURN_SCORE",$B$3))</f>
        <v/>
      </c>
      <c r="N117" s="43" t="str">
        <f>IF($A117="","",_xll.ciqfunctions.udf.CIQ($A117,"IQ_GROSS_MARGIN_SCORE",$B$3))</f>
        <v/>
      </c>
      <c r="O117" s="43" t="str">
        <f>IF($A117="","",_xll.ciqfunctions.udf.CIQ($A117,"IQ_EBITDA_MARGIN_SCORE",$B$3))</f>
        <v/>
      </c>
      <c r="Q117" s="43" t="str">
        <f>IF($A117="","",_xll.ciqfunctions.udf.CIQ($A117,"IQ_SOLVENCY_SCORE",$B$3))</f>
        <v/>
      </c>
      <c r="R117" s="43" t="str">
        <f>IF($A117="","",_xll.ciqfunctions.udf.CIQ($A117,"IQ_FFO_INT_SCORE",$B$3))</f>
        <v/>
      </c>
      <c r="S117" s="43" t="str">
        <f>IF($A117="","",_xll.ciqfunctions.udf.CIQ($A117,"IQ_EBITDA_INT_SCORE",$B$3))</f>
        <v/>
      </c>
      <c r="T117" s="43" t="str">
        <f>IF($A117="","",_xll.ciqfunctions.udf.CIQ($A117,"IQ_FFO_TOTAL_DEBT_SCORE",$B$3))</f>
        <v/>
      </c>
      <c r="U117" s="43" t="str">
        <f>IF($A117="","",_xll.ciqfunctions.udf.CIQ($A117,"IQ_NET_DEBT_EBITDA_SCORE",$B$3))</f>
        <v/>
      </c>
      <c r="V117" s="43" t="str">
        <f>IF($A117="","",_xll.ciqfunctions.udf.CIQ($A117,"IQ_TOTAL_DEBT_CAP_SCORE",$B$3))</f>
        <v/>
      </c>
      <c r="W117" s="43" t="str">
        <f>IF($A117="","",_xll.ciqfunctions.udf.CIQ($A117,"IQ_DEBT_TOTAL_LIAB_SCORE",$B$3))</f>
        <v/>
      </c>
      <c r="X117" s="43" t="str">
        <f>IF($A117="","",_xll.ciqfunctions.udf.CIQ($A117,"IQ_TOTAL_DEBT_TOTAL_REV_SCORE",$B$3))</f>
        <v/>
      </c>
      <c r="Z117" s="43" t="str">
        <f>IF($A117="","",_xll.ciqfunctions.udf.CIQ($A117,"IQ_LIQUID_SCORE",$B$3))</f>
        <v/>
      </c>
      <c r="AA117" s="43" t="str">
        <f>IF($A117="","",_xll.ciqfunctions.udf.CIQ($A117,"IQ_FFO_PLUS_CASH_ST_DEBT_SCORE",$B$3))</f>
        <v/>
      </c>
      <c r="AB117" s="43" t="str">
        <f>IF($A117="","",_xll.ciqfunctions.udf.CIQ($A117,"IQ_FFO_GROSS_PROFIT_SCORE",$B$3))</f>
        <v/>
      </c>
      <c r="AC117" s="43" t="str">
        <f>IF($A117="","",_xll.ciqfunctions.udf.CIQ($A117,"IQ_BASIC_DEFENSE_INTERVAL_SCORE",$B$3))</f>
        <v/>
      </c>
      <c r="AD117" s="43" t="str">
        <f>IF($A117="","",_xll.ciqfunctions.udf.CIQ($A117,"IQ_CURRENT_RATIO_SCORE",$B$3))</f>
        <v/>
      </c>
      <c r="AE117" s="43" t="str">
        <f>IF($A117="","",_xll.ciqfunctions.udf.CIQ($A117,"IQ_QUICK_RATIO_SCORE",$B$3))</f>
        <v/>
      </c>
    </row>
    <row r="118" spans="3:31" ht="12.75" customHeight="1" x14ac:dyDescent="0.2">
      <c r="C118" s="43" t="str">
        <f>IF($A118="","",_xll.ciqfunctions.udf.CIQ($A118,"IQ_OPERATIONAL_SCORE",$B$3))</f>
        <v/>
      </c>
      <c r="D118" s="43" t="str">
        <f>IF($A118="","",_xll.ciqfunctions.udf.CIQ($A118,"IQ_TOTAL_REV_SCORE",$B$3))</f>
        <v/>
      </c>
      <c r="E118" s="43" t="str">
        <f>IF($A118="","",_xll.ciqfunctions.udf.CIQ($A118,"IQ_TOTAL_EQUITY_SCORE",$B$3))</f>
        <v/>
      </c>
      <c r="F118" s="43" t="str">
        <f>IF($A118="","",_xll.ciqfunctions.udf.CIQ($A118,"IQ_RETURN_CAPITAL_SCORE",$B$3))</f>
        <v/>
      </c>
      <c r="G118" s="43" t="str">
        <f>IF($A118="","",_xll.ciqfunctions.udf.CIQ($A118,"IQ_RECURRING_EARN_ASSETS_SCORE",$B$3))</f>
        <v/>
      </c>
      <c r="H118" s="43" t="str">
        <f>IF($A118="","",_xll.ciqfunctions.udf.CIQ($A118,"IQ_NET_WORKING_CAP_REV_SCORE",$B$3))</f>
        <v/>
      </c>
      <c r="I118" s="43" t="str">
        <f>IF($A118="","",_xll.ciqfunctions.udf.CIQ($A118,"IQ_ASSET_TURNS_SCORE",$B$3))</f>
        <v/>
      </c>
      <c r="J118" s="43" t="str">
        <f>IF($A118="","",_xll.ciqfunctions.udf.CIQ($A118,"IQ_INTAN_ASSETS_REV_SCORE",$B$3))</f>
        <v/>
      </c>
      <c r="K118" s="43" t="str">
        <f>IF($A118="","",_xll.ciqfunctions.udf.CIQ($A118,"IQ_NET_WORKING_CAP_TOTAL_ASSETS_SCORE",$B$3))</f>
        <v/>
      </c>
      <c r="L118" s="43" t="str">
        <f>IF($A118="","",_xll.ciqfunctions.udf.CIQ($A118,"IQ_AP_AR_SCORE",$B$3))</f>
        <v/>
      </c>
      <c r="M118" s="43" t="str">
        <f>IF($A118="","",_xll.ciqfunctions.udf.CIQ($A118,"IQ_MGMT_RATE_RETURN_SCORE",$B$3))</f>
        <v/>
      </c>
      <c r="N118" s="43" t="str">
        <f>IF($A118="","",_xll.ciqfunctions.udf.CIQ($A118,"IQ_GROSS_MARGIN_SCORE",$B$3))</f>
        <v/>
      </c>
      <c r="O118" s="43" t="str">
        <f>IF($A118="","",_xll.ciqfunctions.udf.CIQ($A118,"IQ_EBITDA_MARGIN_SCORE",$B$3))</f>
        <v/>
      </c>
      <c r="Q118" s="43" t="str">
        <f>IF($A118="","",_xll.ciqfunctions.udf.CIQ($A118,"IQ_SOLVENCY_SCORE",$B$3))</f>
        <v/>
      </c>
      <c r="R118" s="43" t="str">
        <f>IF($A118="","",_xll.ciqfunctions.udf.CIQ($A118,"IQ_FFO_INT_SCORE",$B$3))</f>
        <v/>
      </c>
      <c r="S118" s="43" t="str">
        <f>IF($A118="","",_xll.ciqfunctions.udf.CIQ($A118,"IQ_EBITDA_INT_SCORE",$B$3))</f>
        <v/>
      </c>
      <c r="T118" s="43" t="str">
        <f>IF($A118="","",_xll.ciqfunctions.udf.CIQ($A118,"IQ_FFO_TOTAL_DEBT_SCORE",$B$3))</f>
        <v/>
      </c>
      <c r="U118" s="43" t="str">
        <f>IF($A118="","",_xll.ciqfunctions.udf.CIQ($A118,"IQ_NET_DEBT_EBITDA_SCORE",$B$3))</f>
        <v/>
      </c>
      <c r="V118" s="43" t="str">
        <f>IF($A118="","",_xll.ciqfunctions.udf.CIQ($A118,"IQ_TOTAL_DEBT_CAP_SCORE",$B$3))</f>
        <v/>
      </c>
      <c r="W118" s="43" t="str">
        <f>IF($A118="","",_xll.ciqfunctions.udf.CIQ($A118,"IQ_DEBT_TOTAL_LIAB_SCORE",$B$3))</f>
        <v/>
      </c>
      <c r="X118" s="43" t="str">
        <f>IF($A118="","",_xll.ciqfunctions.udf.CIQ($A118,"IQ_TOTAL_DEBT_TOTAL_REV_SCORE",$B$3))</f>
        <v/>
      </c>
      <c r="Z118" s="43" t="str">
        <f>IF($A118="","",_xll.ciqfunctions.udf.CIQ($A118,"IQ_LIQUID_SCORE",$B$3))</f>
        <v/>
      </c>
      <c r="AA118" s="43" t="str">
        <f>IF($A118="","",_xll.ciqfunctions.udf.CIQ($A118,"IQ_FFO_PLUS_CASH_ST_DEBT_SCORE",$B$3))</f>
        <v/>
      </c>
      <c r="AB118" s="43" t="str">
        <f>IF($A118="","",_xll.ciqfunctions.udf.CIQ($A118,"IQ_FFO_GROSS_PROFIT_SCORE",$B$3))</f>
        <v/>
      </c>
      <c r="AC118" s="43" t="str">
        <f>IF($A118="","",_xll.ciqfunctions.udf.CIQ($A118,"IQ_BASIC_DEFENSE_INTERVAL_SCORE",$B$3))</f>
        <v/>
      </c>
      <c r="AD118" s="43" t="str">
        <f>IF($A118="","",_xll.ciqfunctions.udf.CIQ($A118,"IQ_CURRENT_RATIO_SCORE",$B$3))</f>
        <v/>
      </c>
      <c r="AE118" s="43" t="str">
        <f>IF($A118="","",_xll.ciqfunctions.udf.CIQ($A118,"IQ_QUICK_RATIO_SCORE",$B$3))</f>
        <v/>
      </c>
    </row>
    <row r="119" spans="3:31" ht="12.75" customHeight="1" x14ac:dyDescent="0.2">
      <c r="C119" s="43" t="str">
        <f>IF($A119="","",_xll.ciqfunctions.udf.CIQ($A119,"IQ_OPERATIONAL_SCORE",$B$3))</f>
        <v/>
      </c>
      <c r="D119" s="43" t="str">
        <f>IF($A119="","",_xll.ciqfunctions.udf.CIQ($A119,"IQ_TOTAL_REV_SCORE",$B$3))</f>
        <v/>
      </c>
      <c r="E119" s="43" t="str">
        <f>IF($A119="","",_xll.ciqfunctions.udf.CIQ($A119,"IQ_TOTAL_EQUITY_SCORE",$B$3))</f>
        <v/>
      </c>
      <c r="F119" s="43" t="str">
        <f>IF($A119="","",_xll.ciqfunctions.udf.CIQ($A119,"IQ_RETURN_CAPITAL_SCORE",$B$3))</f>
        <v/>
      </c>
      <c r="G119" s="43" t="str">
        <f>IF($A119="","",_xll.ciqfunctions.udf.CIQ($A119,"IQ_RECURRING_EARN_ASSETS_SCORE",$B$3))</f>
        <v/>
      </c>
      <c r="H119" s="43" t="str">
        <f>IF($A119="","",_xll.ciqfunctions.udf.CIQ($A119,"IQ_NET_WORKING_CAP_REV_SCORE",$B$3))</f>
        <v/>
      </c>
      <c r="I119" s="43" t="str">
        <f>IF($A119="","",_xll.ciqfunctions.udf.CIQ($A119,"IQ_ASSET_TURNS_SCORE",$B$3))</f>
        <v/>
      </c>
      <c r="J119" s="43" t="str">
        <f>IF($A119="","",_xll.ciqfunctions.udf.CIQ($A119,"IQ_INTAN_ASSETS_REV_SCORE",$B$3))</f>
        <v/>
      </c>
      <c r="K119" s="43" t="str">
        <f>IF($A119="","",_xll.ciqfunctions.udf.CIQ($A119,"IQ_NET_WORKING_CAP_TOTAL_ASSETS_SCORE",$B$3))</f>
        <v/>
      </c>
      <c r="L119" s="43" t="str">
        <f>IF($A119="","",_xll.ciqfunctions.udf.CIQ($A119,"IQ_AP_AR_SCORE",$B$3))</f>
        <v/>
      </c>
      <c r="M119" s="43" t="str">
        <f>IF($A119="","",_xll.ciqfunctions.udf.CIQ($A119,"IQ_MGMT_RATE_RETURN_SCORE",$B$3))</f>
        <v/>
      </c>
      <c r="N119" s="43" t="str">
        <f>IF($A119="","",_xll.ciqfunctions.udf.CIQ($A119,"IQ_GROSS_MARGIN_SCORE",$B$3))</f>
        <v/>
      </c>
      <c r="O119" s="43" t="str">
        <f>IF($A119="","",_xll.ciqfunctions.udf.CIQ($A119,"IQ_EBITDA_MARGIN_SCORE",$B$3))</f>
        <v/>
      </c>
      <c r="Q119" s="43" t="str">
        <f>IF($A119="","",_xll.ciqfunctions.udf.CIQ($A119,"IQ_SOLVENCY_SCORE",$B$3))</f>
        <v/>
      </c>
      <c r="R119" s="43" t="str">
        <f>IF($A119="","",_xll.ciqfunctions.udf.CIQ($A119,"IQ_FFO_INT_SCORE",$B$3))</f>
        <v/>
      </c>
      <c r="S119" s="43" t="str">
        <f>IF($A119="","",_xll.ciqfunctions.udf.CIQ($A119,"IQ_EBITDA_INT_SCORE",$B$3))</f>
        <v/>
      </c>
      <c r="T119" s="43" t="str">
        <f>IF($A119="","",_xll.ciqfunctions.udf.CIQ($A119,"IQ_FFO_TOTAL_DEBT_SCORE",$B$3))</f>
        <v/>
      </c>
      <c r="U119" s="43" t="str">
        <f>IF($A119="","",_xll.ciqfunctions.udf.CIQ($A119,"IQ_NET_DEBT_EBITDA_SCORE",$B$3))</f>
        <v/>
      </c>
      <c r="V119" s="43" t="str">
        <f>IF($A119="","",_xll.ciqfunctions.udf.CIQ($A119,"IQ_TOTAL_DEBT_CAP_SCORE",$B$3))</f>
        <v/>
      </c>
      <c r="W119" s="43" t="str">
        <f>IF($A119="","",_xll.ciqfunctions.udf.CIQ($A119,"IQ_DEBT_TOTAL_LIAB_SCORE",$B$3))</f>
        <v/>
      </c>
      <c r="X119" s="43" t="str">
        <f>IF($A119="","",_xll.ciqfunctions.udf.CIQ($A119,"IQ_TOTAL_DEBT_TOTAL_REV_SCORE",$B$3))</f>
        <v/>
      </c>
      <c r="Z119" s="43" t="str">
        <f>IF($A119="","",_xll.ciqfunctions.udf.CIQ($A119,"IQ_LIQUID_SCORE",$B$3))</f>
        <v/>
      </c>
      <c r="AA119" s="43" t="str">
        <f>IF($A119="","",_xll.ciqfunctions.udf.CIQ($A119,"IQ_FFO_PLUS_CASH_ST_DEBT_SCORE",$B$3))</f>
        <v/>
      </c>
      <c r="AB119" s="43" t="str">
        <f>IF($A119="","",_xll.ciqfunctions.udf.CIQ($A119,"IQ_FFO_GROSS_PROFIT_SCORE",$B$3))</f>
        <v/>
      </c>
      <c r="AC119" s="43" t="str">
        <f>IF($A119="","",_xll.ciqfunctions.udf.CIQ($A119,"IQ_BASIC_DEFENSE_INTERVAL_SCORE",$B$3))</f>
        <v/>
      </c>
      <c r="AD119" s="43" t="str">
        <f>IF($A119="","",_xll.ciqfunctions.udf.CIQ($A119,"IQ_CURRENT_RATIO_SCORE",$B$3))</f>
        <v/>
      </c>
      <c r="AE119" s="43" t="str">
        <f>IF($A119="","",_xll.ciqfunctions.udf.CIQ($A119,"IQ_QUICK_RATIO_SCORE",$B$3))</f>
        <v/>
      </c>
    </row>
    <row r="120" spans="3:31" ht="12.75" customHeight="1" x14ac:dyDescent="0.2">
      <c r="C120" s="43" t="str">
        <f>IF($A120="","",_xll.ciqfunctions.udf.CIQ($A120,"IQ_OPERATIONAL_SCORE",$B$3))</f>
        <v/>
      </c>
      <c r="D120" s="43" t="str">
        <f>IF($A120="","",_xll.ciqfunctions.udf.CIQ($A120,"IQ_TOTAL_REV_SCORE",$B$3))</f>
        <v/>
      </c>
      <c r="E120" s="43" t="str">
        <f>IF($A120="","",_xll.ciqfunctions.udf.CIQ($A120,"IQ_TOTAL_EQUITY_SCORE",$B$3))</f>
        <v/>
      </c>
      <c r="F120" s="43" t="str">
        <f>IF($A120="","",_xll.ciqfunctions.udf.CIQ($A120,"IQ_RETURN_CAPITAL_SCORE",$B$3))</f>
        <v/>
      </c>
      <c r="G120" s="43" t="str">
        <f>IF($A120="","",_xll.ciqfunctions.udf.CIQ($A120,"IQ_RECURRING_EARN_ASSETS_SCORE",$B$3))</f>
        <v/>
      </c>
      <c r="H120" s="43" t="str">
        <f>IF($A120="","",_xll.ciqfunctions.udf.CIQ($A120,"IQ_NET_WORKING_CAP_REV_SCORE",$B$3))</f>
        <v/>
      </c>
      <c r="I120" s="43" t="str">
        <f>IF($A120="","",_xll.ciqfunctions.udf.CIQ($A120,"IQ_ASSET_TURNS_SCORE",$B$3))</f>
        <v/>
      </c>
      <c r="J120" s="43" t="str">
        <f>IF($A120="","",_xll.ciqfunctions.udf.CIQ($A120,"IQ_INTAN_ASSETS_REV_SCORE",$B$3))</f>
        <v/>
      </c>
      <c r="K120" s="43" t="str">
        <f>IF($A120="","",_xll.ciqfunctions.udf.CIQ($A120,"IQ_NET_WORKING_CAP_TOTAL_ASSETS_SCORE",$B$3))</f>
        <v/>
      </c>
      <c r="L120" s="43" t="str">
        <f>IF($A120="","",_xll.ciqfunctions.udf.CIQ($A120,"IQ_AP_AR_SCORE",$B$3))</f>
        <v/>
      </c>
      <c r="M120" s="43" t="str">
        <f>IF($A120="","",_xll.ciqfunctions.udf.CIQ($A120,"IQ_MGMT_RATE_RETURN_SCORE",$B$3))</f>
        <v/>
      </c>
      <c r="N120" s="43" t="str">
        <f>IF($A120="","",_xll.ciqfunctions.udf.CIQ($A120,"IQ_GROSS_MARGIN_SCORE",$B$3))</f>
        <v/>
      </c>
      <c r="O120" s="43" t="str">
        <f>IF($A120="","",_xll.ciqfunctions.udf.CIQ($A120,"IQ_EBITDA_MARGIN_SCORE",$B$3))</f>
        <v/>
      </c>
      <c r="Q120" s="43" t="str">
        <f>IF($A120="","",_xll.ciqfunctions.udf.CIQ($A120,"IQ_SOLVENCY_SCORE",$B$3))</f>
        <v/>
      </c>
      <c r="R120" s="43" t="str">
        <f>IF($A120="","",_xll.ciqfunctions.udf.CIQ($A120,"IQ_FFO_INT_SCORE",$B$3))</f>
        <v/>
      </c>
      <c r="S120" s="43" t="str">
        <f>IF($A120="","",_xll.ciqfunctions.udf.CIQ($A120,"IQ_EBITDA_INT_SCORE",$B$3))</f>
        <v/>
      </c>
      <c r="T120" s="43" t="str">
        <f>IF($A120="","",_xll.ciqfunctions.udf.CIQ($A120,"IQ_FFO_TOTAL_DEBT_SCORE",$B$3))</f>
        <v/>
      </c>
      <c r="U120" s="43" t="str">
        <f>IF($A120="","",_xll.ciqfunctions.udf.CIQ($A120,"IQ_NET_DEBT_EBITDA_SCORE",$B$3))</f>
        <v/>
      </c>
      <c r="V120" s="43" t="str">
        <f>IF($A120="","",_xll.ciqfunctions.udf.CIQ($A120,"IQ_TOTAL_DEBT_CAP_SCORE",$B$3))</f>
        <v/>
      </c>
      <c r="W120" s="43" t="str">
        <f>IF($A120="","",_xll.ciqfunctions.udf.CIQ($A120,"IQ_DEBT_TOTAL_LIAB_SCORE",$B$3))</f>
        <v/>
      </c>
      <c r="X120" s="43" t="str">
        <f>IF($A120="","",_xll.ciqfunctions.udf.CIQ($A120,"IQ_TOTAL_DEBT_TOTAL_REV_SCORE",$B$3))</f>
        <v/>
      </c>
      <c r="Z120" s="43" t="str">
        <f>IF($A120="","",_xll.ciqfunctions.udf.CIQ($A120,"IQ_LIQUID_SCORE",$B$3))</f>
        <v/>
      </c>
      <c r="AA120" s="43" t="str">
        <f>IF($A120="","",_xll.ciqfunctions.udf.CIQ($A120,"IQ_FFO_PLUS_CASH_ST_DEBT_SCORE",$B$3))</f>
        <v/>
      </c>
      <c r="AB120" s="43" t="str">
        <f>IF($A120="","",_xll.ciqfunctions.udf.CIQ($A120,"IQ_FFO_GROSS_PROFIT_SCORE",$B$3))</f>
        <v/>
      </c>
      <c r="AC120" s="43" t="str">
        <f>IF($A120="","",_xll.ciqfunctions.udf.CIQ($A120,"IQ_BASIC_DEFENSE_INTERVAL_SCORE",$B$3))</f>
        <v/>
      </c>
      <c r="AD120" s="43" t="str">
        <f>IF($A120="","",_xll.ciqfunctions.udf.CIQ($A120,"IQ_CURRENT_RATIO_SCORE",$B$3))</f>
        <v/>
      </c>
      <c r="AE120" s="43" t="str">
        <f>IF($A120="","",_xll.ciqfunctions.udf.CIQ($A120,"IQ_QUICK_RATIO_SCORE",$B$3))</f>
        <v/>
      </c>
    </row>
    <row r="121" spans="3:31" ht="12.75" customHeight="1" x14ac:dyDescent="0.2">
      <c r="C121" s="43" t="str">
        <f>IF($A121="","",_xll.ciqfunctions.udf.CIQ($A121,"IQ_OPERATIONAL_SCORE",$B$3))</f>
        <v/>
      </c>
      <c r="D121" s="43" t="str">
        <f>IF($A121="","",_xll.ciqfunctions.udf.CIQ($A121,"IQ_TOTAL_REV_SCORE",$B$3))</f>
        <v/>
      </c>
      <c r="E121" s="43" t="str">
        <f>IF($A121="","",_xll.ciqfunctions.udf.CIQ($A121,"IQ_TOTAL_EQUITY_SCORE",$B$3))</f>
        <v/>
      </c>
      <c r="F121" s="43" t="str">
        <f>IF($A121="","",_xll.ciqfunctions.udf.CIQ($A121,"IQ_RETURN_CAPITAL_SCORE",$B$3))</f>
        <v/>
      </c>
      <c r="G121" s="43" t="str">
        <f>IF($A121="","",_xll.ciqfunctions.udf.CIQ($A121,"IQ_RECURRING_EARN_ASSETS_SCORE",$B$3))</f>
        <v/>
      </c>
      <c r="H121" s="43" t="str">
        <f>IF($A121="","",_xll.ciqfunctions.udf.CIQ($A121,"IQ_NET_WORKING_CAP_REV_SCORE",$B$3))</f>
        <v/>
      </c>
      <c r="I121" s="43" t="str">
        <f>IF($A121="","",_xll.ciqfunctions.udf.CIQ($A121,"IQ_ASSET_TURNS_SCORE",$B$3))</f>
        <v/>
      </c>
      <c r="J121" s="43" t="str">
        <f>IF($A121="","",_xll.ciqfunctions.udf.CIQ($A121,"IQ_INTAN_ASSETS_REV_SCORE",$B$3))</f>
        <v/>
      </c>
      <c r="K121" s="43" t="str">
        <f>IF($A121="","",_xll.ciqfunctions.udf.CIQ($A121,"IQ_NET_WORKING_CAP_TOTAL_ASSETS_SCORE",$B$3))</f>
        <v/>
      </c>
      <c r="L121" s="43" t="str">
        <f>IF($A121="","",_xll.ciqfunctions.udf.CIQ($A121,"IQ_AP_AR_SCORE",$B$3))</f>
        <v/>
      </c>
      <c r="M121" s="43" t="str">
        <f>IF($A121="","",_xll.ciqfunctions.udf.CIQ($A121,"IQ_MGMT_RATE_RETURN_SCORE",$B$3))</f>
        <v/>
      </c>
      <c r="N121" s="43" t="str">
        <f>IF($A121="","",_xll.ciqfunctions.udf.CIQ($A121,"IQ_GROSS_MARGIN_SCORE",$B$3))</f>
        <v/>
      </c>
      <c r="O121" s="43" t="str">
        <f>IF($A121="","",_xll.ciqfunctions.udf.CIQ($A121,"IQ_EBITDA_MARGIN_SCORE",$B$3))</f>
        <v/>
      </c>
      <c r="Q121" s="43" t="str">
        <f>IF($A121="","",_xll.ciqfunctions.udf.CIQ($A121,"IQ_SOLVENCY_SCORE",$B$3))</f>
        <v/>
      </c>
      <c r="R121" s="43" t="str">
        <f>IF($A121="","",_xll.ciqfunctions.udf.CIQ($A121,"IQ_FFO_INT_SCORE",$B$3))</f>
        <v/>
      </c>
      <c r="S121" s="43" t="str">
        <f>IF($A121="","",_xll.ciqfunctions.udf.CIQ($A121,"IQ_EBITDA_INT_SCORE",$B$3))</f>
        <v/>
      </c>
      <c r="T121" s="43" t="str">
        <f>IF($A121="","",_xll.ciqfunctions.udf.CIQ($A121,"IQ_FFO_TOTAL_DEBT_SCORE",$B$3))</f>
        <v/>
      </c>
      <c r="U121" s="43" t="str">
        <f>IF($A121="","",_xll.ciqfunctions.udf.CIQ($A121,"IQ_NET_DEBT_EBITDA_SCORE",$B$3))</f>
        <v/>
      </c>
      <c r="V121" s="43" t="str">
        <f>IF($A121="","",_xll.ciqfunctions.udf.CIQ($A121,"IQ_TOTAL_DEBT_CAP_SCORE",$B$3))</f>
        <v/>
      </c>
      <c r="W121" s="43" t="str">
        <f>IF($A121="","",_xll.ciqfunctions.udf.CIQ($A121,"IQ_DEBT_TOTAL_LIAB_SCORE",$B$3))</f>
        <v/>
      </c>
      <c r="X121" s="43" t="str">
        <f>IF($A121="","",_xll.ciqfunctions.udf.CIQ($A121,"IQ_TOTAL_DEBT_TOTAL_REV_SCORE",$B$3))</f>
        <v/>
      </c>
      <c r="Z121" s="43" t="str">
        <f>IF($A121="","",_xll.ciqfunctions.udf.CIQ($A121,"IQ_LIQUID_SCORE",$B$3))</f>
        <v/>
      </c>
      <c r="AA121" s="43" t="str">
        <f>IF($A121="","",_xll.ciqfunctions.udf.CIQ($A121,"IQ_FFO_PLUS_CASH_ST_DEBT_SCORE",$B$3))</f>
        <v/>
      </c>
      <c r="AB121" s="43" t="str">
        <f>IF($A121="","",_xll.ciqfunctions.udf.CIQ($A121,"IQ_FFO_GROSS_PROFIT_SCORE",$B$3))</f>
        <v/>
      </c>
      <c r="AC121" s="43" t="str">
        <f>IF($A121="","",_xll.ciqfunctions.udf.CIQ($A121,"IQ_BASIC_DEFENSE_INTERVAL_SCORE",$B$3))</f>
        <v/>
      </c>
      <c r="AD121" s="43" t="str">
        <f>IF($A121="","",_xll.ciqfunctions.udf.CIQ($A121,"IQ_CURRENT_RATIO_SCORE",$B$3))</f>
        <v/>
      </c>
      <c r="AE121" s="43" t="str">
        <f>IF($A121="","",_xll.ciqfunctions.udf.CIQ($A121,"IQ_QUICK_RATIO_SCORE",$B$3))</f>
        <v/>
      </c>
    </row>
    <row r="122" spans="3:31" ht="12.75" customHeight="1" x14ac:dyDescent="0.2">
      <c r="C122" s="43" t="str">
        <f>IF($A122="","",_xll.ciqfunctions.udf.CIQ($A122,"IQ_OPERATIONAL_SCORE",$B$3))</f>
        <v/>
      </c>
      <c r="D122" s="43" t="str">
        <f>IF($A122="","",_xll.ciqfunctions.udf.CIQ($A122,"IQ_TOTAL_REV_SCORE",$B$3))</f>
        <v/>
      </c>
      <c r="E122" s="43" t="str">
        <f>IF($A122="","",_xll.ciqfunctions.udf.CIQ($A122,"IQ_TOTAL_EQUITY_SCORE",$B$3))</f>
        <v/>
      </c>
      <c r="F122" s="43" t="str">
        <f>IF($A122="","",_xll.ciqfunctions.udf.CIQ($A122,"IQ_RETURN_CAPITAL_SCORE",$B$3))</f>
        <v/>
      </c>
      <c r="G122" s="43" t="str">
        <f>IF($A122="","",_xll.ciqfunctions.udf.CIQ($A122,"IQ_RECURRING_EARN_ASSETS_SCORE",$B$3))</f>
        <v/>
      </c>
      <c r="H122" s="43" t="str">
        <f>IF($A122="","",_xll.ciqfunctions.udf.CIQ($A122,"IQ_NET_WORKING_CAP_REV_SCORE",$B$3))</f>
        <v/>
      </c>
      <c r="I122" s="43" t="str">
        <f>IF($A122="","",_xll.ciqfunctions.udf.CIQ($A122,"IQ_ASSET_TURNS_SCORE",$B$3))</f>
        <v/>
      </c>
      <c r="J122" s="43" t="str">
        <f>IF($A122="","",_xll.ciqfunctions.udf.CIQ($A122,"IQ_INTAN_ASSETS_REV_SCORE",$B$3))</f>
        <v/>
      </c>
      <c r="K122" s="43" t="str">
        <f>IF($A122="","",_xll.ciqfunctions.udf.CIQ($A122,"IQ_NET_WORKING_CAP_TOTAL_ASSETS_SCORE",$B$3))</f>
        <v/>
      </c>
      <c r="L122" s="43" t="str">
        <f>IF($A122="","",_xll.ciqfunctions.udf.CIQ($A122,"IQ_AP_AR_SCORE",$B$3))</f>
        <v/>
      </c>
      <c r="M122" s="43" t="str">
        <f>IF($A122="","",_xll.ciqfunctions.udf.CIQ($A122,"IQ_MGMT_RATE_RETURN_SCORE",$B$3))</f>
        <v/>
      </c>
      <c r="N122" s="43" t="str">
        <f>IF($A122="","",_xll.ciqfunctions.udf.CIQ($A122,"IQ_GROSS_MARGIN_SCORE",$B$3))</f>
        <v/>
      </c>
      <c r="O122" s="43" t="str">
        <f>IF($A122="","",_xll.ciqfunctions.udf.CIQ($A122,"IQ_EBITDA_MARGIN_SCORE",$B$3))</f>
        <v/>
      </c>
      <c r="Q122" s="43" t="str">
        <f>IF($A122="","",_xll.ciqfunctions.udf.CIQ($A122,"IQ_SOLVENCY_SCORE",$B$3))</f>
        <v/>
      </c>
      <c r="R122" s="43" t="str">
        <f>IF($A122="","",_xll.ciqfunctions.udf.CIQ($A122,"IQ_FFO_INT_SCORE",$B$3))</f>
        <v/>
      </c>
      <c r="S122" s="43" t="str">
        <f>IF($A122="","",_xll.ciqfunctions.udf.CIQ($A122,"IQ_EBITDA_INT_SCORE",$B$3))</f>
        <v/>
      </c>
      <c r="T122" s="43" t="str">
        <f>IF($A122="","",_xll.ciqfunctions.udf.CIQ($A122,"IQ_FFO_TOTAL_DEBT_SCORE",$B$3))</f>
        <v/>
      </c>
      <c r="U122" s="43" t="str">
        <f>IF($A122="","",_xll.ciqfunctions.udf.CIQ($A122,"IQ_NET_DEBT_EBITDA_SCORE",$B$3))</f>
        <v/>
      </c>
      <c r="V122" s="43" t="str">
        <f>IF($A122="","",_xll.ciqfunctions.udf.CIQ($A122,"IQ_TOTAL_DEBT_CAP_SCORE",$B$3))</f>
        <v/>
      </c>
      <c r="W122" s="43" t="str">
        <f>IF($A122="","",_xll.ciqfunctions.udf.CIQ($A122,"IQ_DEBT_TOTAL_LIAB_SCORE",$B$3))</f>
        <v/>
      </c>
      <c r="X122" s="43" t="str">
        <f>IF($A122="","",_xll.ciqfunctions.udf.CIQ($A122,"IQ_TOTAL_DEBT_TOTAL_REV_SCORE",$B$3))</f>
        <v/>
      </c>
      <c r="Z122" s="43" t="str">
        <f>IF($A122="","",_xll.ciqfunctions.udf.CIQ($A122,"IQ_LIQUID_SCORE",$B$3))</f>
        <v/>
      </c>
      <c r="AA122" s="43" t="str">
        <f>IF($A122="","",_xll.ciqfunctions.udf.CIQ($A122,"IQ_FFO_PLUS_CASH_ST_DEBT_SCORE",$B$3))</f>
        <v/>
      </c>
      <c r="AB122" s="43" t="str">
        <f>IF($A122="","",_xll.ciqfunctions.udf.CIQ($A122,"IQ_FFO_GROSS_PROFIT_SCORE",$B$3))</f>
        <v/>
      </c>
      <c r="AC122" s="43" t="str">
        <f>IF($A122="","",_xll.ciqfunctions.udf.CIQ($A122,"IQ_BASIC_DEFENSE_INTERVAL_SCORE",$B$3))</f>
        <v/>
      </c>
      <c r="AD122" s="43" t="str">
        <f>IF($A122="","",_xll.ciqfunctions.udf.CIQ($A122,"IQ_CURRENT_RATIO_SCORE",$B$3))</f>
        <v/>
      </c>
      <c r="AE122" s="43" t="str">
        <f>IF($A122="","",_xll.ciqfunctions.udf.CIQ($A122,"IQ_QUICK_RATIO_SCORE",$B$3))</f>
        <v/>
      </c>
    </row>
    <row r="123" spans="3:31" ht="12.75" customHeight="1" x14ac:dyDescent="0.2">
      <c r="C123" s="43" t="str">
        <f>IF($A123="","",_xll.ciqfunctions.udf.CIQ($A123,"IQ_OPERATIONAL_SCORE",$B$3))</f>
        <v/>
      </c>
      <c r="D123" s="43" t="str">
        <f>IF($A123="","",_xll.ciqfunctions.udf.CIQ($A123,"IQ_TOTAL_REV_SCORE",$B$3))</f>
        <v/>
      </c>
      <c r="E123" s="43" t="str">
        <f>IF($A123="","",_xll.ciqfunctions.udf.CIQ($A123,"IQ_TOTAL_EQUITY_SCORE",$B$3))</f>
        <v/>
      </c>
      <c r="F123" s="43" t="str">
        <f>IF($A123="","",_xll.ciqfunctions.udf.CIQ($A123,"IQ_RETURN_CAPITAL_SCORE",$B$3))</f>
        <v/>
      </c>
      <c r="G123" s="43" t="str">
        <f>IF($A123="","",_xll.ciqfunctions.udf.CIQ($A123,"IQ_RECURRING_EARN_ASSETS_SCORE",$B$3))</f>
        <v/>
      </c>
      <c r="H123" s="43" t="str">
        <f>IF($A123="","",_xll.ciqfunctions.udf.CIQ($A123,"IQ_NET_WORKING_CAP_REV_SCORE",$B$3))</f>
        <v/>
      </c>
      <c r="I123" s="43" t="str">
        <f>IF($A123="","",_xll.ciqfunctions.udf.CIQ($A123,"IQ_ASSET_TURNS_SCORE",$B$3))</f>
        <v/>
      </c>
      <c r="J123" s="43" t="str">
        <f>IF($A123="","",_xll.ciqfunctions.udf.CIQ($A123,"IQ_INTAN_ASSETS_REV_SCORE",$B$3))</f>
        <v/>
      </c>
      <c r="K123" s="43" t="str">
        <f>IF($A123="","",_xll.ciqfunctions.udf.CIQ($A123,"IQ_NET_WORKING_CAP_TOTAL_ASSETS_SCORE",$B$3))</f>
        <v/>
      </c>
      <c r="L123" s="43" t="str">
        <f>IF($A123="","",_xll.ciqfunctions.udf.CIQ($A123,"IQ_AP_AR_SCORE",$B$3))</f>
        <v/>
      </c>
      <c r="M123" s="43" t="str">
        <f>IF($A123="","",_xll.ciqfunctions.udf.CIQ($A123,"IQ_MGMT_RATE_RETURN_SCORE",$B$3))</f>
        <v/>
      </c>
      <c r="N123" s="43" t="str">
        <f>IF($A123="","",_xll.ciqfunctions.udf.CIQ($A123,"IQ_GROSS_MARGIN_SCORE",$B$3))</f>
        <v/>
      </c>
      <c r="O123" s="43" t="str">
        <f>IF($A123="","",_xll.ciqfunctions.udf.CIQ($A123,"IQ_EBITDA_MARGIN_SCORE",$B$3))</f>
        <v/>
      </c>
      <c r="Q123" s="43" t="str">
        <f>IF($A123="","",_xll.ciqfunctions.udf.CIQ($A123,"IQ_SOLVENCY_SCORE",$B$3))</f>
        <v/>
      </c>
      <c r="R123" s="43" t="str">
        <f>IF($A123="","",_xll.ciqfunctions.udf.CIQ($A123,"IQ_FFO_INT_SCORE",$B$3))</f>
        <v/>
      </c>
      <c r="S123" s="43" t="str">
        <f>IF($A123="","",_xll.ciqfunctions.udf.CIQ($A123,"IQ_EBITDA_INT_SCORE",$B$3))</f>
        <v/>
      </c>
      <c r="T123" s="43" t="str">
        <f>IF($A123="","",_xll.ciqfunctions.udf.CIQ($A123,"IQ_FFO_TOTAL_DEBT_SCORE",$B$3))</f>
        <v/>
      </c>
      <c r="U123" s="43" t="str">
        <f>IF($A123="","",_xll.ciqfunctions.udf.CIQ($A123,"IQ_NET_DEBT_EBITDA_SCORE",$B$3))</f>
        <v/>
      </c>
      <c r="V123" s="43" t="str">
        <f>IF($A123="","",_xll.ciqfunctions.udf.CIQ($A123,"IQ_TOTAL_DEBT_CAP_SCORE",$B$3))</f>
        <v/>
      </c>
      <c r="W123" s="43" t="str">
        <f>IF($A123="","",_xll.ciqfunctions.udf.CIQ($A123,"IQ_DEBT_TOTAL_LIAB_SCORE",$B$3))</f>
        <v/>
      </c>
      <c r="X123" s="43" t="str">
        <f>IF($A123="","",_xll.ciqfunctions.udf.CIQ($A123,"IQ_TOTAL_DEBT_TOTAL_REV_SCORE",$B$3))</f>
        <v/>
      </c>
      <c r="Z123" s="43" t="str">
        <f>IF($A123="","",_xll.ciqfunctions.udf.CIQ($A123,"IQ_LIQUID_SCORE",$B$3))</f>
        <v/>
      </c>
      <c r="AA123" s="43" t="str">
        <f>IF($A123="","",_xll.ciqfunctions.udf.CIQ($A123,"IQ_FFO_PLUS_CASH_ST_DEBT_SCORE",$B$3))</f>
        <v/>
      </c>
      <c r="AB123" s="43" t="str">
        <f>IF($A123="","",_xll.ciqfunctions.udf.CIQ($A123,"IQ_FFO_GROSS_PROFIT_SCORE",$B$3))</f>
        <v/>
      </c>
      <c r="AC123" s="43" t="str">
        <f>IF($A123="","",_xll.ciqfunctions.udf.CIQ($A123,"IQ_BASIC_DEFENSE_INTERVAL_SCORE",$B$3))</f>
        <v/>
      </c>
      <c r="AD123" s="43" t="str">
        <f>IF($A123="","",_xll.ciqfunctions.udf.CIQ($A123,"IQ_CURRENT_RATIO_SCORE",$B$3))</f>
        <v/>
      </c>
      <c r="AE123" s="43" t="str">
        <f>IF($A123="","",_xll.ciqfunctions.udf.CIQ($A123,"IQ_QUICK_RATIO_SCORE",$B$3))</f>
        <v/>
      </c>
    </row>
    <row r="124" spans="3:31" ht="12.75" customHeight="1" x14ac:dyDescent="0.2">
      <c r="C124" s="43" t="str">
        <f>IF($A124="","",_xll.ciqfunctions.udf.CIQ($A124,"IQ_OPERATIONAL_SCORE",$B$3))</f>
        <v/>
      </c>
      <c r="D124" s="43" t="str">
        <f>IF($A124="","",_xll.ciqfunctions.udf.CIQ($A124,"IQ_TOTAL_REV_SCORE",$B$3))</f>
        <v/>
      </c>
      <c r="E124" s="43" t="str">
        <f>IF($A124="","",_xll.ciqfunctions.udf.CIQ($A124,"IQ_TOTAL_EQUITY_SCORE",$B$3))</f>
        <v/>
      </c>
      <c r="F124" s="43" t="str">
        <f>IF($A124="","",_xll.ciqfunctions.udf.CIQ($A124,"IQ_RETURN_CAPITAL_SCORE",$B$3))</f>
        <v/>
      </c>
      <c r="G124" s="43" t="str">
        <f>IF($A124="","",_xll.ciqfunctions.udf.CIQ($A124,"IQ_RECURRING_EARN_ASSETS_SCORE",$B$3))</f>
        <v/>
      </c>
      <c r="H124" s="43" t="str">
        <f>IF($A124="","",_xll.ciqfunctions.udf.CIQ($A124,"IQ_NET_WORKING_CAP_REV_SCORE",$B$3))</f>
        <v/>
      </c>
      <c r="I124" s="43" t="str">
        <f>IF($A124="","",_xll.ciqfunctions.udf.CIQ($A124,"IQ_ASSET_TURNS_SCORE",$B$3))</f>
        <v/>
      </c>
      <c r="J124" s="43" t="str">
        <f>IF($A124="","",_xll.ciqfunctions.udf.CIQ($A124,"IQ_INTAN_ASSETS_REV_SCORE",$B$3))</f>
        <v/>
      </c>
      <c r="K124" s="43" t="str">
        <f>IF($A124="","",_xll.ciqfunctions.udf.CIQ($A124,"IQ_NET_WORKING_CAP_TOTAL_ASSETS_SCORE",$B$3))</f>
        <v/>
      </c>
      <c r="L124" s="43" t="str">
        <f>IF($A124="","",_xll.ciqfunctions.udf.CIQ($A124,"IQ_AP_AR_SCORE",$B$3))</f>
        <v/>
      </c>
      <c r="M124" s="43" t="str">
        <f>IF($A124="","",_xll.ciqfunctions.udf.CIQ($A124,"IQ_MGMT_RATE_RETURN_SCORE",$B$3))</f>
        <v/>
      </c>
      <c r="N124" s="43" t="str">
        <f>IF($A124="","",_xll.ciqfunctions.udf.CIQ($A124,"IQ_GROSS_MARGIN_SCORE",$B$3))</f>
        <v/>
      </c>
      <c r="O124" s="43" t="str">
        <f>IF($A124="","",_xll.ciqfunctions.udf.CIQ($A124,"IQ_EBITDA_MARGIN_SCORE",$B$3))</f>
        <v/>
      </c>
      <c r="Q124" s="43" t="str">
        <f>IF($A124="","",_xll.ciqfunctions.udf.CIQ($A124,"IQ_SOLVENCY_SCORE",$B$3))</f>
        <v/>
      </c>
      <c r="R124" s="43" t="str">
        <f>IF($A124="","",_xll.ciqfunctions.udf.CIQ($A124,"IQ_FFO_INT_SCORE",$B$3))</f>
        <v/>
      </c>
      <c r="S124" s="43" t="str">
        <f>IF($A124="","",_xll.ciqfunctions.udf.CIQ($A124,"IQ_EBITDA_INT_SCORE",$B$3))</f>
        <v/>
      </c>
      <c r="T124" s="43" t="str">
        <f>IF($A124="","",_xll.ciqfunctions.udf.CIQ($A124,"IQ_FFO_TOTAL_DEBT_SCORE",$B$3))</f>
        <v/>
      </c>
      <c r="U124" s="43" t="str">
        <f>IF($A124="","",_xll.ciqfunctions.udf.CIQ($A124,"IQ_NET_DEBT_EBITDA_SCORE",$B$3))</f>
        <v/>
      </c>
      <c r="V124" s="43" t="str">
        <f>IF($A124="","",_xll.ciqfunctions.udf.CIQ($A124,"IQ_TOTAL_DEBT_CAP_SCORE",$B$3))</f>
        <v/>
      </c>
      <c r="W124" s="43" t="str">
        <f>IF($A124="","",_xll.ciqfunctions.udf.CIQ($A124,"IQ_DEBT_TOTAL_LIAB_SCORE",$B$3))</f>
        <v/>
      </c>
      <c r="X124" s="43" t="str">
        <f>IF($A124="","",_xll.ciqfunctions.udf.CIQ($A124,"IQ_TOTAL_DEBT_TOTAL_REV_SCORE",$B$3))</f>
        <v/>
      </c>
      <c r="Z124" s="43" t="str">
        <f>IF($A124="","",_xll.ciqfunctions.udf.CIQ($A124,"IQ_LIQUID_SCORE",$B$3))</f>
        <v/>
      </c>
      <c r="AA124" s="43" t="str">
        <f>IF($A124="","",_xll.ciqfunctions.udf.CIQ($A124,"IQ_FFO_PLUS_CASH_ST_DEBT_SCORE",$B$3))</f>
        <v/>
      </c>
      <c r="AB124" s="43" t="str">
        <f>IF($A124="","",_xll.ciqfunctions.udf.CIQ($A124,"IQ_FFO_GROSS_PROFIT_SCORE",$B$3))</f>
        <v/>
      </c>
      <c r="AC124" s="43" t="str">
        <f>IF($A124="","",_xll.ciqfunctions.udf.CIQ($A124,"IQ_BASIC_DEFENSE_INTERVAL_SCORE",$B$3))</f>
        <v/>
      </c>
      <c r="AD124" s="43" t="str">
        <f>IF($A124="","",_xll.ciqfunctions.udf.CIQ($A124,"IQ_CURRENT_RATIO_SCORE",$B$3))</f>
        <v/>
      </c>
      <c r="AE124" s="43" t="str">
        <f>IF($A124="","",_xll.ciqfunctions.udf.CIQ($A124,"IQ_QUICK_RATIO_SCORE",$B$3))</f>
        <v/>
      </c>
    </row>
    <row r="125" spans="3:31" ht="12.75" customHeight="1" x14ac:dyDescent="0.2">
      <c r="C125" s="43" t="str">
        <f>IF($A125="","",_xll.ciqfunctions.udf.CIQ($A125,"IQ_OPERATIONAL_SCORE",$B$3))</f>
        <v/>
      </c>
      <c r="D125" s="43" t="str">
        <f>IF($A125="","",_xll.ciqfunctions.udf.CIQ($A125,"IQ_TOTAL_REV_SCORE",$B$3))</f>
        <v/>
      </c>
      <c r="E125" s="43" t="str">
        <f>IF($A125="","",_xll.ciqfunctions.udf.CIQ($A125,"IQ_TOTAL_EQUITY_SCORE",$B$3))</f>
        <v/>
      </c>
      <c r="F125" s="43" t="str">
        <f>IF($A125="","",_xll.ciqfunctions.udf.CIQ($A125,"IQ_RETURN_CAPITAL_SCORE",$B$3))</f>
        <v/>
      </c>
      <c r="G125" s="43" t="str">
        <f>IF($A125="","",_xll.ciqfunctions.udf.CIQ($A125,"IQ_RECURRING_EARN_ASSETS_SCORE",$B$3))</f>
        <v/>
      </c>
      <c r="H125" s="43" t="str">
        <f>IF($A125="","",_xll.ciqfunctions.udf.CIQ($A125,"IQ_NET_WORKING_CAP_REV_SCORE",$B$3))</f>
        <v/>
      </c>
      <c r="I125" s="43" t="str">
        <f>IF($A125="","",_xll.ciqfunctions.udf.CIQ($A125,"IQ_ASSET_TURNS_SCORE",$B$3))</f>
        <v/>
      </c>
      <c r="J125" s="43" t="str">
        <f>IF($A125="","",_xll.ciqfunctions.udf.CIQ($A125,"IQ_INTAN_ASSETS_REV_SCORE",$B$3))</f>
        <v/>
      </c>
      <c r="K125" s="43" t="str">
        <f>IF($A125="","",_xll.ciqfunctions.udf.CIQ($A125,"IQ_NET_WORKING_CAP_TOTAL_ASSETS_SCORE",$B$3))</f>
        <v/>
      </c>
      <c r="L125" s="43" t="str">
        <f>IF($A125="","",_xll.ciqfunctions.udf.CIQ($A125,"IQ_AP_AR_SCORE",$B$3))</f>
        <v/>
      </c>
      <c r="M125" s="43" t="str">
        <f>IF($A125="","",_xll.ciqfunctions.udf.CIQ($A125,"IQ_MGMT_RATE_RETURN_SCORE",$B$3))</f>
        <v/>
      </c>
      <c r="N125" s="43" t="str">
        <f>IF($A125="","",_xll.ciqfunctions.udf.CIQ($A125,"IQ_GROSS_MARGIN_SCORE",$B$3))</f>
        <v/>
      </c>
      <c r="O125" s="43" t="str">
        <f>IF($A125="","",_xll.ciqfunctions.udf.CIQ($A125,"IQ_EBITDA_MARGIN_SCORE",$B$3))</f>
        <v/>
      </c>
      <c r="Q125" s="43" t="str">
        <f>IF($A125="","",_xll.ciqfunctions.udf.CIQ($A125,"IQ_SOLVENCY_SCORE",$B$3))</f>
        <v/>
      </c>
      <c r="R125" s="43" t="str">
        <f>IF($A125="","",_xll.ciqfunctions.udf.CIQ($A125,"IQ_FFO_INT_SCORE",$B$3))</f>
        <v/>
      </c>
      <c r="S125" s="43" t="str">
        <f>IF($A125="","",_xll.ciqfunctions.udf.CIQ($A125,"IQ_EBITDA_INT_SCORE",$B$3))</f>
        <v/>
      </c>
      <c r="T125" s="43" t="str">
        <f>IF($A125="","",_xll.ciqfunctions.udf.CIQ($A125,"IQ_FFO_TOTAL_DEBT_SCORE",$B$3))</f>
        <v/>
      </c>
      <c r="U125" s="43" t="str">
        <f>IF($A125="","",_xll.ciqfunctions.udf.CIQ($A125,"IQ_NET_DEBT_EBITDA_SCORE",$B$3))</f>
        <v/>
      </c>
      <c r="V125" s="43" t="str">
        <f>IF($A125="","",_xll.ciqfunctions.udf.CIQ($A125,"IQ_TOTAL_DEBT_CAP_SCORE",$B$3))</f>
        <v/>
      </c>
      <c r="W125" s="43" t="str">
        <f>IF($A125="","",_xll.ciqfunctions.udf.CIQ($A125,"IQ_DEBT_TOTAL_LIAB_SCORE",$B$3))</f>
        <v/>
      </c>
      <c r="X125" s="43" t="str">
        <f>IF($A125="","",_xll.ciqfunctions.udf.CIQ($A125,"IQ_TOTAL_DEBT_TOTAL_REV_SCORE",$B$3))</f>
        <v/>
      </c>
      <c r="Z125" s="43" t="str">
        <f>IF($A125="","",_xll.ciqfunctions.udf.CIQ($A125,"IQ_LIQUID_SCORE",$B$3))</f>
        <v/>
      </c>
      <c r="AA125" s="43" t="str">
        <f>IF($A125="","",_xll.ciqfunctions.udf.CIQ($A125,"IQ_FFO_PLUS_CASH_ST_DEBT_SCORE",$B$3))</f>
        <v/>
      </c>
      <c r="AB125" s="43" t="str">
        <f>IF($A125="","",_xll.ciqfunctions.udf.CIQ($A125,"IQ_FFO_GROSS_PROFIT_SCORE",$B$3))</f>
        <v/>
      </c>
      <c r="AC125" s="43" t="str">
        <f>IF($A125="","",_xll.ciqfunctions.udf.CIQ($A125,"IQ_BASIC_DEFENSE_INTERVAL_SCORE",$B$3))</f>
        <v/>
      </c>
      <c r="AD125" s="43" t="str">
        <f>IF($A125="","",_xll.ciqfunctions.udf.CIQ($A125,"IQ_CURRENT_RATIO_SCORE",$B$3))</f>
        <v/>
      </c>
      <c r="AE125" s="43" t="str">
        <f>IF($A125="","",_xll.ciqfunctions.udf.CIQ($A125,"IQ_QUICK_RATIO_SCORE",$B$3))</f>
        <v/>
      </c>
    </row>
    <row r="126" spans="3:31" ht="12.75" customHeight="1" x14ac:dyDescent="0.2">
      <c r="C126" s="43" t="str">
        <f>IF($A126="","",_xll.ciqfunctions.udf.CIQ($A126,"IQ_OPERATIONAL_SCORE",$B$3))</f>
        <v/>
      </c>
      <c r="D126" s="43" t="str">
        <f>IF($A126="","",_xll.ciqfunctions.udf.CIQ($A126,"IQ_TOTAL_REV_SCORE",$B$3))</f>
        <v/>
      </c>
      <c r="E126" s="43" t="str">
        <f>IF($A126="","",_xll.ciqfunctions.udf.CIQ($A126,"IQ_TOTAL_EQUITY_SCORE",$B$3))</f>
        <v/>
      </c>
      <c r="F126" s="43" t="str">
        <f>IF($A126="","",_xll.ciqfunctions.udf.CIQ($A126,"IQ_RETURN_CAPITAL_SCORE",$B$3))</f>
        <v/>
      </c>
      <c r="G126" s="43" t="str">
        <f>IF($A126="","",_xll.ciqfunctions.udf.CIQ($A126,"IQ_RECURRING_EARN_ASSETS_SCORE",$B$3))</f>
        <v/>
      </c>
      <c r="H126" s="43" t="str">
        <f>IF($A126="","",_xll.ciqfunctions.udf.CIQ($A126,"IQ_NET_WORKING_CAP_REV_SCORE",$B$3))</f>
        <v/>
      </c>
      <c r="I126" s="43" t="str">
        <f>IF($A126="","",_xll.ciqfunctions.udf.CIQ($A126,"IQ_ASSET_TURNS_SCORE",$B$3))</f>
        <v/>
      </c>
      <c r="J126" s="43" t="str">
        <f>IF($A126="","",_xll.ciqfunctions.udf.CIQ($A126,"IQ_INTAN_ASSETS_REV_SCORE",$B$3))</f>
        <v/>
      </c>
      <c r="K126" s="43" t="str">
        <f>IF($A126="","",_xll.ciqfunctions.udf.CIQ($A126,"IQ_NET_WORKING_CAP_TOTAL_ASSETS_SCORE",$B$3))</f>
        <v/>
      </c>
      <c r="L126" s="43" t="str">
        <f>IF($A126="","",_xll.ciqfunctions.udf.CIQ($A126,"IQ_AP_AR_SCORE",$B$3))</f>
        <v/>
      </c>
      <c r="M126" s="43" t="str">
        <f>IF($A126="","",_xll.ciqfunctions.udf.CIQ($A126,"IQ_MGMT_RATE_RETURN_SCORE",$B$3))</f>
        <v/>
      </c>
      <c r="N126" s="43" t="str">
        <f>IF($A126="","",_xll.ciqfunctions.udf.CIQ($A126,"IQ_GROSS_MARGIN_SCORE",$B$3))</f>
        <v/>
      </c>
      <c r="O126" s="43" t="str">
        <f>IF($A126="","",_xll.ciqfunctions.udf.CIQ($A126,"IQ_EBITDA_MARGIN_SCORE",$B$3))</f>
        <v/>
      </c>
      <c r="Q126" s="43" t="str">
        <f>IF($A126="","",_xll.ciqfunctions.udf.CIQ($A126,"IQ_SOLVENCY_SCORE",$B$3))</f>
        <v/>
      </c>
      <c r="R126" s="43" t="str">
        <f>IF($A126="","",_xll.ciqfunctions.udf.CIQ($A126,"IQ_FFO_INT_SCORE",$B$3))</f>
        <v/>
      </c>
      <c r="S126" s="43" t="str">
        <f>IF($A126="","",_xll.ciqfunctions.udf.CIQ($A126,"IQ_EBITDA_INT_SCORE",$B$3))</f>
        <v/>
      </c>
      <c r="T126" s="43" t="str">
        <f>IF($A126="","",_xll.ciqfunctions.udf.CIQ($A126,"IQ_FFO_TOTAL_DEBT_SCORE",$B$3))</f>
        <v/>
      </c>
      <c r="U126" s="43" t="str">
        <f>IF($A126="","",_xll.ciqfunctions.udf.CIQ($A126,"IQ_NET_DEBT_EBITDA_SCORE",$B$3))</f>
        <v/>
      </c>
      <c r="V126" s="43" t="str">
        <f>IF($A126="","",_xll.ciqfunctions.udf.CIQ($A126,"IQ_TOTAL_DEBT_CAP_SCORE",$B$3))</f>
        <v/>
      </c>
      <c r="W126" s="43" t="str">
        <f>IF($A126="","",_xll.ciqfunctions.udf.CIQ($A126,"IQ_DEBT_TOTAL_LIAB_SCORE",$B$3))</f>
        <v/>
      </c>
      <c r="X126" s="43" t="str">
        <f>IF($A126="","",_xll.ciqfunctions.udf.CIQ($A126,"IQ_TOTAL_DEBT_TOTAL_REV_SCORE",$B$3))</f>
        <v/>
      </c>
      <c r="Z126" s="43" t="str">
        <f>IF($A126="","",_xll.ciqfunctions.udf.CIQ($A126,"IQ_LIQUID_SCORE",$B$3))</f>
        <v/>
      </c>
      <c r="AA126" s="43" t="str">
        <f>IF($A126="","",_xll.ciqfunctions.udf.CIQ($A126,"IQ_FFO_PLUS_CASH_ST_DEBT_SCORE",$B$3))</f>
        <v/>
      </c>
      <c r="AB126" s="43" t="str">
        <f>IF($A126="","",_xll.ciqfunctions.udf.CIQ($A126,"IQ_FFO_GROSS_PROFIT_SCORE",$B$3))</f>
        <v/>
      </c>
      <c r="AC126" s="43" t="str">
        <f>IF($A126="","",_xll.ciqfunctions.udf.CIQ($A126,"IQ_BASIC_DEFENSE_INTERVAL_SCORE",$B$3))</f>
        <v/>
      </c>
      <c r="AD126" s="43" t="str">
        <f>IF($A126="","",_xll.ciqfunctions.udf.CIQ($A126,"IQ_CURRENT_RATIO_SCORE",$B$3))</f>
        <v/>
      </c>
      <c r="AE126" s="43" t="str">
        <f>IF($A126="","",_xll.ciqfunctions.udf.CIQ($A126,"IQ_QUICK_RATIO_SCORE",$B$3))</f>
        <v/>
      </c>
    </row>
    <row r="127" spans="3:31" ht="12.75" customHeight="1" x14ac:dyDescent="0.2">
      <c r="C127" s="43" t="str">
        <f>IF($A127="","",_xll.ciqfunctions.udf.CIQ($A127,"IQ_OPERATIONAL_SCORE",$B$3))</f>
        <v/>
      </c>
      <c r="D127" s="43" t="str">
        <f>IF($A127="","",_xll.ciqfunctions.udf.CIQ($A127,"IQ_TOTAL_REV_SCORE",$B$3))</f>
        <v/>
      </c>
      <c r="E127" s="43" t="str">
        <f>IF($A127="","",_xll.ciqfunctions.udf.CIQ($A127,"IQ_TOTAL_EQUITY_SCORE",$B$3))</f>
        <v/>
      </c>
      <c r="F127" s="43" t="str">
        <f>IF($A127="","",_xll.ciqfunctions.udf.CIQ($A127,"IQ_RETURN_CAPITAL_SCORE",$B$3))</f>
        <v/>
      </c>
      <c r="G127" s="43" t="str">
        <f>IF($A127="","",_xll.ciqfunctions.udf.CIQ($A127,"IQ_RECURRING_EARN_ASSETS_SCORE",$B$3))</f>
        <v/>
      </c>
      <c r="H127" s="43" t="str">
        <f>IF($A127="","",_xll.ciqfunctions.udf.CIQ($A127,"IQ_NET_WORKING_CAP_REV_SCORE",$B$3))</f>
        <v/>
      </c>
      <c r="I127" s="43" t="str">
        <f>IF($A127="","",_xll.ciqfunctions.udf.CIQ($A127,"IQ_ASSET_TURNS_SCORE",$B$3))</f>
        <v/>
      </c>
      <c r="J127" s="43" t="str">
        <f>IF($A127="","",_xll.ciqfunctions.udf.CIQ($A127,"IQ_INTAN_ASSETS_REV_SCORE",$B$3))</f>
        <v/>
      </c>
      <c r="K127" s="43" t="str">
        <f>IF($A127="","",_xll.ciqfunctions.udf.CIQ($A127,"IQ_NET_WORKING_CAP_TOTAL_ASSETS_SCORE",$B$3))</f>
        <v/>
      </c>
      <c r="L127" s="43" t="str">
        <f>IF($A127="","",_xll.ciqfunctions.udf.CIQ($A127,"IQ_AP_AR_SCORE",$B$3))</f>
        <v/>
      </c>
      <c r="M127" s="43" t="str">
        <f>IF($A127="","",_xll.ciqfunctions.udf.CIQ($A127,"IQ_MGMT_RATE_RETURN_SCORE",$B$3))</f>
        <v/>
      </c>
      <c r="N127" s="43" t="str">
        <f>IF($A127="","",_xll.ciqfunctions.udf.CIQ($A127,"IQ_GROSS_MARGIN_SCORE",$B$3))</f>
        <v/>
      </c>
      <c r="O127" s="43" t="str">
        <f>IF($A127="","",_xll.ciqfunctions.udf.CIQ($A127,"IQ_EBITDA_MARGIN_SCORE",$B$3))</f>
        <v/>
      </c>
      <c r="Q127" s="43" t="str">
        <f>IF($A127="","",_xll.ciqfunctions.udf.CIQ($A127,"IQ_SOLVENCY_SCORE",$B$3))</f>
        <v/>
      </c>
      <c r="R127" s="43" t="str">
        <f>IF($A127="","",_xll.ciqfunctions.udf.CIQ($A127,"IQ_FFO_INT_SCORE",$B$3))</f>
        <v/>
      </c>
      <c r="S127" s="43" t="str">
        <f>IF($A127="","",_xll.ciqfunctions.udf.CIQ($A127,"IQ_EBITDA_INT_SCORE",$B$3))</f>
        <v/>
      </c>
      <c r="T127" s="43" t="str">
        <f>IF($A127="","",_xll.ciqfunctions.udf.CIQ($A127,"IQ_FFO_TOTAL_DEBT_SCORE",$B$3))</f>
        <v/>
      </c>
      <c r="U127" s="43" t="str">
        <f>IF($A127="","",_xll.ciqfunctions.udf.CIQ($A127,"IQ_NET_DEBT_EBITDA_SCORE",$B$3))</f>
        <v/>
      </c>
      <c r="V127" s="43" t="str">
        <f>IF($A127="","",_xll.ciqfunctions.udf.CIQ($A127,"IQ_TOTAL_DEBT_CAP_SCORE",$B$3))</f>
        <v/>
      </c>
      <c r="W127" s="43" t="str">
        <f>IF($A127="","",_xll.ciqfunctions.udf.CIQ($A127,"IQ_DEBT_TOTAL_LIAB_SCORE",$B$3))</f>
        <v/>
      </c>
      <c r="X127" s="43" t="str">
        <f>IF($A127="","",_xll.ciqfunctions.udf.CIQ($A127,"IQ_TOTAL_DEBT_TOTAL_REV_SCORE",$B$3))</f>
        <v/>
      </c>
      <c r="Z127" s="43" t="str">
        <f>IF($A127="","",_xll.ciqfunctions.udf.CIQ($A127,"IQ_LIQUID_SCORE",$B$3))</f>
        <v/>
      </c>
      <c r="AA127" s="43" t="str">
        <f>IF($A127="","",_xll.ciqfunctions.udf.CIQ($A127,"IQ_FFO_PLUS_CASH_ST_DEBT_SCORE",$B$3))</f>
        <v/>
      </c>
      <c r="AB127" s="43" t="str">
        <f>IF($A127="","",_xll.ciqfunctions.udf.CIQ($A127,"IQ_FFO_GROSS_PROFIT_SCORE",$B$3))</f>
        <v/>
      </c>
      <c r="AC127" s="43" t="str">
        <f>IF($A127="","",_xll.ciqfunctions.udf.CIQ($A127,"IQ_BASIC_DEFENSE_INTERVAL_SCORE",$B$3))</f>
        <v/>
      </c>
      <c r="AD127" s="43" t="str">
        <f>IF($A127="","",_xll.ciqfunctions.udf.CIQ($A127,"IQ_CURRENT_RATIO_SCORE",$B$3))</f>
        <v/>
      </c>
      <c r="AE127" s="43" t="str">
        <f>IF($A127="","",_xll.ciqfunctions.udf.CIQ($A127,"IQ_QUICK_RATIO_SCORE",$B$3))</f>
        <v/>
      </c>
    </row>
    <row r="128" spans="3:31" ht="12.75" customHeight="1" x14ac:dyDescent="0.2">
      <c r="C128" s="43" t="str">
        <f>IF($A128="","",_xll.ciqfunctions.udf.CIQ($A128,"IQ_OPERATIONAL_SCORE",$B$3))</f>
        <v/>
      </c>
      <c r="D128" s="43" t="str">
        <f>IF($A128="","",_xll.ciqfunctions.udf.CIQ($A128,"IQ_TOTAL_REV_SCORE",$B$3))</f>
        <v/>
      </c>
      <c r="E128" s="43" t="str">
        <f>IF($A128="","",_xll.ciqfunctions.udf.CIQ($A128,"IQ_TOTAL_EQUITY_SCORE",$B$3))</f>
        <v/>
      </c>
      <c r="F128" s="43" t="str">
        <f>IF($A128="","",_xll.ciqfunctions.udf.CIQ($A128,"IQ_RETURN_CAPITAL_SCORE",$B$3))</f>
        <v/>
      </c>
      <c r="G128" s="43" t="str">
        <f>IF($A128="","",_xll.ciqfunctions.udf.CIQ($A128,"IQ_RECURRING_EARN_ASSETS_SCORE",$B$3))</f>
        <v/>
      </c>
      <c r="H128" s="43" t="str">
        <f>IF($A128="","",_xll.ciqfunctions.udf.CIQ($A128,"IQ_NET_WORKING_CAP_REV_SCORE",$B$3))</f>
        <v/>
      </c>
      <c r="I128" s="43" t="str">
        <f>IF($A128="","",_xll.ciqfunctions.udf.CIQ($A128,"IQ_ASSET_TURNS_SCORE",$B$3))</f>
        <v/>
      </c>
      <c r="J128" s="43" t="str">
        <f>IF($A128="","",_xll.ciqfunctions.udf.CIQ($A128,"IQ_INTAN_ASSETS_REV_SCORE",$B$3))</f>
        <v/>
      </c>
      <c r="K128" s="43" t="str">
        <f>IF($A128="","",_xll.ciqfunctions.udf.CIQ($A128,"IQ_NET_WORKING_CAP_TOTAL_ASSETS_SCORE",$B$3))</f>
        <v/>
      </c>
      <c r="L128" s="43" t="str">
        <f>IF($A128="","",_xll.ciqfunctions.udf.CIQ($A128,"IQ_AP_AR_SCORE",$B$3))</f>
        <v/>
      </c>
      <c r="M128" s="43" t="str">
        <f>IF($A128="","",_xll.ciqfunctions.udf.CIQ($A128,"IQ_MGMT_RATE_RETURN_SCORE",$B$3))</f>
        <v/>
      </c>
      <c r="N128" s="43" t="str">
        <f>IF($A128="","",_xll.ciqfunctions.udf.CIQ($A128,"IQ_GROSS_MARGIN_SCORE",$B$3))</f>
        <v/>
      </c>
      <c r="O128" s="43" t="str">
        <f>IF($A128="","",_xll.ciqfunctions.udf.CIQ($A128,"IQ_EBITDA_MARGIN_SCORE",$B$3))</f>
        <v/>
      </c>
      <c r="Q128" s="43" t="str">
        <f>IF($A128="","",_xll.ciqfunctions.udf.CIQ($A128,"IQ_SOLVENCY_SCORE",$B$3))</f>
        <v/>
      </c>
      <c r="R128" s="43" t="str">
        <f>IF($A128="","",_xll.ciqfunctions.udf.CIQ($A128,"IQ_FFO_INT_SCORE",$B$3))</f>
        <v/>
      </c>
      <c r="S128" s="43" t="str">
        <f>IF($A128="","",_xll.ciqfunctions.udf.CIQ($A128,"IQ_EBITDA_INT_SCORE",$B$3))</f>
        <v/>
      </c>
      <c r="T128" s="43" t="str">
        <f>IF($A128="","",_xll.ciqfunctions.udf.CIQ($A128,"IQ_FFO_TOTAL_DEBT_SCORE",$B$3))</f>
        <v/>
      </c>
      <c r="U128" s="43" t="str">
        <f>IF($A128="","",_xll.ciqfunctions.udf.CIQ($A128,"IQ_NET_DEBT_EBITDA_SCORE",$B$3))</f>
        <v/>
      </c>
      <c r="V128" s="43" t="str">
        <f>IF($A128="","",_xll.ciqfunctions.udf.CIQ($A128,"IQ_TOTAL_DEBT_CAP_SCORE",$B$3))</f>
        <v/>
      </c>
      <c r="W128" s="43" t="str">
        <f>IF($A128="","",_xll.ciqfunctions.udf.CIQ($A128,"IQ_DEBT_TOTAL_LIAB_SCORE",$B$3))</f>
        <v/>
      </c>
      <c r="X128" s="43" t="str">
        <f>IF($A128="","",_xll.ciqfunctions.udf.CIQ($A128,"IQ_TOTAL_DEBT_TOTAL_REV_SCORE",$B$3))</f>
        <v/>
      </c>
      <c r="Z128" s="43" t="str">
        <f>IF($A128="","",_xll.ciqfunctions.udf.CIQ($A128,"IQ_LIQUID_SCORE",$B$3))</f>
        <v/>
      </c>
      <c r="AA128" s="43" t="str">
        <f>IF($A128="","",_xll.ciqfunctions.udf.CIQ($A128,"IQ_FFO_PLUS_CASH_ST_DEBT_SCORE",$B$3))</f>
        <v/>
      </c>
      <c r="AB128" s="43" t="str">
        <f>IF($A128="","",_xll.ciqfunctions.udf.CIQ($A128,"IQ_FFO_GROSS_PROFIT_SCORE",$B$3))</f>
        <v/>
      </c>
      <c r="AC128" s="43" t="str">
        <f>IF($A128="","",_xll.ciqfunctions.udf.CIQ($A128,"IQ_BASIC_DEFENSE_INTERVAL_SCORE",$B$3))</f>
        <v/>
      </c>
      <c r="AD128" s="43" t="str">
        <f>IF($A128="","",_xll.ciqfunctions.udf.CIQ($A128,"IQ_CURRENT_RATIO_SCORE",$B$3))</f>
        <v/>
      </c>
      <c r="AE128" s="43" t="str">
        <f>IF($A128="","",_xll.ciqfunctions.udf.CIQ($A128,"IQ_QUICK_RATIO_SCORE",$B$3))</f>
        <v/>
      </c>
    </row>
    <row r="129" spans="3:31" ht="12.75" customHeight="1" x14ac:dyDescent="0.2">
      <c r="C129" s="43" t="str">
        <f>IF($A129="","",_xll.ciqfunctions.udf.CIQ($A129,"IQ_OPERATIONAL_SCORE",$B$3))</f>
        <v/>
      </c>
      <c r="D129" s="43" t="str">
        <f>IF($A129="","",_xll.ciqfunctions.udf.CIQ($A129,"IQ_TOTAL_REV_SCORE",$B$3))</f>
        <v/>
      </c>
      <c r="E129" s="43" t="str">
        <f>IF($A129="","",_xll.ciqfunctions.udf.CIQ($A129,"IQ_TOTAL_EQUITY_SCORE",$B$3))</f>
        <v/>
      </c>
      <c r="F129" s="43" t="str">
        <f>IF($A129="","",_xll.ciqfunctions.udf.CIQ($A129,"IQ_RETURN_CAPITAL_SCORE",$B$3))</f>
        <v/>
      </c>
      <c r="G129" s="43" t="str">
        <f>IF($A129="","",_xll.ciqfunctions.udf.CIQ($A129,"IQ_RECURRING_EARN_ASSETS_SCORE",$B$3))</f>
        <v/>
      </c>
      <c r="H129" s="43" t="str">
        <f>IF($A129="","",_xll.ciqfunctions.udf.CIQ($A129,"IQ_NET_WORKING_CAP_REV_SCORE",$B$3))</f>
        <v/>
      </c>
      <c r="I129" s="43" t="str">
        <f>IF($A129="","",_xll.ciqfunctions.udf.CIQ($A129,"IQ_ASSET_TURNS_SCORE",$B$3))</f>
        <v/>
      </c>
      <c r="J129" s="43" t="str">
        <f>IF($A129="","",_xll.ciqfunctions.udf.CIQ($A129,"IQ_INTAN_ASSETS_REV_SCORE",$B$3))</f>
        <v/>
      </c>
      <c r="K129" s="43" t="str">
        <f>IF($A129="","",_xll.ciqfunctions.udf.CIQ($A129,"IQ_NET_WORKING_CAP_TOTAL_ASSETS_SCORE",$B$3))</f>
        <v/>
      </c>
      <c r="L129" s="43" t="str">
        <f>IF($A129="","",_xll.ciqfunctions.udf.CIQ($A129,"IQ_AP_AR_SCORE",$B$3))</f>
        <v/>
      </c>
      <c r="M129" s="43" t="str">
        <f>IF($A129="","",_xll.ciqfunctions.udf.CIQ($A129,"IQ_MGMT_RATE_RETURN_SCORE",$B$3))</f>
        <v/>
      </c>
      <c r="N129" s="43" t="str">
        <f>IF($A129="","",_xll.ciqfunctions.udf.CIQ($A129,"IQ_GROSS_MARGIN_SCORE",$B$3))</f>
        <v/>
      </c>
      <c r="O129" s="43" t="str">
        <f>IF($A129="","",_xll.ciqfunctions.udf.CIQ($A129,"IQ_EBITDA_MARGIN_SCORE",$B$3))</f>
        <v/>
      </c>
      <c r="Q129" s="43" t="str">
        <f>IF($A129="","",_xll.ciqfunctions.udf.CIQ($A129,"IQ_SOLVENCY_SCORE",$B$3))</f>
        <v/>
      </c>
      <c r="R129" s="43" t="str">
        <f>IF($A129="","",_xll.ciqfunctions.udf.CIQ($A129,"IQ_FFO_INT_SCORE",$B$3))</f>
        <v/>
      </c>
      <c r="S129" s="43" t="str">
        <f>IF($A129="","",_xll.ciqfunctions.udf.CIQ($A129,"IQ_EBITDA_INT_SCORE",$B$3))</f>
        <v/>
      </c>
      <c r="T129" s="43" t="str">
        <f>IF($A129="","",_xll.ciqfunctions.udf.CIQ($A129,"IQ_FFO_TOTAL_DEBT_SCORE",$B$3))</f>
        <v/>
      </c>
      <c r="U129" s="43" t="str">
        <f>IF($A129="","",_xll.ciqfunctions.udf.CIQ($A129,"IQ_NET_DEBT_EBITDA_SCORE",$B$3))</f>
        <v/>
      </c>
      <c r="V129" s="43" t="str">
        <f>IF($A129="","",_xll.ciqfunctions.udf.CIQ($A129,"IQ_TOTAL_DEBT_CAP_SCORE",$B$3))</f>
        <v/>
      </c>
      <c r="W129" s="43" t="str">
        <f>IF($A129="","",_xll.ciqfunctions.udf.CIQ($A129,"IQ_DEBT_TOTAL_LIAB_SCORE",$B$3))</f>
        <v/>
      </c>
      <c r="X129" s="43" t="str">
        <f>IF($A129="","",_xll.ciqfunctions.udf.CIQ($A129,"IQ_TOTAL_DEBT_TOTAL_REV_SCORE",$B$3))</f>
        <v/>
      </c>
      <c r="Z129" s="43" t="str">
        <f>IF($A129="","",_xll.ciqfunctions.udf.CIQ($A129,"IQ_LIQUID_SCORE",$B$3))</f>
        <v/>
      </c>
      <c r="AA129" s="43" t="str">
        <f>IF($A129="","",_xll.ciqfunctions.udf.CIQ($A129,"IQ_FFO_PLUS_CASH_ST_DEBT_SCORE",$B$3))</f>
        <v/>
      </c>
      <c r="AB129" s="43" t="str">
        <f>IF($A129="","",_xll.ciqfunctions.udf.CIQ($A129,"IQ_FFO_GROSS_PROFIT_SCORE",$B$3))</f>
        <v/>
      </c>
      <c r="AC129" s="43" t="str">
        <f>IF($A129="","",_xll.ciqfunctions.udf.CIQ($A129,"IQ_BASIC_DEFENSE_INTERVAL_SCORE",$B$3))</f>
        <v/>
      </c>
      <c r="AD129" s="43" t="str">
        <f>IF($A129="","",_xll.ciqfunctions.udf.CIQ($A129,"IQ_CURRENT_RATIO_SCORE",$B$3))</f>
        <v/>
      </c>
      <c r="AE129" s="43" t="str">
        <f>IF($A129="","",_xll.ciqfunctions.udf.CIQ($A129,"IQ_QUICK_RATIO_SCORE",$B$3))</f>
        <v/>
      </c>
    </row>
    <row r="130" spans="3:31" ht="12.75" customHeight="1" x14ac:dyDescent="0.2">
      <c r="C130" s="43" t="str">
        <f>IF($A130="","",_xll.ciqfunctions.udf.CIQ($A130,"IQ_OPERATIONAL_SCORE",$B$3))</f>
        <v/>
      </c>
      <c r="D130" s="43" t="str">
        <f>IF($A130="","",_xll.ciqfunctions.udf.CIQ($A130,"IQ_TOTAL_REV_SCORE",$B$3))</f>
        <v/>
      </c>
      <c r="E130" s="43" t="str">
        <f>IF($A130="","",_xll.ciqfunctions.udf.CIQ($A130,"IQ_TOTAL_EQUITY_SCORE",$B$3))</f>
        <v/>
      </c>
      <c r="F130" s="43" t="str">
        <f>IF($A130="","",_xll.ciqfunctions.udf.CIQ($A130,"IQ_RETURN_CAPITAL_SCORE",$B$3))</f>
        <v/>
      </c>
      <c r="G130" s="43" t="str">
        <f>IF($A130="","",_xll.ciqfunctions.udf.CIQ($A130,"IQ_RECURRING_EARN_ASSETS_SCORE",$B$3))</f>
        <v/>
      </c>
      <c r="H130" s="43" t="str">
        <f>IF($A130="","",_xll.ciqfunctions.udf.CIQ($A130,"IQ_NET_WORKING_CAP_REV_SCORE",$B$3))</f>
        <v/>
      </c>
      <c r="I130" s="43" t="str">
        <f>IF($A130="","",_xll.ciqfunctions.udf.CIQ($A130,"IQ_ASSET_TURNS_SCORE",$B$3))</f>
        <v/>
      </c>
      <c r="J130" s="43" t="str">
        <f>IF($A130="","",_xll.ciqfunctions.udf.CIQ($A130,"IQ_INTAN_ASSETS_REV_SCORE",$B$3))</f>
        <v/>
      </c>
      <c r="K130" s="43" t="str">
        <f>IF($A130="","",_xll.ciqfunctions.udf.CIQ($A130,"IQ_NET_WORKING_CAP_TOTAL_ASSETS_SCORE",$B$3))</f>
        <v/>
      </c>
      <c r="L130" s="43" t="str">
        <f>IF($A130="","",_xll.ciqfunctions.udf.CIQ($A130,"IQ_AP_AR_SCORE",$B$3))</f>
        <v/>
      </c>
      <c r="M130" s="43" t="str">
        <f>IF($A130="","",_xll.ciqfunctions.udf.CIQ($A130,"IQ_MGMT_RATE_RETURN_SCORE",$B$3))</f>
        <v/>
      </c>
      <c r="N130" s="43" t="str">
        <f>IF($A130="","",_xll.ciqfunctions.udf.CIQ($A130,"IQ_GROSS_MARGIN_SCORE",$B$3))</f>
        <v/>
      </c>
      <c r="O130" s="43" t="str">
        <f>IF($A130="","",_xll.ciqfunctions.udf.CIQ($A130,"IQ_EBITDA_MARGIN_SCORE",$B$3))</f>
        <v/>
      </c>
      <c r="Q130" s="43" t="str">
        <f>IF($A130="","",_xll.ciqfunctions.udf.CIQ($A130,"IQ_SOLVENCY_SCORE",$B$3))</f>
        <v/>
      </c>
      <c r="R130" s="43" t="str">
        <f>IF($A130="","",_xll.ciqfunctions.udf.CIQ($A130,"IQ_FFO_INT_SCORE",$B$3))</f>
        <v/>
      </c>
      <c r="S130" s="43" t="str">
        <f>IF($A130="","",_xll.ciqfunctions.udf.CIQ($A130,"IQ_EBITDA_INT_SCORE",$B$3))</f>
        <v/>
      </c>
      <c r="T130" s="43" t="str">
        <f>IF($A130="","",_xll.ciqfunctions.udf.CIQ($A130,"IQ_FFO_TOTAL_DEBT_SCORE",$B$3))</f>
        <v/>
      </c>
      <c r="U130" s="43" t="str">
        <f>IF($A130="","",_xll.ciqfunctions.udf.CIQ($A130,"IQ_NET_DEBT_EBITDA_SCORE",$B$3))</f>
        <v/>
      </c>
      <c r="V130" s="43" t="str">
        <f>IF($A130="","",_xll.ciqfunctions.udf.CIQ($A130,"IQ_TOTAL_DEBT_CAP_SCORE",$B$3))</f>
        <v/>
      </c>
      <c r="W130" s="43" t="str">
        <f>IF($A130="","",_xll.ciqfunctions.udf.CIQ($A130,"IQ_DEBT_TOTAL_LIAB_SCORE",$B$3))</f>
        <v/>
      </c>
      <c r="X130" s="43" t="str">
        <f>IF($A130="","",_xll.ciqfunctions.udf.CIQ($A130,"IQ_TOTAL_DEBT_TOTAL_REV_SCORE",$B$3))</f>
        <v/>
      </c>
      <c r="Z130" s="43" t="str">
        <f>IF($A130="","",_xll.ciqfunctions.udf.CIQ($A130,"IQ_LIQUID_SCORE",$B$3))</f>
        <v/>
      </c>
      <c r="AA130" s="43" t="str">
        <f>IF($A130="","",_xll.ciqfunctions.udf.CIQ($A130,"IQ_FFO_PLUS_CASH_ST_DEBT_SCORE",$B$3))</f>
        <v/>
      </c>
      <c r="AB130" s="43" t="str">
        <f>IF($A130="","",_xll.ciqfunctions.udf.CIQ($A130,"IQ_FFO_GROSS_PROFIT_SCORE",$B$3))</f>
        <v/>
      </c>
      <c r="AC130" s="43" t="str">
        <f>IF($A130="","",_xll.ciqfunctions.udf.CIQ($A130,"IQ_BASIC_DEFENSE_INTERVAL_SCORE",$B$3))</f>
        <v/>
      </c>
      <c r="AD130" s="43" t="str">
        <f>IF($A130="","",_xll.ciqfunctions.udf.CIQ($A130,"IQ_CURRENT_RATIO_SCORE",$B$3))</f>
        <v/>
      </c>
      <c r="AE130" s="43" t="str">
        <f>IF($A130="","",_xll.ciqfunctions.udf.CIQ($A130,"IQ_QUICK_RATIO_SCORE",$B$3))</f>
        <v/>
      </c>
    </row>
    <row r="131" spans="3:31" ht="12.75" customHeight="1" x14ac:dyDescent="0.2">
      <c r="C131" s="43" t="str">
        <f>IF($A131="","",_xll.ciqfunctions.udf.CIQ($A131,"IQ_OPERATIONAL_SCORE",$B$3))</f>
        <v/>
      </c>
      <c r="D131" s="43" t="str">
        <f>IF($A131="","",_xll.ciqfunctions.udf.CIQ($A131,"IQ_TOTAL_REV_SCORE",$B$3))</f>
        <v/>
      </c>
      <c r="E131" s="43" t="str">
        <f>IF($A131="","",_xll.ciqfunctions.udf.CIQ($A131,"IQ_TOTAL_EQUITY_SCORE",$B$3))</f>
        <v/>
      </c>
      <c r="F131" s="43" t="str">
        <f>IF($A131="","",_xll.ciqfunctions.udf.CIQ($A131,"IQ_RETURN_CAPITAL_SCORE",$B$3))</f>
        <v/>
      </c>
      <c r="G131" s="43" t="str">
        <f>IF($A131="","",_xll.ciqfunctions.udf.CIQ($A131,"IQ_RECURRING_EARN_ASSETS_SCORE",$B$3))</f>
        <v/>
      </c>
      <c r="H131" s="43" t="str">
        <f>IF($A131="","",_xll.ciqfunctions.udf.CIQ($A131,"IQ_NET_WORKING_CAP_REV_SCORE",$B$3))</f>
        <v/>
      </c>
      <c r="I131" s="43" t="str">
        <f>IF($A131="","",_xll.ciqfunctions.udf.CIQ($A131,"IQ_ASSET_TURNS_SCORE",$B$3))</f>
        <v/>
      </c>
      <c r="J131" s="43" t="str">
        <f>IF($A131="","",_xll.ciqfunctions.udf.CIQ($A131,"IQ_INTAN_ASSETS_REV_SCORE",$B$3))</f>
        <v/>
      </c>
      <c r="K131" s="43" t="str">
        <f>IF($A131="","",_xll.ciqfunctions.udf.CIQ($A131,"IQ_NET_WORKING_CAP_TOTAL_ASSETS_SCORE",$B$3))</f>
        <v/>
      </c>
      <c r="L131" s="43" t="str">
        <f>IF($A131="","",_xll.ciqfunctions.udf.CIQ($A131,"IQ_AP_AR_SCORE",$B$3))</f>
        <v/>
      </c>
      <c r="M131" s="43" t="str">
        <f>IF($A131="","",_xll.ciqfunctions.udf.CIQ($A131,"IQ_MGMT_RATE_RETURN_SCORE",$B$3))</f>
        <v/>
      </c>
      <c r="N131" s="43" t="str">
        <f>IF($A131="","",_xll.ciqfunctions.udf.CIQ($A131,"IQ_GROSS_MARGIN_SCORE",$B$3))</f>
        <v/>
      </c>
      <c r="O131" s="43" t="str">
        <f>IF($A131="","",_xll.ciqfunctions.udf.CIQ($A131,"IQ_EBITDA_MARGIN_SCORE",$B$3))</f>
        <v/>
      </c>
      <c r="Q131" s="43" t="str">
        <f>IF($A131="","",_xll.ciqfunctions.udf.CIQ($A131,"IQ_SOLVENCY_SCORE",$B$3))</f>
        <v/>
      </c>
      <c r="R131" s="43" t="str">
        <f>IF($A131="","",_xll.ciqfunctions.udf.CIQ($A131,"IQ_FFO_INT_SCORE",$B$3))</f>
        <v/>
      </c>
      <c r="S131" s="43" t="str">
        <f>IF($A131="","",_xll.ciqfunctions.udf.CIQ($A131,"IQ_EBITDA_INT_SCORE",$B$3))</f>
        <v/>
      </c>
      <c r="T131" s="43" t="str">
        <f>IF($A131="","",_xll.ciqfunctions.udf.CIQ($A131,"IQ_FFO_TOTAL_DEBT_SCORE",$B$3))</f>
        <v/>
      </c>
      <c r="U131" s="43" t="str">
        <f>IF($A131="","",_xll.ciqfunctions.udf.CIQ($A131,"IQ_NET_DEBT_EBITDA_SCORE",$B$3))</f>
        <v/>
      </c>
      <c r="V131" s="43" t="str">
        <f>IF($A131="","",_xll.ciqfunctions.udf.CIQ($A131,"IQ_TOTAL_DEBT_CAP_SCORE",$B$3))</f>
        <v/>
      </c>
      <c r="W131" s="43" t="str">
        <f>IF($A131="","",_xll.ciqfunctions.udf.CIQ($A131,"IQ_DEBT_TOTAL_LIAB_SCORE",$B$3))</f>
        <v/>
      </c>
      <c r="X131" s="43" t="str">
        <f>IF($A131="","",_xll.ciqfunctions.udf.CIQ($A131,"IQ_TOTAL_DEBT_TOTAL_REV_SCORE",$B$3))</f>
        <v/>
      </c>
      <c r="Z131" s="43" t="str">
        <f>IF($A131="","",_xll.ciqfunctions.udf.CIQ($A131,"IQ_LIQUID_SCORE",$B$3))</f>
        <v/>
      </c>
      <c r="AA131" s="43" t="str">
        <f>IF($A131="","",_xll.ciqfunctions.udf.CIQ($A131,"IQ_FFO_PLUS_CASH_ST_DEBT_SCORE",$B$3))</f>
        <v/>
      </c>
      <c r="AB131" s="43" t="str">
        <f>IF($A131="","",_xll.ciqfunctions.udf.CIQ($A131,"IQ_FFO_GROSS_PROFIT_SCORE",$B$3))</f>
        <v/>
      </c>
      <c r="AC131" s="43" t="str">
        <f>IF($A131="","",_xll.ciqfunctions.udf.CIQ($A131,"IQ_BASIC_DEFENSE_INTERVAL_SCORE",$B$3))</f>
        <v/>
      </c>
      <c r="AD131" s="43" t="str">
        <f>IF($A131="","",_xll.ciqfunctions.udf.CIQ($A131,"IQ_CURRENT_RATIO_SCORE",$B$3))</f>
        <v/>
      </c>
      <c r="AE131" s="43" t="str">
        <f>IF($A131="","",_xll.ciqfunctions.udf.CIQ($A131,"IQ_QUICK_RATIO_SCORE",$B$3))</f>
        <v/>
      </c>
    </row>
    <row r="132" spans="3:31" ht="12.75" customHeight="1" x14ac:dyDescent="0.2">
      <c r="C132" s="43" t="str">
        <f>IF($A132="","",_xll.ciqfunctions.udf.CIQ($A132,"IQ_OPERATIONAL_SCORE",$B$3))</f>
        <v/>
      </c>
      <c r="D132" s="43" t="str">
        <f>IF($A132="","",_xll.ciqfunctions.udf.CIQ($A132,"IQ_TOTAL_REV_SCORE",$B$3))</f>
        <v/>
      </c>
      <c r="E132" s="43" t="str">
        <f>IF($A132="","",_xll.ciqfunctions.udf.CIQ($A132,"IQ_TOTAL_EQUITY_SCORE",$B$3))</f>
        <v/>
      </c>
      <c r="F132" s="43" t="str">
        <f>IF($A132="","",_xll.ciqfunctions.udf.CIQ($A132,"IQ_RETURN_CAPITAL_SCORE",$B$3))</f>
        <v/>
      </c>
      <c r="G132" s="43" t="str">
        <f>IF($A132="","",_xll.ciqfunctions.udf.CIQ($A132,"IQ_RECURRING_EARN_ASSETS_SCORE",$B$3))</f>
        <v/>
      </c>
      <c r="H132" s="43" t="str">
        <f>IF($A132="","",_xll.ciqfunctions.udf.CIQ($A132,"IQ_NET_WORKING_CAP_REV_SCORE",$B$3))</f>
        <v/>
      </c>
      <c r="I132" s="43" t="str">
        <f>IF($A132="","",_xll.ciqfunctions.udf.CIQ($A132,"IQ_ASSET_TURNS_SCORE",$B$3))</f>
        <v/>
      </c>
      <c r="J132" s="43" t="str">
        <f>IF($A132="","",_xll.ciqfunctions.udf.CIQ($A132,"IQ_INTAN_ASSETS_REV_SCORE",$B$3))</f>
        <v/>
      </c>
      <c r="K132" s="43" t="str">
        <f>IF($A132="","",_xll.ciqfunctions.udf.CIQ($A132,"IQ_NET_WORKING_CAP_TOTAL_ASSETS_SCORE",$B$3))</f>
        <v/>
      </c>
      <c r="L132" s="43" t="str">
        <f>IF($A132="","",_xll.ciqfunctions.udf.CIQ($A132,"IQ_AP_AR_SCORE",$B$3))</f>
        <v/>
      </c>
      <c r="M132" s="43" t="str">
        <f>IF($A132="","",_xll.ciqfunctions.udf.CIQ($A132,"IQ_MGMT_RATE_RETURN_SCORE",$B$3))</f>
        <v/>
      </c>
      <c r="N132" s="43" t="str">
        <f>IF($A132="","",_xll.ciqfunctions.udf.CIQ($A132,"IQ_GROSS_MARGIN_SCORE",$B$3))</f>
        <v/>
      </c>
      <c r="O132" s="43" t="str">
        <f>IF($A132="","",_xll.ciqfunctions.udf.CIQ($A132,"IQ_EBITDA_MARGIN_SCORE",$B$3))</f>
        <v/>
      </c>
      <c r="Q132" s="43" t="str">
        <f>IF($A132="","",_xll.ciqfunctions.udf.CIQ($A132,"IQ_SOLVENCY_SCORE",$B$3))</f>
        <v/>
      </c>
      <c r="R132" s="43" t="str">
        <f>IF($A132="","",_xll.ciqfunctions.udf.CIQ($A132,"IQ_FFO_INT_SCORE",$B$3))</f>
        <v/>
      </c>
      <c r="S132" s="43" t="str">
        <f>IF($A132="","",_xll.ciqfunctions.udf.CIQ($A132,"IQ_EBITDA_INT_SCORE",$B$3))</f>
        <v/>
      </c>
      <c r="T132" s="43" t="str">
        <f>IF($A132="","",_xll.ciqfunctions.udf.CIQ($A132,"IQ_FFO_TOTAL_DEBT_SCORE",$B$3))</f>
        <v/>
      </c>
      <c r="U132" s="43" t="str">
        <f>IF($A132="","",_xll.ciqfunctions.udf.CIQ($A132,"IQ_NET_DEBT_EBITDA_SCORE",$B$3))</f>
        <v/>
      </c>
      <c r="V132" s="43" t="str">
        <f>IF($A132="","",_xll.ciqfunctions.udf.CIQ($A132,"IQ_TOTAL_DEBT_CAP_SCORE",$B$3))</f>
        <v/>
      </c>
      <c r="W132" s="43" t="str">
        <f>IF($A132="","",_xll.ciqfunctions.udf.CIQ($A132,"IQ_DEBT_TOTAL_LIAB_SCORE",$B$3))</f>
        <v/>
      </c>
      <c r="X132" s="43" t="str">
        <f>IF($A132="","",_xll.ciqfunctions.udf.CIQ($A132,"IQ_TOTAL_DEBT_TOTAL_REV_SCORE",$B$3))</f>
        <v/>
      </c>
      <c r="Z132" s="43" t="str">
        <f>IF($A132="","",_xll.ciqfunctions.udf.CIQ($A132,"IQ_LIQUID_SCORE",$B$3))</f>
        <v/>
      </c>
      <c r="AA132" s="43" t="str">
        <f>IF($A132="","",_xll.ciqfunctions.udf.CIQ($A132,"IQ_FFO_PLUS_CASH_ST_DEBT_SCORE",$B$3))</f>
        <v/>
      </c>
      <c r="AB132" s="43" t="str">
        <f>IF($A132="","",_xll.ciqfunctions.udf.CIQ($A132,"IQ_FFO_GROSS_PROFIT_SCORE",$B$3))</f>
        <v/>
      </c>
      <c r="AC132" s="43" t="str">
        <f>IF($A132="","",_xll.ciqfunctions.udf.CIQ($A132,"IQ_BASIC_DEFENSE_INTERVAL_SCORE",$B$3))</f>
        <v/>
      </c>
      <c r="AD132" s="43" t="str">
        <f>IF($A132="","",_xll.ciqfunctions.udf.CIQ($A132,"IQ_CURRENT_RATIO_SCORE",$B$3))</f>
        <v/>
      </c>
      <c r="AE132" s="43" t="str">
        <f>IF($A132="","",_xll.ciqfunctions.udf.CIQ($A132,"IQ_QUICK_RATIO_SCORE",$B$3))</f>
        <v/>
      </c>
    </row>
    <row r="133" spans="3:31" ht="12.75" customHeight="1" x14ac:dyDescent="0.2">
      <c r="C133" s="43" t="str">
        <f>IF($A133="","",_xll.ciqfunctions.udf.CIQ($A133,"IQ_OPERATIONAL_SCORE",$B$3))</f>
        <v/>
      </c>
      <c r="D133" s="43" t="str">
        <f>IF($A133="","",_xll.ciqfunctions.udf.CIQ($A133,"IQ_TOTAL_REV_SCORE",$B$3))</f>
        <v/>
      </c>
      <c r="E133" s="43" t="str">
        <f>IF($A133="","",_xll.ciqfunctions.udf.CIQ($A133,"IQ_TOTAL_EQUITY_SCORE",$B$3))</f>
        <v/>
      </c>
      <c r="F133" s="43" t="str">
        <f>IF($A133="","",_xll.ciqfunctions.udf.CIQ($A133,"IQ_RETURN_CAPITAL_SCORE",$B$3))</f>
        <v/>
      </c>
      <c r="G133" s="43" t="str">
        <f>IF($A133="","",_xll.ciqfunctions.udf.CIQ($A133,"IQ_RECURRING_EARN_ASSETS_SCORE",$B$3))</f>
        <v/>
      </c>
      <c r="H133" s="43" t="str">
        <f>IF($A133="","",_xll.ciqfunctions.udf.CIQ($A133,"IQ_NET_WORKING_CAP_REV_SCORE",$B$3))</f>
        <v/>
      </c>
      <c r="I133" s="43" t="str">
        <f>IF($A133="","",_xll.ciqfunctions.udf.CIQ($A133,"IQ_ASSET_TURNS_SCORE",$B$3))</f>
        <v/>
      </c>
      <c r="J133" s="43" t="str">
        <f>IF($A133="","",_xll.ciqfunctions.udf.CIQ($A133,"IQ_INTAN_ASSETS_REV_SCORE",$B$3))</f>
        <v/>
      </c>
      <c r="K133" s="43" t="str">
        <f>IF($A133="","",_xll.ciqfunctions.udf.CIQ($A133,"IQ_NET_WORKING_CAP_TOTAL_ASSETS_SCORE",$B$3))</f>
        <v/>
      </c>
      <c r="L133" s="43" t="str">
        <f>IF($A133="","",_xll.ciqfunctions.udf.CIQ($A133,"IQ_AP_AR_SCORE",$B$3))</f>
        <v/>
      </c>
      <c r="M133" s="43" t="str">
        <f>IF($A133="","",_xll.ciqfunctions.udf.CIQ($A133,"IQ_MGMT_RATE_RETURN_SCORE",$B$3))</f>
        <v/>
      </c>
      <c r="N133" s="43" t="str">
        <f>IF($A133="","",_xll.ciqfunctions.udf.CIQ($A133,"IQ_GROSS_MARGIN_SCORE",$B$3))</f>
        <v/>
      </c>
      <c r="O133" s="43" t="str">
        <f>IF($A133="","",_xll.ciqfunctions.udf.CIQ($A133,"IQ_EBITDA_MARGIN_SCORE",$B$3))</f>
        <v/>
      </c>
      <c r="Q133" s="43" t="str">
        <f>IF($A133="","",_xll.ciqfunctions.udf.CIQ($A133,"IQ_SOLVENCY_SCORE",$B$3))</f>
        <v/>
      </c>
      <c r="R133" s="43" t="str">
        <f>IF($A133="","",_xll.ciqfunctions.udf.CIQ($A133,"IQ_FFO_INT_SCORE",$B$3))</f>
        <v/>
      </c>
      <c r="S133" s="43" t="str">
        <f>IF($A133="","",_xll.ciqfunctions.udf.CIQ($A133,"IQ_EBITDA_INT_SCORE",$B$3))</f>
        <v/>
      </c>
      <c r="T133" s="43" t="str">
        <f>IF($A133="","",_xll.ciqfunctions.udf.CIQ($A133,"IQ_FFO_TOTAL_DEBT_SCORE",$B$3))</f>
        <v/>
      </c>
      <c r="U133" s="43" t="str">
        <f>IF($A133="","",_xll.ciqfunctions.udf.CIQ($A133,"IQ_NET_DEBT_EBITDA_SCORE",$B$3))</f>
        <v/>
      </c>
      <c r="V133" s="43" t="str">
        <f>IF($A133="","",_xll.ciqfunctions.udf.CIQ($A133,"IQ_TOTAL_DEBT_CAP_SCORE",$B$3))</f>
        <v/>
      </c>
      <c r="W133" s="43" t="str">
        <f>IF($A133="","",_xll.ciqfunctions.udf.CIQ($A133,"IQ_DEBT_TOTAL_LIAB_SCORE",$B$3))</f>
        <v/>
      </c>
      <c r="X133" s="43" t="str">
        <f>IF($A133="","",_xll.ciqfunctions.udf.CIQ($A133,"IQ_TOTAL_DEBT_TOTAL_REV_SCORE",$B$3))</f>
        <v/>
      </c>
      <c r="Z133" s="43" t="str">
        <f>IF($A133="","",_xll.ciqfunctions.udf.CIQ($A133,"IQ_LIQUID_SCORE",$B$3))</f>
        <v/>
      </c>
      <c r="AA133" s="43" t="str">
        <f>IF($A133="","",_xll.ciqfunctions.udf.CIQ($A133,"IQ_FFO_PLUS_CASH_ST_DEBT_SCORE",$B$3))</f>
        <v/>
      </c>
      <c r="AB133" s="43" t="str">
        <f>IF($A133="","",_xll.ciqfunctions.udf.CIQ($A133,"IQ_FFO_GROSS_PROFIT_SCORE",$B$3))</f>
        <v/>
      </c>
      <c r="AC133" s="43" t="str">
        <f>IF($A133="","",_xll.ciqfunctions.udf.CIQ($A133,"IQ_BASIC_DEFENSE_INTERVAL_SCORE",$B$3))</f>
        <v/>
      </c>
      <c r="AD133" s="43" t="str">
        <f>IF($A133="","",_xll.ciqfunctions.udf.CIQ($A133,"IQ_CURRENT_RATIO_SCORE",$B$3))</f>
        <v/>
      </c>
      <c r="AE133" s="43" t="str">
        <f>IF($A133="","",_xll.ciqfunctions.udf.CIQ($A133,"IQ_QUICK_RATIO_SCORE",$B$3))</f>
        <v/>
      </c>
    </row>
    <row r="134" spans="3:31" ht="12.75" customHeight="1" x14ac:dyDescent="0.2">
      <c r="C134" s="43" t="str">
        <f>IF($A134="","",_xll.ciqfunctions.udf.CIQ($A134,"IQ_OPERATIONAL_SCORE",$B$3))</f>
        <v/>
      </c>
      <c r="D134" s="43" t="str">
        <f>IF($A134="","",_xll.ciqfunctions.udf.CIQ($A134,"IQ_TOTAL_REV_SCORE",$B$3))</f>
        <v/>
      </c>
      <c r="E134" s="43" t="str">
        <f>IF($A134="","",_xll.ciqfunctions.udf.CIQ($A134,"IQ_TOTAL_EQUITY_SCORE",$B$3))</f>
        <v/>
      </c>
      <c r="F134" s="43" t="str">
        <f>IF($A134="","",_xll.ciqfunctions.udf.CIQ($A134,"IQ_RETURN_CAPITAL_SCORE",$B$3))</f>
        <v/>
      </c>
      <c r="G134" s="43" t="str">
        <f>IF($A134="","",_xll.ciqfunctions.udf.CIQ($A134,"IQ_RECURRING_EARN_ASSETS_SCORE",$B$3))</f>
        <v/>
      </c>
      <c r="H134" s="43" t="str">
        <f>IF($A134="","",_xll.ciqfunctions.udf.CIQ($A134,"IQ_NET_WORKING_CAP_REV_SCORE",$B$3))</f>
        <v/>
      </c>
      <c r="I134" s="43" t="str">
        <f>IF($A134="","",_xll.ciqfunctions.udf.CIQ($A134,"IQ_ASSET_TURNS_SCORE",$B$3))</f>
        <v/>
      </c>
      <c r="J134" s="43" t="str">
        <f>IF($A134="","",_xll.ciqfunctions.udf.CIQ($A134,"IQ_INTAN_ASSETS_REV_SCORE",$B$3))</f>
        <v/>
      </c>
      <c r="K134" s="43" t="str">
        <f>IF($A134="","",_xll.ciqfunctions.udf.CIQ($A134,"IQ_NET_WORKING_CAP_TOTAL_ASSETS_SCORE",$B$3))</f>
        <v/>
      </c>
      <c r="L134" s="43" t="str">
        <f>IF($A134="","",_xll.ciqfunctions.udf.CIQ($A134,"IQ_AP_AR_SCORE",$B$3))</f>
        <v/>
      </c>
      <c r="M134" s="43" t="str">
        <f>IF($A134="","",_xll.ciqfunctions.udf.CIQ($A134,"IQ_MGMT_RATE_RETURN_SCORE",$B$3))</f>
        <v/>
      </c>
      <c r="N134" s="43" t="str">
        <f>IF($A134="","",_xll.ciqfunctions.udf.CIQ($A134,"IQ_GROSS_MARGIN_SCORE",$B$3))</f>
        <v/>
      </c>
      <c r="O134" s="43" t="str">
        <f>IF($A134="","",_xll.ciqfunctions.udf.CIQ($A134,"IQ_EBITDA_MARGIN_SCORE",$B$3))</f>
        <v/>
      </c>
      <c r="Q134" s="43" t="str">
        <f>IF($A134="","",_xll.ciqfunctions.udf.CIQ($A134,"IQ_SOLVENCY_SCORE",$B$3))</f>
        <v/>
      </c>
      <c r="R134" s="43" t="str">
        <f>IF($A134="","",_xll.ciqfunctions.udf.CIQ($A134,"IQ_FFO_INT_SCORE",$B$3))</f>
        <v/>
      </c>
      <c r="S134" s="43" t="str">
        <f>IF($A134="","",_xll.ciqfunctions.udf.CIQ($A134,"IQ_EBITDA_INT_SCORE",$B$3))</f>
        <v/>
      </c>
      <c r="T134" s="43" t="str">
        <f>IF($A134="","",_xll.ciqfunctions.udf.CIQ($A134,"IQ_FFO_TOTAL_DEBT_SCORE",$B$3))</f>
        <v/>
      </c>
      <c r="U134" s="43" t="str">
        <f>IF($A134="","",_xll.ciqfunctions.udf.CIQ($A134,"IQ_NET_DEBT_EBITDA_SCORE",$B$3))</f>
        <v/>
      </c>
      <c r="V134" s="43" t="str">
        <f>IF($A134="","",_xll.ciqfunctions.udf.CIQ($A134,"IQ_TOTAL_DEBT_CAP_SCORE",$B$3))</f>
        <v/>
      </c>
      <c r="W134" s="43" t="str">
        <f>IF($A134="","",_xll.ciqfunctions.udf.CIQ($A134,"IQ_DEBT_TOTAL_LIAB_SCORE",$B$3))</f>
        <v/>
      </c>
      <c r="X134" s="43" t="str">
        <f>IF($A134="","",_xll.ciqfunctions.udf.CIQ($A134,"IQ_TOTAL_DEBT_TOTAL_REV_SCORE",$B$3))</f>
        <v/>
      </c>
      <c r="Z134" s="43" t="str">
        <f>IF($A134="","",_xll.ciqfunctions.udf.CIQ($A134,"IQ_LIQUID_SCORE",$B$3))</f>
        <v/>
      </c>
      <c r="AA134" s="43" t="str">
        <f>IF($A134="","",_xll.ciqfunctions.udf.CIQ($A134,"IQ_FFO_PLUS_CASH_ST_DEBT_SCORE",$B$3))</f>
        <v/>
      </c>
      <c r="AB134" s="43" t="str">
        <f>IF($A134="","",_xll.ciqfunctions.udf.CIQ($A134,"IQ_FFO_GROSS_PROFIT_SCORE",$B$3))</f>
        <v/>
      </c>
      <c r="AC134" s="43" t="str">
        <f>IF($A134="","",_xll.ciqfunctions.udf.CIQ($A134,"IQ_BASIC_DEFENSE_INTERVAL_SCORE",$B$3))</f>
        <v/>
      </c>
      <c r="AD134" s="43" t="str">
        <f>IF($A134="","",_xll.ciqfunctions.udf.CIQ($A134,"IQ_CURRENT_RATIO_SCORE",$B$3))</f>
        <v/>
      </c>
      <c r="AE134" s="43" t="str">
        <f>IF($A134="","",_xll.ciqfunctions.udf.CIQ($A134,"IQ_QUICK_RATIO_SCORE",$B$3))</f>
        <v/>
      </c>
    </row>
    <row r="135" spans="3:31" ht="12.75" customHeight="1" x14ac:dyDescent="0.2">
      <c r="C135" s="43" t="str">
        <f>IF($A135="","",_xll.ciqfunctions.udf.CIQ($A135,"IQ_OPERATIONAL_SCORE",$B$3))</f>
        <v/>
      </c>
      <c r="D135" s="43" t="str">
        <f>IF($A135="","",_xll.ciqfunctions.udf.CIQ($A135,"IQ_TOTAL_REV_SCORE",$B$3))</f>
        <v/>
      </c>
      <c r="E135" s="43" t="str">
        <f>IF($A135="","",_xll.ciqfunctions.udf.CIQ($A135,"IQ_TOTAL_EQUITY_SCORE",$B$3))</f>
        <v/>
      </c>
      <c r="F135" s="43" t="str">
        <f>IF($A135="","",_xll.ciqfunctions.udf.CIQ($A135,"IQ_RETURN_CAPITAL_SCORE",$B$3))</f>
        <v/>
      </c>
      <c r="G135" s="43" t="str">
        <f>IF($A135="","",_xll.ciqfunctions.udf.CIQ($A135,"IQ_RECURRING_EARN_ASSETS_SCORE",$B$3))</f>
        <v/>
      </c>
      <c r="H135" s="43" t="str">
        <f>IF($A135="","",_xll.ciqfunctions.udf.CIQ($A135,"IQ_NET_WORKING_CAP_REV_SCORE",$B$3))</f>
        <v/>
      </c>
      <c r="I135" s="43" t="str">
        <f>IF($A135="","",_xll.ciqfunctions.udf.CIQ($A135,"IQ_ASSET_TURNS_SCORE",$B$3))</f>
        <v/>
      </c>
      <c r="J135" s="43" t="str">
        <f>IF($A135="","",_xll.ciqfunctions.udf.CIQ($A135,"IQ_INTAN_ASSETS_REV_SCORE",$B$3))</f>
        <v/>
      </c>
      <c r="K135" s="43" t="str">
        <f>IF($A135="","",_xll.ciqfunctions.udf.CIQ($A135,"IQ_NET_WORKING_CAP_TOTAL_ASSETS_SCORE",$B$3))</f>
        <v/>
      </c>
      <c r="L135" s="43" t="str">
        <f>IF($A135="","",_xll.ciqfunctions.udf.CIQ($A135,"IQ_AP_AR_SCORE",$B$3))</f>
        <v/>
      </c>
      <c r="M135" s="43" t="str">
        <f>IF($A135="","",_xll.ciqfunctions.udf.CIQ($A135,"IQ_MGMT_RATE_RETURN_SCORE",$B$3))</f>
        <v/>
      </c>
      <c r="N135" s="43" t="str">
        <f>IF($A135="","",_xll.ciqfunctions.udf.CIQ($A135,"IQ_GROSS_MARGIN_SCORE",$B$3))</f>
        <v/>
      </c>
      <c r="O135" s="43" t="str">
        <f>IF($A135="","",_xll.ciqfunctions.udf.CIQ($A135,"IQ_EBITDA_MARGIN_SCORE",$B$3))</f>
        <v/>
      </c>
      <c r="Q135" s="43" t="str">
        <f>IF($A135="","",_xll.ciqfunctions.udf.CIQ($A135,"IQ_SOLVENCY_SCORE",$B$3))</f>
        <v/>
      </c>
      <c r="R135" s="43" t="str">
        <f>IF($A135="","",_xll.ciqfunctions.udf.CIQ($A135,"IQ_FFO_INT_SCORE",$B$3))</f>
        <v/>
      </c>
      <c r="S135" s="43" t="str">
        <f>IF($A135="","",_xll.ciqfunctions.udf.CIQ($A135,"IQ_EBITDA_INT_SCORE",$B$3))</f>
        <v/>
      </c>
      <c r="T135" s="43" t="str">
        <f>IF($A135="","",_xll.ciqfunctions.udf.CIQ($A135,"IQ_FFO_TOTAL_DEBT_SCORE",$B$3))</f>
        <v/>
      </c>
      <c r="U135" s="43" t="str">
        <f>IF($A135="","",_xll.ciqfunctions.udf.CIQ($A135,"IQ_NET_DEBT_EBITDA_SCORE",$B$3))</f>
        <v/>
      </c>
      <c r="V135" s="43" t="str">
        <f>IF($A135="","",_xll.ciqfunctions.udf.CIQ($A135,"IQ_TOTAL_DEBT_CAP_SCORE",$B$3))</f>
        <v/>
      </c>
      <c r="W135" s="43" t="str">
        <f>IF($A135="","",_xll.ciqfunctions.udf.CIQ($A135,"IQ_DEBT_TOTAL_LIAB_SCORE",$B$3))</f>
        <v/>
      </c>
      <c r="X135" s="43" t="str">
        <f>IF($A135="","",_xll.ciqfunctions.udf.CIQ($A135,"IQ_TOTAL_DEBT_TOTAL_REV_SCORE",$B$3))</f>
        <v/>
      </c>
      <c r="Z135" s="43" t="str">
        <f>IF($A135="","",_xll.ciqfunctions.udf.CIQ($A135,"IQ_LIQUID_SCORE",$B$3))</f>
        <v/>
      </c>
      <c r="AA135" s="43" t="str">
        <f>IF($A135="","",_xll.ciqfunctions.udf.CIQ($A135,"IQ_FFO_PLUS_CASH_ST_DEBT_SCORE",$B$3))</f>
        <v/>
      </c>
      <c r="AB135" s="43" t="str">
        <f>IF($A135="","",_xll.ciqfunctions.udf.CIQ($A135,"IQ_FFO_GROSS_PROFIT_SCORE",$B$3))</f>
        <v/>
      </c>
      <c r="AC135" s="43" t="str">
        <f>IF($A135="","",_xll.ciqfunctions.udf.CIQ($A135,"IQ_BASIC_DEFENSE_INTERVAL_SCORE",$B$3))</f>
        <v/>
      </c>
      <c r="AD135" s="43" t="str">
        <f>IF($A135="","",_xll.ciqfunctions.udf.CIQ($A135,"IQ_CURRENT_RATIO_SCORE",$B$3))</f>
        <v/>
      </c>
      <c r="AE135" s="43" t="str">
        <f>IF($A135="","",_xll.ciqfunctions.udf.CIQ($A135,"IQ_QUICK_RATIO_SCORE",$B$3))</f>
        <v/>
      </c>
    </row>
    <row r="136" spans="3:31" ht="12.75" customHeight="1" x14ac:dyDescent="0.2">
      <c r="C136" s="43" t="str">
        <f>IF($A136="","",_xll.ciqfunctions.udf.CIQ($A136,"IQ_OPERATIONAL_SCORE",$B$3))</f>
        <v/>
      </c>
      <c r="D136" s="43" t="str">
        <f>IF($A136="","",_xll.ciqfunctions.udf.CIQ($A136,"IQ_TOTAL_REV_SCORE",$B$3))</f>
        <v/>
      </c>
      <c r="E136" s="43" t="str">
        <f>IF($A136="","",_xll.ciqfunctions.udf.CIQ($A136,"IQ_TOTAL_EQUITY_SCORE",$B$3))</f>
        <v/>
      </c>
      <c r="F136" s="43" t="str">
        <f>IF($A136="","",_xll.ciqfunctions.udf.CIQ($A136,"IQ_RETURN_CAPITAL_SCORE",$B$3))</f>
        <v/>
      </c>
      <c r="G136" s="43" t="str">
        <f>IF($A136="","",_xll.ciqfunctions.udf.CIQ($A136,"IQ_RECURRING_EARN_ASSETS_SCORE",$B$3))</f>
        <v/>
      </c>
      <c r="H136" s="43" t="str">
        <f>IF($A136="","",_xll.ciqfunctions.udf.CIQ($A136,"IQ_NET_WORKING_CAP_REV_SCORE",$B$3))</f>
        <v/>
      </c>
      <c r="I136" s="43" t="str">
        <f>IF($A136="","",_xll.ciqfunctions.udf.CIQ($A136,"IQ_ASSET_TURNS_SCORE",$B$3))</f>
        <v/>
      </c>
      <c r="J136" s="43" t="str">
        <f>IF($A136="","",_xll.ciqfunctions.udf.CIQ($A136,"IQ_INTAN_ASSETS_REV_SCORE",$B$3))</f>
        <v/>
      </c>
      <c r="K136" s="43" t="str">
        <f>IF($A136="","",_xll.ciqfunctions.udf.CIQ($A136,"IQ_NET_WORKING_CAP_TOTAL_ASSETS_SCORE",$B$3))</f>
        <v/>
      </c>
      <c r="L136" s="43" t="str">
        <f>IF($A136="","",_xll.ciqfunctions.udf.CIQ($A136,"IQ_AP_AR_SCORE",$B$3))</f>
        <v/>
      </c>
      <c r="M136" s="43" t="str">
        <f>IF($A136="","",_xll.ciqfunctions.udf.CIQ($A136,"IQ_MGMT_RATE_RETURN_SCORE",$B$3))</f>
        <v/>
      </c>
      <c r="N136" s="43" t="str">
        <f>IF($A136="","",_xll.ciqfunctions.udf.CIQ($A136,"IQ_GROSS_MARGIN_SCORE",$B$3))</f>
        <v/>
      </c>
      <c r="O136" s="43" t="str">
        <f>IF($A136="","",_xll.ciqfunctions.udf.CIQ($A136,"IQ_EBITDA_MARGIN_SCORE",$B$3))</f>
        <v/>
      </c>
      <c r="Q136" s="43" t="str">
        <f>IF($A136="","",_xll.ciqfunctions.udf.CIQ($A136,"IQ_SOLVENCY_SCORE",$B$3))</f>
        <v/>
      </c>
      <c r="R136" s="43" t="str">
        <f>IF($A136="","",_xll.ciqfunctions.udf.CIQ($A136,"IQ_FFO_INT_SCORE",$B$3))</f>
        <v/>
      </c>
      <c r="S136" s="43" t="str">
        <f>IF($A136="","",_xll.ciqfunctions.udf.CIQ($A136,"IQ_EBITDA_INT_SCORE",$B$3))</f>
        <v/>
      </c>
      <c r="T136" s="43" t="str">
        <f>IF($A136="","",_xll.ciqfunctions.udf.CIQ($A136,"IQ_FFO_TOTAL_DEBT_SCORE",$B$3))</f>
        <v/>
      </c>
      <c r="U136" s="43" t="str">
        <f>IF($A136="","",_xll.ciqfunctions.udf.CIQ($A136,"IQ_NET_DEBT_EBITDA_SCORE",$B$3))</f>
        <v/>
      </c>
      <c r="V136" s="43" t="str">
        <f>IF($A136="","",_xll.ciqfunctions.udf.CIQ($A136,"IQ_TOTAL_DEBT_CAP_SCORE",$B$3))</f>
        <v/>
      </c>
      <c r="W136" s="43" t="str">
        <f>IF($A136="","",_xll.ciqfunctions.udf.CIQ($A136,"IQ_DEBT_TOTAL_LIAB_SCORE",$B$3))</f>
        <v/>
      </c>
      <c r="X136" s="43" t="str">
        <f>IF($A136="","",_xll.ciqfunctions.udf.CIQ($A136,"IQ_TOTAL_DEBT_TOTAL_REV_SCORE",$B$3))</f>
        <v/>
      </c>
      <c r="Z136" s="43" t="str">
        <f>IF($A136="","",_xll.ciqfunctions.udf.CIQ($A136,"IQ_LIQUID_SCORE",$B$3))</f>
        <v/>
      </c>
      <c r="AA136" s="43" t="str">
        <f>IF($A136="","",_xll.ciqfunctions.udf.CIQ($A136,"IQ_FFO_PLUS_CASH_ST_DEBT_SCORE",$B$3))</f>
        <v/>
      </c>
      <c r="AB136" s="43" t="str">
        <f>IF($A136="","",_xll.ciqfunctions.udf.CIQ($A136,"IQ_FFO_GROSS_PROFIT_SCORE",$B$3))</f>
        <v/>
      </c>
      <c r="AC136" s="43" t="str">
        <f>IF($A136="","",_xll.ciqfunctions.udf.CIQ($A136,"IQ_BASIC_DEFENSE_INTERVAL_SCORE",$B$3))</f>
        <v/>
      </c>
      <c r="AD136" s="43" t="str">
        <f>IF($A136="","",_xll.ciqfunctions.udf.CIQ($A136,"IQ_CURRENT_RATIO_SCORE",$B$3))</f>
        <v/>
      </c>
      <c r="AE136" s="43" t="str">
        <f>IF($A136="","",_xll.ciqfunctions.udf.CIQ($A136,"IQ_QUICK_RATIO_SCORE",$B$3))</f>
        <v/>
      </c>
    </row>
    <row r="137" spans="3:31" ht="12.75" customHeight="1" x14ac:dyDescent="0.2">
      <c r="C137" s="43" t="str">
        <f>IF($A137="","",_xll.ciqfunctions.udf.CIQ($A137,"IQ_OPERATIONAL_SCORE",$B$3))</f>
        <v/>
      </c>
      <c r="D137" s="43" t="str">
        <f>IF($A137="","",_xll.ciqfunctions.udf.CIQ($A137,"IQ_TOTAL_REV_SCORE",$B$3))</f>
        <v/>
      </c>
      <c r="E137" s="43" t="str">
        <f>IF($A137="","",_xll.ciqfunctions.udf.CIQ($A137,"IQ_TOTAL_EQUITY_SCORE",$B$3))</f>
        <v/>
      </c>
      <c r="F137" s="43" t="str">
        <f>IF($A137="","",_xll.ciqfunctions.udf.CIQ($A137,"IQ_RETURN_CAPITAL_SCORE",$B$3))</f>
        <v/>
      </c>
      <c r="G137" s="43" t="str">
        <f>IF($A137="","",_xll.ciqfunctions.udf.CIQ($A137,"IQ_RECURRING_EARN_ASSETS_SCORE",$B$3))</f>
        <v/>
      </c>
      <c r="H137" s="43" t="str">
        <f>IF($A137="","",_xll.ciqfunctions.udf.CIQ($A137,"IQ_NET_WORKING_CAP_REV_SCORE",$B$3))</f>
        <v/>
      </c>
      <c r="I137" s="43" t="str">
        <f>IF($A137="","",_xll.ciqfunctions.udf.CIQ($A137,"IQ_ASSET_TURNS_SCORE",$B$3))</f>
        <v/>
      </c>
      <c r="J137" s="43" t="str">
        <f>IF($A137="","",_xll.ciqfunctions.udf.CIQ($A137,"IQ_INTAN_ASSETS_REV_SCORE",$B$3))</f>
        <v/>
      </c>
      <c r="K137" s="43" t="str">
        <f>IF($A137="","",_xll.ciqfunctions.udf.CIQ($A137,"IQ_NET_WORKING_CAP_TOTAL_ASSETS_SCORE",$B$3))</f>
        <v/>
      </c>
      <c r="L137" s="43" t="str">
        <f>IF($A137="","",_xll.ciqfunctions.udf.CIQ($A137,"IQ_AP_AR_SCORE",$B$3))</f>
        <v/>
      </c>
      <c r="M137" s="43" t="str">
        <f>IF($A137="","",_xll.ciqfunctions.udf.CIQ($A137,"IQ_MGMT_RATE_RETURN_SCORE",$B$3))</f>
        <v/>
      </c>
      <c r="N137" s="43" t="str">
        <f>IF($A137="","",_xll.ciqfunctions.udf.CIQ($A137,"IQ_GROSS_MARGIN_SCORE",$B$3))</f>
        <v/>
      </c>
      <c r="O137" s="43" t="str">
        <f>IF($A137="","",_xll.ciqfunctions.udf.CIQ($A137,"IQ_EBITDA_MARGIN_SCORE",$B$3))</f>
        <v/>
      </c>
      <c r="Q137" s="43" t="str">
        <f>IF($A137="","",_xll.ciqfunctions.udf.CIQ($A137,"IQ_SOLVENCY_SCORE",$B$3))</f>
        <v/>
      </c>
      <c r="R137" s="43" t="str">
        <f>IF($A137="","",_xll.ciqfunctions.udf.CIQ($A137,"IQ_FFO_INT_SCORE",$B$3))</f>
        <v/>
      </c>
      <c r="S137" s="43" t="str">
        <f>IF($A137="","",_xll.ciqfunctions.udf.CIQ($A137,"IQ_EBITDA_INT_SCORE",$B$3))</f>
        <v/>
      </c>
      <c r="T137" s="43" t="str">
        <f>IF($A137="","",_xll.ciqfunctions.udf.CIQ($A137,"IQ_FFO_TOTAL_DEBT_SCORE",$B$3))</f>
        <v/>
      </c>
      <c r="U137" s="43" t="str">
        <f>IF($A137="","",_xll.ciqfunctions.udf.CIQ($A137,"IQ_NET_DEBT_EBITDA_SCORE",$B$3))</f>
        <v/>
      </c>
      <c r="V137" s="43" t="str">
        <f>IF($A137="","",_xll.ciqfunctions.udf.CIQ($A137,"IQ_TOTAL_DEBT_CAP_SCORE",$B$3))</f>
        <v/>
      </c>
      <c r="W137" s="43" t="str">
        <f>IF($A137="","",_xll.ciqfunctions.udf.CIQ($A137,"IQ_DEBT_TOTAL_LIAB_SCORE",$B$3))</f>
        <v/>
      </c>
      <c r="X137" s="43" t="str">
        <f>IF($A137="","",_xll.ciqfunctions.udf.CIQ($A137,"IQ_TOTAL_DEBT_TOTAL_REV_SCORE",$B$3))</f>
        <v/>
      </c>
      <c r="Z137" s="43" t="str">
        <f>IF($A137="","",_xll.ciqfunctions.udf.CIQ($A137,"IQ_LIQUID_SCORE",$B$3))</f>
        <v/>
      </c>
      <c r="AA137" s="43" t="str">
        <f>IF($A137="","",_xll.ciqfunctions.udf.CIQ($A137,"IQ_FFO_PLUS_CASH_ST_DEBT_SCORE",$B$3))</f>
        <v/>
      </c>
      <c r="AB137" s="43" t="str">
        <f>IF($A137="","",_xll.ciqfunctions.udf.CIQ($A137,"IQ_FFO_GROSS_PROFIT_SCORE",$B$3))</f>
        <v/>
      </c>
      <c r="AC137" s="43" t="str">
        <f>IF($A137="","",_xll.ciqfunctions.udf.CIQ($A137,"IQ_BASIC_DEFENSE_INTERVAL_SCORE",$B$3))</f>
        <v/>
      </c>
      <c r="AD137" s="43" t="str">
        <f>IF($A137="","",_xll.ciqfunctions.udf.CIQ($A137,"IQ_CURRENT_RATIO_SCORE",$B$3))</f>
        <v/>
      </c>
      <c r="AE137" s="43" t="str">
        <f>IF($A137="","",_xll.ciqfunctions.udf.CIQ($A137,"IQ_QUICK_RATIO_SCORE",$B$3))</f>
        <v/>
      </c>
    </row>
    <row r="138" spans="3:31" ht="12.75" customHeight="1" x14ac:dyDescent="0.2">
      <c r="C138" s="43" t="str">
        <f>IF($A138="","",_xll.ciqfunctions.udf.CIQ($A138,"IQ_OPERATIONAL_SCORE",$B$3))</f>
        <v/>
      </c>
      <c r="D138" s="43" t="str">
        <f>IF($A138="","",_xll.ciqfunctions.udf.CIQ($A138,"IQ_TOTAL_REV_SCORE",$B$3))</f>
        <v/>
      </c>
      <c r="E138" s="43" t="str">
        <f>IF($A138="","",_xll.ciqfunctions.udf.CIQ($A138,"IQ_TOTAL_EQUITY_SCORE",$B$3))</f>
        <v/>
      </c>
      <c r="F138" s="43" t="str">
        <f>IF($A138="","",_xll.ciqfunctions.udf.CIQ($A138,"IQ_RETURN_CAPITAL_SCORE",$B$3))</f>
        <v/>
      </c>
      <c r="G138" s="43" t="str">
        <f>IF($A138="","",_xll.ciqfunctions.udf.CIQ($A138,"IQ_RECURRING_EARN_ASSETS_SCORE",$B$3))</f>
        <v/>
      </c>
      <c r="H138" s="43" t="str">
        <f>IF($A138="","",_xll.ciqfunctions.udf.CIQ($A138,"IQ_NET_WORKING_CAP_REV_SCORE",$B$3))</f>
        <v/>
      </c>
      <c r="I138" s="43" t="str">
        <f>IF($A138="","",_xll.ciqfunctions.udf.CIQ($A138,"IQ_ASSET_TURNS_SCORE",$B$3))</f>
        <v/>
      </c>
      <c r="J138" s="43" t="str">
        <f>IF($A138="","",_xll.ciqfunctions.udf.CIQ($A138,"IQ_INTAN_ASSETS_REV_SCORE",$B$3))</f>
        <v/>
      </c>
      <c r="K138" s="43" t="str">
        <f>IF($A138="","",_xll.ciqfunctions.udf.CIQ($A138,"IQ_NET_WORKING_CAP_TOTAL_ASSETS_SCORE",$B$3))</f>
        <v/>
      </c>
      <c r="L138" s="43" t="str">
        <f>IF($A138="","",_xll.ciqfunctions.udf.CIQ($A138,"IQ_AP_AR_SCORE",$B$3))</f>
        <v/>
      </c>
      <c r="M138" s="43" t="str">
        <f>IF($A138="","",_xll.ciqfunctions.udf.CIQ($A138,"IQ_MGMT_RATE_RETURN_SCORE",$B$3))</f>
        <v/>
      </c>
      <c r="N138" s="43" t="str">
        <f>IF($A138="","",_xll.ciqfunctions.udf.CIQ($A138,"IQ_GROSS_MARGIN_SCORE",$B$3))</f>
        <v/>
      </c>
      <c r="O138" s="43" t="str">
        <f>IF($A138="","",_xll.ciqfunctions.udf.CIQ($A138,"IQ_EBITDA_MARGIN_SCORE",$B$3))</f>
        <v/>
      </c>
      <c r="Q138" s="43" t="str">
        <f>IF($A138="","",_xll.ciqfunctions.udf.CIQ($A138,"IQ_SOLVENCY_SCORE",$B$3))</f>
        <v/>
      </c>
      <c r="R138" s="43" t="str">
        <f>IF($A138="","",_xll.ciqfunctions.udf.CIQ($A138,"IQ_FFO_INT_SCORE",$B$3))</f>
        <v/>
      </c>
      <c r="S138" s="43" t="str">
        <f>IF($A138="","",_xll.ciqfunctions.udf.CIQ($A138,"IQ_EBITDA_INT_SCORE",$B$3))</f>
        <v/>
      </c>
      <c r="T138" s="43" t="str">
        <f>IF($A138="","",_xll.ciqfunctions.udf.CIQ($A138,"IQ_FFO_TOTAL_DEBT_SCORE",$B$3))</f>
        <v/>
      </c>
      <c r="U138" s="43" t="str">
        <f>IF($A138="","",_xll.ciqfunctions.udf.CIQ($A138,"IQ_NET_DEBT_EBITDA_SCORE",$B$3))</f>
        <v/>
      </c>
      <c r="V138" s="43" t="str">
        <f>IF($A138="","",_xll.ciqfunctions.udf.CIQ($A138,"IQ_TOTAL_DEBT_CAP_SCORE",$B$3))</f>
        <v/>
      </c>
      <c r="W138" s="43" t="str">
        <f>IF($A138="","",_xll.ciqfunctions.udf.CIQ($A138,"IQ_DEBT_TOTAL_LIAB_SCORE",$B$3))</f>
        <v/>
      </c>
      <c r="X138" s="43" t="str">
        <f>IF($A138="","",_xll.ciqfunctions.udf.CIQ($A138,"IQ_TOTAL_DEBT_TOTAL_REV_SCORE",$B$3))</f>
        <v/>
      </c>
      <c r="Z138" s="43" t="str">
        <f>IF($A138="","",_xll.ciqfunctions.udf.CIQ($A138,"IQ_LIQUID_SCORE",$B$3))</f>
        <v/>
      </c>
      <c r="AA138" s="43" t="str">
        <f>IF($A138="","",_xll.ciqfunctions.udf.CIQ($A138,"IQ_FFO_PLUS_CASH_ST_DEBT_SCORE",$B$3))</f>
        <v/>
      </c>
      <c r="AB138" s="43" t="str">
        <f>IF($A138="","",_xll.ciqfunctions.udf.CIQ($A138,"IQ_FFO_GROSS_PROFIT_SCORE",$B$3))</f>
        <v/>
      </c>
      <c r="AC138" s="43" t="str">
        <f>IF($A138="","",_xll.ciqfunctions.udf.CIQ($A138,"IQ_BASIC_DEFENSE_INTERVAL_SCORE",$B$3))</f>
        <v/>
      </c>
      <c r="AD138" s="43" t="str">
        <f>IF($A138="","",_xll.ciqfunctions.udf.CIQ($A138,"IQ_CURRENT_RATIO_SCORE",$B$3))</f>
        <v/>
      </c>
      <c r="AE138" s="43" t="str">
        <f>IF($A138="","",_xll.ciqfunctions.udf.CIQ($A138,"IQ_QUICK_RATIO_SCORE",$B$3))</f>
        <v/>
      </c>
    </row>
    <row r="139" spans="3:31" ht="12.75" customHeight="1" x14ac:dyDescent="0.2">
      <c r="C139" s="43" t="str">
        <f>IF($A139="","",_xll.ciqfunctions.udf.CIQ($A139,"IQ_OPERATIONAL_SCORE",$B$3))</f>
        <v/>
      </c>
      <c r="D139" s="43" t="str">
        <f>IF($A139="","",_xll.ciqfunctions.udf.CIQ($A139,"IQ_TOTAL_REV_SCORE",$B$3))</f>
        <v/>
      </c>
      <c r="E139" s="43" t="str">
        <f>IF($A139="","",_xll.ciqfunctions.udf.CIQ($A139,"IQ_TOTAL_EQUITY_SCORE",$B$3))</f>
        <v/>
      </c>
      <c r="F139" s="43" t="str">
        <f>IF($A139="","",_xll.ciqfunctions.udf.CIQ($A139,"IQ_RETURN_CAPITAL_SCORE",$B$3))</f>
        <v/>
      </c>
      <c r="G139" s="43" t="str">
        <f>IF($A139="","",_xll.ciqfunctions.udf.CIQ($A139,"IQ_RECURRING_EARN_ASSETS_SCORE",$B$3))</f>
        <v/>
      </c>
      <c r="H139" s="43" t="str">
        <f>IF($A139="","",_xll.ciqfunctions.udf.CIQ($A139,"IQ_NET_WORKING_CAP_REV_SCORE",$B$3))</f>
        <v/>
      </c>
      <c r="I139" s="43" t="str">
        <f>IF($A139="","",_xll.ciqfunctions.udf.CIQ($A139,"IQ_ASSET_TURNS_SCORE",$B$3))</f>
        <v/>
      </c>
      <c r="J139" s="43" t="str">
        <f>IF($A139="","",_xll.ciqfunctions.udf.CIQ($A139,"IQ_INTAN_ASSETS_REV_SCORE",$B$3))</f>
        <v/>
      </c>
      <c r="K139" s="43" t="str">
        <f>IF($A139="","",_xll.ciqfunctions.udf.CIQ($A139,"IQ_NET_WORKING_CAP_TOTAL_ASSETS_SCORE",$B$3))</f>
        <v/>
      </c>
      <c r="L139" s="43" t="str">
        <f>IF($A139="","",_xll.ciqfunctions.udf.CIQ($A139,"IQ_AP_AR_SCORE",$B$3))</f>
        <v/>
      </c>
      <c r="M139" s="43" t="str">
        <f>IF($A139="","",_xll.ciqfunctions.udf.CIQ($A139,"IQ_MGMT_RATE_RETURN_SCORE",$B$3))</f>
        <v/>
      </c>
      <c r="N139" s="43" t="str">
        <f>IF($A139="","",_xll.ciqfunctions.udf.CIQ($A139,"IQ_GROSS_MARGIN_SCORE",$B$3))</f>
        <v/>
      </c>
      <c r="O139" s="43" t="str">
        <f>IF($A139="","",_xll.ciqfunctions.udf.CIQ($A139,"IQ_EBITDA_MARGIN_SCORE",$B$3))</f>
        <v/>
      </c>
      <c r="Q139" s="43" t="str">
        <f>IF($A139="","",_xll.ciqfunctions.udf.CIQ($A139,"IQ_SOLVENCY_SCORE",$B$3))</f>
        <v/>
      </c>
      <c r="R139" s="43" t="str">
        <f>IF($A139="","",_xll.ciqfunctions.udf.CIQ($A139,"IQ_FFO_INT_SCORE",$B$3))</f>
        <v/>
      </c>
      <c r="S139" s="43" t="str">
        <f>IF($A139="","",_xll.ciqfunctions.udf.CIQ($A139,"IQ_EBITDA_INT_SCORE",$B$3))</f>
        <v/>
      </c>
      <c r="T139" s="43" t="str">
        <f>IF($A139="","",_xll.ciqfunctions.udf.CIQ($A139,"IQ_FFO_TOTAL_DEBT_SCORE",$B$3))</f>
        <v/>
      </c>
      <c r="U139" s="43" t="str">
        <f>IF($A139="","",_xll.ciqfunctions.udf.CIQ($A139,"IQ_NET_DEBT_EBITDA_SCORE",$B$3))</f>
        <v/>
      </c>
      <c r="V139" s="43" t="str">
        <f>IF($A139="","",_xll.ciqfunctions.udf.CIQ($A139,"IQ_TOTAL_DEBT_CAP_SCORE",$B$3))</f>
        <v/>
      </c>
      <c r="W139" s="43" t="str">
        <f>IF($A139="","",_xll.ciqfunctions.udf.CIQ($A139,"IQ_DEBT_TOTAL_LIAB_SCORE",$B$3))</f>
        <v/>
      </c>
      <c r="X139" s="43" t="str">
        <f>IF($A139="","",_xll.ciqfunctions.udf.CIQ($A139,"IQ_TOTAL_DEBT_TOTAL_REV_SCORE",$B$3))</f>
        <v/>
      </c>
      <c r="Z139" s="43" t="str">
        <f>IF($A139="","",_xll.ciqfunctions.udf.CIQ($A139,"IQ_LIQUID_SCORE",$B$3))</f>
        <v/>
      </c>
      <c r="AA139" s="43" t="str">
        <f>IF($A139="","",_xll.ciqfunctions.udf.CIQ($A139,"IQ_FFO_PLUS_CASH_ST_DEBT_SCORE",$B$3))</f>
        <v/>
      </c>
      <c r="AB139" s="43" t="str">
        <f>IF($A139="","",_xll.ciqfunctions.udf.CIQ($A139,"IQ_FFO_GROSS_PROFIT_SCORE",$B$3))</f>
        <v/>
      </c>
      <c r="AC139" s="43" t="str">
        <f>IF($A139="","",_xll.ciqfunctions.udf.CIQ($A139,"IQ_BASIC_DEFENSE_INTERVAL_SCORE",$B$3))</f>
        <v/>
      </c>
      <c r="AD139" s="43" t="str">
        <f>IF($A139="","",_xll.ciqfunctions.udf.CIQ($A139,"IQ_CURRENT_RATIO_SCORE",$B$3))</f>
        <v/>
      </c>
      <c r="AE139" s="43" t="str">
        <f>IF($A139="","",_xll.ciqfunctions.udf.CIQ($A139,"IQ_QUICK_RATIO_SCORE",$B$3))</f>
        <v/>
      </c>
    </row>
    <row r="140" spans="3:31" ht="12.75" customHeight="1" x14ac:dyDescent="0.2">
      <c r="C140" s="43" t="str">
        <f>IF($A140="","",_xll.ciqfunctions.udf.CIQ($A140,"IQ_OPERATIONAL_SCORE",$B$3))</f>
        <v/>
      </c>
      <c r="D140" s="43" t="str">
        <f>IF($A140="","",_xll.ciqfunctions.udf.CIQ($A140,"IQ_TOTAL_REV_SCORE",$B$3))</f>
        <v/>
      </c>
      <c r="E140" s="43" t="str">
        <f>IF($A140="","",_xll.ciqfunctions.udf.CIQ($A140,"IQ_TOTAL_EQUITY_SCORE",$B$3))</f>
        <v/>
      </c>
      <c r="F140" s="43" t="str">
        <f>IF($A140="","",_xll.ciqfunctions.udf.CIQ($A140,"IQ_RETURN_CAPITAL_SCORE",$B$3))</f>
        <v/>
      </c>
      <c r="G140" s="43" t="str">
        <f>IF($A140="","",_xll.ciqfunctions.udf.CIQ($A140,"IQ_RECURRING_EARN_ASSETS_SCORE",$B$3))</f>
        <v/>
      </c>
      <c r="H140" s="43" t="str">
        <f>IF($A140="","",_xll.ciqfunctions.udf.CIQ($A140,"IQ_NET_WORKING_CAP_REV_SCORE",$B$3))</f>
        <v/>
      </c>
      <c r="I140" s="43" t="str">
        <f>IF($A140="","",_xll.ciqfunctions.udf.CIQ($A140,"IQ_ASSET_TURNS_SCORE",$B$3))</f>
        <v/>
      </c>
      <c r="J140" s="43" t="str">
        <f>IF($A140="","",_xll.ciqfunctions.udf.CIQ($A140,"IQ_INTAN_ASSETS_REV_SCORE",$B$3))</f>
        <v/>
      </c>
      <c r="K140" s="43" t="str">
        <f>IF($A140="","",_xll.ciqfunctions.udf.CIQ($A140,"IQ_NET_WORKING_CAP_TOTAL_ASSETS_SCORE",$B$3))</f>
        <v/>
      </c>
      <c r="L140" s="43" t="str">
        <f>IF($A140="","",_xll.ciqfunctions.udf.CIQ($A140,"IQ_AP_AR_SCORE",$B$3))</f>
        <v/>
      </c>
      <c r="M140" s="43" t="str">
        <f>IF($A140="","",_xll.ciqfunctions.udf.CIQ($A140,"IQ_MGMT_RATE_RETURN_SCORE",$B$3))</f>
        <v/>
      </c>
      <c r="N140" s="43" t="str">
        <f>IF($A140="","",_xll.ciqfunctions.udf.CIQ($A140,"IQ_GROSS_MARGIN_SCORE",$B$3))</f>
        <v/>
      </c>
      <c r="O140" s="43" t="str">
        <f>IF($A140="","",_xll.ciqfunctions.udf.CIQ($A140,"IQ_EBITDA_MARGIN_SCORE",$B$3))</f>
        <v/>
      </c>
      <c r="Q140" s="43" t="str">
        <f>IF($A140="","",_xll.ciqfunctions.udf.CIQ($A140,"IQ_SOLVENCY_SCORE",$B$3))</f>
        <v/>
      </c>
      <c r="R140" s="43" t="str">
        <f>IF($A140="","",_xll.ciqfunctions.udf.CIQ($A140,"IQ_FFO_INT_SCORE",$B$3))</f>
        <v/>
      </c>
      <c r="S140" s="43" t="str">
        <f>IF($A140="","",_xll.ciqfunctions.udf.CIQ($A140,"IQ_EBITDA_INT_SCORE",$B$3))</f>
        <v/>
      </c>
      <c r="T140" s="43" t="str">
        <f>IF($A140="","",_xll.ciqfunctions.udf.CIQ($A140,"IQ_FFO_TOTAL_DEBT_SCORE",$B$3))</f>
        <v/>
      </c>
      <c r="U140" s="43" t="str">
        <f>IF($A140="","",_xll.ciqfunctions.udf.CIQ($A140,"IQ_NET_DEBT_EBITDA_SCORE",$B$3))</f>
        <v/>
      </c>
      <c r="V140" s="43" t="str">
        <f>IF($A140="","",_xll.ciqfunctions.udf.CIQ($A140,"IQ_TOTAL_DEBT_CAP_SCORE",$B$3))</f>
        <v/>
      </c>
      <c r="W140" s="43" t="str">
        <f>IF($A140="","",_xll.ciqfunctions.udf.CIQ($A140,"IQ_DEBT_TOTAL_LIAB_SCORE",$B$3))</f>
        <v/>
      </c>
      <c r="X140" s="43" t="str">
        <f>IF($A140="","",_xll.ciqfunctions.udf.CIQ($A140,"IQ_TOTAL_DEBT_TOTAL_REV_SCORE",$B$3))</f>
        <v/>
      </c>
      <c r="Z140" s="43" t="str">
        <f>IF($A140="","",_xll.ciqfunctions.udf.CIQ($A140,"IQ_LIQUID_SCORE",$B$3))</f>
        <v/>
      </c>
      <c r="AA140" s="43" t="str">
        <f>IF($A140="","",_xll.ciqfunctions.udf.CIQ($A140,"IQ_FFO_PLUS_CASH_ST_DEBT_SCORE",$B$3))</f>
        <v/>
      </c>
      <c r="AB140" s="43" t="str">
        <f>IF($A140="","",_xll.ciqfunctions.udf.CIQ($A140,"IQ_FFO_GROSS_PROFIT_SCORE",$B$3))</f>
        <v/>
      </c>
      <c r="AC140" s="43" t="str">
        <f>IF($A140="","",_xll.ciqfunctions.udf.CIQ($A140,"IQ_BASIC_DEFENSE_INTERVAL_SCORE",$B$3))</f>
        <v/>
      </c>
      <c r="AD140" s="43" t="str">
        <f>IF($A140="","",_xll.ciqfunctions.udf.CIQ($A140,"IQ_CURRENT_RATIO_SCORE",$B$3))</f>
        <v/>
      </c>
      <c r="AE140" s="43" t="str">
        <f>IF($A140="","",_xll.ciqfunctions.udf.CIQ($A140,"IQ_QUICK_RATIO_SCORE",$B$3))</f>
        <v/>
      </c>
    </row>
    <row r="141" spans="3:31" ht="12.75" customHeight="1" x14ac:dyDescent="0.2">
      <c r="C141" s="43" t="str">
        <f>IF($A141="","",_xll.ciqfunctions.udf.CIQ($A141,"IQ_OPERATIONAL_SCORE",$B$3))</f>
        <v/>
      </c>
      <c r="D141" s="43" t="str">
        <f>IF($A141="","",_xll.ciqfunctions.udf.CIQ($A141,"IQ_TOTAL_REV_SCORE",$B$3))</f>
        <v/>
      </c>
      <c r="E141" s="43" t="str">
        <f>IF($A141="","",_xll.ciqfunctions.udf.CIQ($A141,"IQ_TOTAL_EQUITY_SCORE",$B$3))</f>
        <v/>
      </c>
      <c r="F141" s="43" t="str">
        <f>IF($A141="","",_xll.ciqfunctions.udf.CIQ($A141,"IQ_RETURN_CAPITAL_SCORE",$B$3))</f>
        <v/>
      </c>
      <c r="G141" s="43" t="str">
        <f>IF($A141="","",_xll.ciqfunctions.udf.CIQ($A141,"IQ_RECURRING_EARN_ASSETS_SCORE",$B$3))</f>
        <v/>
      </c>
      <c r="H141" s="43" t="str">
        <f>IF($A141="","",_xll.ciqfunctions.udf.CIQ($A141,"IQ_NET_WORKING_CAP_REV_SCORE",$B$3))</f>
        <v/>
      </c>
      <c r="I141" s="43" t="str">
        <f>IF($A141="","",_xll.ciqfunctions.udf.CIQ($A141,"IQ_ASSET_TURNS_SCORE",$B$3))</f>
        <v/>
      </c>
      <c r="J141" s="43" t="str">
        <f>IF($A141="","",_xll.ciqfunctions.udf.CIQ($A141,"IQ_INTAN_ASSETS_REV_SCORE",$B$3))</f>
        <v/>
      </c>
      <c r="K141" s="43" t="str">
        <f>IF($A141="","",_xll.ciqfunctions.udf.CIQ($A141,"IQ_NET_WORKING_CAP_TOTAL_ASSETS_SCORE",$B$3))</f>
        <v/>
      </c>
      <c r="L141" s="43" t="str">
        <f>IF($A141="","",_xll.ciqfunctions.udf.CIQ($A141,"IQ_AP_AR_SCORE",$B$3))</f>
        <v/>
      </c>
      <c r="M141" s="43" t="str">
        <f>IF($A141="","",_xll.ciqfunctions.udf.CIQ($A141,"IQ_MGMT_RATE_RETURN_SCORE",$B$3))</f>
        <v/>
      </c>
      <c r="N141" s="43" t="str">
        <f>IF($A141="","",_xll.ciqfunctions.udf.CIQ($A141,"IQ_GROSS_MARGIN_SCORE",$B$3))</f>
        <v/>
      </c>
      <c r="O141" s="43" t="str">
        <f>IF($A141="","",_xll.ciqfunctions.udf.CIQ($A141,"IQ_EBITDA_MARGIN_SCORE",$B$3))</f>
        <v/>
      </c>
      <c r="Q141" s="43" t="str">
        <f>IF($A141="","",_xll.ciqfunctions.udf.CIQ($A141,"IQ_SOLVENCY_SCORE",$B$3))</f>
        <v/>
      </c>
      <c r="R141" s="43" t="str">
        <f>IF($A141="","",_xll.ciqfunctions.udf.CIQ($A141,"IQ_FFO_INT_SCORE",$B$3))</f>
        <v/>
      </c>
      <c r="S141" s="43" t="str">
        <f>IF($A141="","",_xll.ciqfunctions.udf.CIQ($A141,"IQ_EBITDA_INT_SCORE",$B$3))</f>
        <v/>
      </c>
      <c r="T141" s="43" t="str">
        <f>IF($A141="","",_xll.ciqfunctions.udf.CIQ($A141,"IQ_FFO_TOTAL_DEBT_SCORE",$B$3))</f>
        <v/>
      </c>
      <c r="U141" s="43" t="str">
        <f>IF($A141="","",_xll.ciqfunctions.udf.CIQ($A141,"IQ_NET_DEBT_EBITDA_SCORE",$B$3))</f>
        <v/>
      </c>
      <c r="V141" s="43" t="str">
        <f>IF($A141="","",_xll.ciqfunctions.udf.CIQ($A141,"IQ_TOTAL_DEBT_CAP_SCORE",$B$3))</f>
        <v/>
      </c>
      <c r="W141" s="43" t="str">
        <f>IF($A141="","",_xll.ciqfunctions.udf.CIQ($A141,"IQ_DEBT_TOTAL_LIAB_SCORE",$B$3))</f>
        <v/>
      </c>
      <c r="X141" s="43" t="str">
        <f>IF($A141="","",_xll.ciqfunctions.udf.CIQ($A141,"IQ_TOTAL_DEBT_TOTAL_REV_SCORE",$B$3))</f>
        <v/>
      </c>
      <c r="Z141" s="43" t="str">
        <f>IF($A141="","",_xll.ciqfunctions.udf.CIQ($A141,"IQ_LIQUID_SCORE",$B$3))</f>
        <v/>
      </c>
      <c r="AA141" s="43" t="str">
        <f>IF($A141="","",_xll.ciqfunctions.udf.CIQ($A141,"IQ_FFO_PLUS_CASH_ST_DEBT_SCORE",$B$3))</f>
        <v/>
      </c>
      <c r="AB141" s="43" t="str">
        <f>IF($A141="","",_xll.ciqfunctions.udf.CIQ($A141,"IQ_FFO_GROSS_PROFIT_SCORE",$B$3))</f>
        <v/>
      </c>
      <c r="AC141" s="43" t="str">
        <f>IF($A141="","",_xll.ciqfunctions.udf.CIQ($A141,"IQ_BASIC_DEFENSE_INTERVAL_SCORE",$B$3))</f>
        <v/>
      </c>
      <c r="AD141" s="43" t="str">
        <f>IF($A141="","",_xll.ciqfunctions.udf.CIQ($A141,"IQ_CURRENT_RATIO_SCORE",$B$3))</f>
        <v/>
      </c>
      <c r="AE141" s="43" t="str">
        <f>IF($A141="","",_xll.ciqfunctions.udf.CIQ($A141,"IQ_QUICK_RATIO_SCORE",$B$3))</f>
        <v/>
      </c>
    </row>
    <row r="142" spans="3:31" ht="12.75" customHeight="1" x14ac:dyDescent="0.2">
      <c r="C142" s="43" t="str">
        <f>IF($A142="","",_xll.ciqfunctions.udf.CIQ($A142,"IQ_OPERATIONAL_SCORE",$B$3))</f>
        <v/>
      </c>
      <c r="D142" s="43" t="str">
        <f>IF($A142="","",_xll.ciqfunctions.udf.CIQ($A142,"IQ_TOTAL_REV_SCORE",$B$3))</f>
        <v/>
      </c>
      <c r="E142" s="43" t="str">
        <f>IF($A142="","",_xll.ciqfunctions.udf.CIQ($A142,"IQ_TOTAL_EQUITY_SCORE",$B$3))</f>
        <v/>
      </c>
      <c r="F142" s="43" t="str">
        <f>IF($A142="","",_xll.ciqfunctions.udf.CIQ($A142,"IQ_RETURN_CAPITAL_SCORE",$B$3))</f>
        <v/>
      </c>
      <c r="G142" s="43" t="str">
        <f>IF($A142="","",_xll.ciqfunctions.udf.CIQ($A142,"IQ_RECURRING_EARN_ASSETS_SCORE",$B$3))</f>
        <v/>
      </c>
      <c r="H142" s="43" t="str">
        <f>IF($A142="","",_xll.ciqfunctions.udf.CIQ($A142,"IQ_NET_WORKING_CAP_REV_SCORE",$B$3))</f>
        <v/>
      </c>
      <c r="I142" s="43" t="str">
        <f>IF($A142="","",_xll.ciqfunctions.udf.CIQ($A142,"IQ_ASSET_TURNS_SCORE",$B$3))</f>
        <v/>
      </c>
      <c r="J142" s="43" t="str">
        <f>IF($A142="","",_xll.ciqfunctions.udf.CIQ($A142,"IQ_INTAN_ASSETS_REV_SCORE",$B$3))</f>
        <v/>
      </c>
      <c r="K142" s="43" t="str">
        <f>IF($A142="","",_xll.ciqfunctions.udf.CIQ($A142,"IQ_NET_WORKING_CAP_TOTAL_ASSETS_SCORE",$B$3))</f>
        <v/>
      </c>
      <c r="L142" s="43" t="str">
        <f>IF($A142="","",_xll.ciqfunctions.udf.CIQ($A142,"IQ_AP_AR_SCORE",$B$3))</f>
        <v/>
      </c>
      <c r="M142" s="43" t="str">
        <f>IF($A142="","",_xll.ciqfunctions.udf.CIQ($A142,"IQ_MGMT_RATE_RETURN_SCORE",$B$3))</f>
        <v/>
      </c>
      <c r="N142" s="43" t="str">
        <f>IF($A142="","",_xll.ciqfunctions.udf.CIQ($A142,"IQ_GROSS_MARGIN_SCORE",$B$3))</f>
        <v/>
      </c>
      <c r="O142" s="43" t="str">
        <f>IF($A142="","",_xll.ciqfunctions.udf.CIQ($A142,"IQ_EBITDA_MARGIN_SCORE",$B$3))</f>
        <v/>
      </c>
      <c r="Q142" s="43" t="str">
        <f>IF($A142="","",_xll.ciqfunctions.udf.CIQ($A142,"IQ_SOLVENCY_SCORE",$B$3))</f>
        <v/>
      </c>
      <c r="R142" s="43" t="str">
        <f>IF($A142="","",_xll.ciqfunctions.udf.CIQ($A142,"IQ_FFO_INT_SCORE",$B$3))</f>
        <v/>
      </c>
      <c r="S142" s="43" t="str">
        <f>IF($A142="","",_xll.ciqfunctions.udf.CIQ($A142,"IQ_EBITDA_INT_SCORE",$B$3))</f>
        <v/>
      </c>
      <c r="T142" s="43" t="str">
        <f>IF($A142="","",_xll.ciqfunctions.udf.CIQ($A142,"IQ_FFO_TOTAL_DEBT_SCORE",$B$3))</f>
        <v/>
      </c>
      <c r="U142" s="43" t="str">
        <f>IF($A142="","",_xll.ciqfunctions.udf.CIQ($A142,"IQ_NET_DEBT_EBITDA_SCORE",$B$3))</f>
        <v/>
      </c>
      <c r="V142" s="43" t="str">
        <f>IF($A142="","",_xll.ciqfunctions.udf.CIQ($A142,"IQ_TOTAL_DEBT_CAP_SCORE",$B$3))</f>
        <v/>
      </c>
      <c r="W142" s="43" t="str">
        <f>IF($A142="","",_xll.ciqfunctions.udf.CIQ($A142,"IQ_DEBT_TOTAL_LIAB_SCORE",$B$3))</f>
        <v/>
      </c>
      <c r="X142" s="43" t="str">
        <f>IF($A142="","",_xll.ciqfunctions.udf.CIQ($A142,"IQ_TOTAL_DEBT_TOTAL_REV_SCORE",$B$3))</f>
        <v/>
      </c>
      <c r="Z142" s="43" t="str">
        <f>IF($A142="","",_xll.ciqfunctions.udf.CIQ($A142,"IQ_LIQUID_SCORE",$B$3))</f>
        <v/>
      </c>
      <c r="AA142" s="43" t="str">
        <f>IF($A142="","",_xll.ciqfunctions.udf.CIQ($A142,"IQ_FFO_PLUS_CASH_ST_DEBT_SCORE",$B$3))</f>
        <v/>
      </c>
      <c r="AB142" s="43" t="str">
        <f>IF($A142="","",_xll.ciqfunctions.udf.CIQ($A142,"IQ_FFO_GROSS_PROFIT_SCORE",$B$3))</f>
        <v/>
      </c>
      <c r="AC142" s="43" t="str">
        <f>IF($A142="","",_xll.ciqfunctions.udf.CIQ($A142,"IQ_BASIC_DEFENSE_INTERVAL_SCORE",$B$3))</f>
        <v/>
      </c>
      <c r="AD142" s="43" t="str">
        <f>IF($A142="","",_xll.ciqfunctions.udf.CIQ($A142,"IQ_CURRENT_RATIO_SCORE",$B$3))</f>
        <v/>
      </c>
      <c r="AE142" s="43" t="str">
        <f>IF($A142="","",_xll.ciqfunctions.udf.CIQ($A142,"IQ_QUICK_RATIO_SCORE",$B$3))</f>
        <v/>
      </c>
    </row>
    <row r="143" spans="3:31" ht="12.75" customHeight="1" x14ac:dyDescent="0.2">
      <c r="C143" s="43" t="str">
        <f>IF($A143="","",_xll.ciqfunctions.udf.CIQ($A143,"IQ_OPERATIONAL_SCORE",$B$3))</f>
        <v/>
      </c>
      <c r="D143" s="43" t="str">
        <f>IF($A143="","",_xll.ciqfunctions.udf.CIQ($A143,"IQ_TOTAL_REV_SCORE",$B$3))</f>
        <v/>
      </c>
      <c r="E143" s="43" t="str">
        <f>IF($A143="","",_xll.ciqfunctions.udf.CIQ($A143,"IQ_TOTAL_EQUITY_SCORE",$B$3))</f>
        <v/>
      </c>
      <c r="F143" s="43" t="str">
        <f>IF($A143="","",_xll.ciqfunctions.udf.CIQ($A143,"IQ_RETURN_CAPITAL_SCORE",$B$3))</f>
        <v/>
      </c>
      <c r="G143" s="43" t="str">
        <f>IF($A143="","",_xll.ciqfunctions.udf.CIQ($A143,"IQ_RECURRING_EARN_ASSETS_SCORE",$B$3))</f>
        <v/>
      </c>
      <c r="H143" s="43" t="str">
        <f>IF($A143="","",_xll.ciqfunctions.udf.CIQ($A143,"IQ_NET_WORKING_CAP_REV_SCORE",$B$3))</f>
        <v/>
      </c>
      <c r="I143" s="43" t="str">
        <f>IF($A143="","",_xll.ciqfunctions.udf.CIQ($A143,"IQ_ASSET_TURNS_SCORE",$B$3))</f>
        <v/>
      </c>
      <c r="J143" s="43" t="str">
        <f>IF($A143="","",_xll.ciqfunctions.udf.CIQ($A143,"IQ_INTAN_ASSETS_REV_SCORE",$B$3))</f>
        <v/>
      </c>
      <c r="K143" s="43" t="str">
        <f>IF($A143="","",_xll.ciqfunctions.udf.CIQ($A143,"IQ_NET_WORKING_CAP_TOTAL_ASSETS_SCORE",$B$3))</f>
        <v/>
      </c>
      <c r="L143" s="43" t="str">
        <f>IF($A143="","",_xll.ciqfunctions.udf.CIQ($A143,"IQ_AP_AR_SCORE",$B$3))</f>
        <v/>
      </c>
      <c r="M143" s="43" t="str">
        <f>IF($A143="","",_xll.ciqfunctions.udf.CIQ($A143,"IQ_MGMT_RATE_RETURN_SCORE",$B$3))</f>
        <v/>
      </c>
      <c r="N143" s="43" t="str">
        <f>IF($A143="","",_xll.ciqfunctions.udf.CIQ($A143,"IQ_GROSS_MARGIN_SCORE",$B$3))</f>
        <v/>
      </c>
      <c r="O143" s="43" t="str">
        <f>IF($A143="","",_xll.ciqfunctions.udf.CIQ($A143,"IQ_EBITDA_MARGIN_SCORE",$B$3))</f>
        <v/>
      </c>
      <c r="Q143" s="43" t="str">
        <f>IF($A143="","",_xll.ciqfunctions.udf.CIQ($A143,"IQ_SOLVENCY_SCORE",$B$3))</f>
        <v/>
      </c>
      <c r="R143" s="43" t="str">
        <f>IF($A143="","",_xll.ciqfunctions.udf.CIQ($A143,"IQ_FFO_INT_SCORE",$B$3))</f>
        <v/>
      </c>
      <c r="S143" s="43" t="str">
        <f>IF($A143="","",_xll.ciqfunctions.udf.CIQ($A143,"IQ_EBITDA_INT_SCORE",$B$3))</f>
        <v/>
      </c>
      <c r="T143" s="43" t="str">
        <f>IF($A143="","",_xll.ciqfunctions.udf.CIQ($A143,"IQ_FFO_TOTAL_DEBT_SCORE",$B$3))</f>
        <v/>
      </c>
      <c r="U143" s="43" t="str">
        <f>IF($A143="","",_xll.ciqfunctions.udf.CIQ($A143,"IQ_NET_DEBT_EBITDA_SCORE",$B$3))</f>
        <v/>
      </c>
      <c r="V143" s="43" t="str">
        <f>IF($A143="","",_xll.ciqfunctions.udf.CIQ($A143,"IQ_TOTAL_DEBT_CAP_SCORE",$B$3))</f>
        <v/>
      </c>
      <c r="W143" s="43" t="str">
        <f>IF($A143="","",_xll.ciqfunctions.udf.CIQ($A143,"IQ_DEBT_TOTAL_LIAB_SCORE",$B$3))</f>
        <v/>
      </c>
      <c r="X143" s="43" t="str">
        <f>IF($A143="","",_xll.ciqfunctions.udf.CIQ($A143,"IQ_TOTAL_DEBT_TOTAL_REV_SCORE",$B$3))</f>
        <v/>
      </c>
      <c r="Z143" s="43" t="str">
        <f>IF($A143="","",_xll.ciqfunctions.udf.CIQ($A143,"IQ_LIQUID_SCORE",$B$3))</f>
        <v/>
      </c>
      <c r="AA143" s="43" t="str">
        <f>IF($A143="","",_xll.ciqfunctions.udf.CIQ($A143,"IQ_FFO_PLUS_CASH_ST_DEBT_SCORE",$B$3))</f>
        <v/>
      </c>
      <c r="AB143" s="43" t="str">
        <f>IF($A143="","",_xll.ciqfunctions.udf.CIQ($A143,"IQ_FFO_GROSS_PROFIT_SCORE",$B$3))</f>
        <v/>
      </c>
      <c r="AC143" s="43" t="str">
        <f>IF($A143="","",_xll.ciqfunctions.udf.CIQ($A143,"IQ_BASIC_DEFENSE_INTERVAL_SCORE",$B$3))</f>
        <v/>
      </c>
      <c r="AD143" s="43" t="str">
        <f>IF($A143="","",_xll.ciqfunctions.udf.CIQ($A143,"IQ_CURRENT_RATIO_SCORE",$B$3))</f>
        <v/>
      </c>
      <c r="AE143" s="43" t="str">
        <f>IF($A143="","",_xll.ciqfunctions.udf.CIQ($A143,"IQ_QUICK_RATIO_SCORE",$B$3))</f>
        <v/>
      </c>
    </row>
    <row r="144" spans="3:31" ht="12.75" customHeight="1" x14ac:dyDescent="0.2">
      <c r="C144" s="43" t="str">
        <f>IF($A144="","",_xll.ciqfunctions.udf.CIQ($A144,"IQ_OPERATIONAL_SCORE",$B$3))</f>
        <v/>
      </c>
      <c r="D144" s="43" t="str">
        <f>IF($A144="","",_xll.ciqfunctions.udf.CIQ($A144,"IQ_TOTAL_REV_SCORE",$B$3))</f>
        <v/>
      </c>
      <c r="E144" s="43" t="str">
        <f>IF($A144="","",_xll.ciqfunctions.udf.CIQ($A144,"IQ_TOTAL_EQUITY_SCORE",$B$3))</f>
        <v/>
      </c>
      <c r="F144" s="43" t="str">
        <f>IF($A144="","",_xll.ciqfunctions.udf.CIQ($A144,"IQ_RETURN_CAPITAL_SCORE",$B$3))</f>
        <v/>
      </c>
      <c r="G144" s="43" t="str">
        <f>IF($A144="","",_xll.ciqfunctions.udf.CIQ($A144,"IQ_RECURRING_EARN_ASSETS_SCORE",$B$3))</f>
        <v/>
      </c>
      <c r="H144" s="43" t="str">
        <f>IF($A144="","",_xll.ciqfunctions.udf.CIQ($A144,"IQ_NET_WORKING_CAP_REV_SCORE",$B$3))</f>
        <v/>
      </c>
      <c r="I144" s="43" t="str">
        <f>IF($A144="","",_xll.ciqfunctions.udf.CIQ($A144,"IQ_ASSET_TURNS_SCORE",$B$3))</f>
        <v/>
      </c>
      <c r="J144" s="43" t="str">
        <f>IF($A144="","",_xll.ciqfunctions.udf.CIQ($A144,"IQ_INTAN_ASSETS_REV_SCORE",$B$3))</f>
        <v/>
      </c>
      <c r="K144" s="43" t="str">
        <f>IF($A144="","",_xll.ciqfunctions.udf.CIQ($A144,"IQ_NET_WORKING_CAP_TOTAL_ASSETS_SCORE",$B$3))</f>
        <v/>
      </c>
      <c r="L144" s="43" t="str">
        <f>IF($A144="","",_xll.ciqfunctions.udf.CIQ($A144,"IQ_AP_AR_SCORE",$B$3))</f>
        <v/>
      </c>
      <c r="M144" s="43" t="str">
        <f>IF($A144="","",_xll.ciqfunctions.udf.CIQ($A144,"IQ_MGMT_RATE_RETURN_SCORE",$B$3))</f>
        <v/>
      </c>
      <c r="N144" s="43" t="str">
        <f>IF($A144="","",_xll.ciqfunctions.udf.CIQ($A144,"IQ_GROSS_MARGIN_SCORE",$B$3))</f>
        <v/>
      </c>
      <c r="O144" s="43" t="str">
        <f>IF($A144="","",_xll.ciqfunctions.udf.CIQ($A144,"IQ_EBITDA_MARGIN_SCORE",$B$3))</f>
        <v/>
      </c>
      <c r="Q144" s="43" t="str">
        <f>IF($A144="","",_xll.ciqfunctions.udf.CIQ($A144,"IQ_SOLVENCY_SCORE",$B$3))</f>
        <v/>
      </c>
      <c r="R144" s="43" t="str">
        <f>IF($A144="","",_xll.ciqfunctions.udf.CIQ($A144,"IQ_FFO_INT_SCORE",$B$3))</f>
        <v/>
      </c>
      <c r="S144" s="43" t="str">
        <f>IF($A144="","",_xll.ciqfunctions.udf.CIQ($A144,"IQ_EBITDA_INT_SCORE",$B$3))</f>
        <v/>
      </c>
      <c r="T144" s="43" t="str">
        <f>IF($A144="","",_xll.ciqfunctions.udf.CIQ($A144,"IQ_FFO_TOTAL_DEBT_SCORE",$B$3))</f>
        <v/>
      </c>
      <c r="U144" s="43" t="str">
        <f>IF($A144="","",_xll.ciqfunctions.udf.CIQ($A144,"IQ_NET_DEBT_EBITDA_SCORE",$B$3))</f>
        <v/>
      </c>
      <c r="V144" s="43" t="str">
        <f>IF($A144="","",_xll.ciqfunctions.udf.CIQ($A144,"IQ_TOTAL_DEBT_CAP_SCORE",$B$3))</f>
        <v/>
      </c>
      <c r="W144" s="43" t="str">
        <f>IF($A144="","",_xll.ciqfunctions.udf.CIQ($A144,"IQ_DEBT_TOTAL_LIAB_SCORE",$B$3))</f>
        <v/>
      </c>
      <c r="X144" s="43" t="str">
        <f>IF($A144="","",_xll.ciqfunctions.udf.CIQ($A144,"IQ_TOTAL_DEBT_TOTAL_REV_SCORE",$B$3))</f>
        <v/>
      </c>
      <c r="Z144" s="43" t="str">
        <f>IF($A144="","",_xll.ciqfunctions.udf.CIQ($A144,"IQ_LIQUID_SCORE",$B$3))</f>
        <v/>
      </c>
      <c r="AA144" s="43" t="str">
        <f>IF($A144="","",_xll.ciqfunctions.udf.CIQ($A144,"IQ_FFO_PLUS_CASH_ST_DEBT_SCORE",$B$3))</f>
        <v/>
      </c>
      <c r="AB144" s="43" t="str">
        <f>IF($A144="","",_xll.ciqfunctions.udf.CIQ($A144,"IQ_FFO_GROSS_PROFIT_SCORE",$B$3))</f>
        <v/>
      </c>
      <c r="AC144" s="43" t="str">
        <f>IF($A144="","",_xll.ciqfunctions.udf.CIQ($A144,"IQ_BASIC_DEFENSE_INTERVAL_SCORE",$B$3))</f>
        <v/>
      </c>
      <c r="AD144" s="43" t="str">
        <f>IF($A144="","",_xll.ciqfunctions.udf.CIQ($A144,"IQ_CURRENT_RATIO_SCORE",$B$3))</f>
        <v/>
      </c>
      <c r="AE144" s="43" t="str">
        <f>IF($A144="","",_xll.ciqfunctions.udf.CIQ($A144,"IQ_QUICK_RATIO_SCORE",$B$3))</f>
        <v/>
      </c>
    </row>
    <row r="145" spans="3:31" ht="12.75" customHeight="1" x14ac:dyDescent="0.2">
      <c r="C145" s="43" t="str">
        <f>IF($A145="","",_xll.ciqfunctions.udf.CIQ($A145,"IQ_OPERATIONAL_SCORE",$B$3))</f>
        <v/>
      </c>
      <c r="D145" s="43" t="str">
        <f>IF($A145="","",_xll.ciqfunctions.udf.CIQ($A145,"IQ_TOTAL_REV_SCORE",$B$3))</f>
        <v/>
      </c>
      <c r="E145" s="43" t="str">
        <f>IF($A145="","",_xll.ciqfunctions.udf.CIQ($A145,"IQ_TOTAL_EQUITY_SCORE",$B$3))</f>
        <v/>
      </c>
      <c r="F145" s="43" t="str">
        <f>IF($A145="","",_xll.ciqfunctions.udf.CIQ($A145,"IQ_RETURN_CAPITAL_SCORE",$B$3))</f>
        <v/>
      </c>
      <c r="G145" s="43" t="str">
        <f>IF($A145="","",_xll.ciqfunctions.udf.CIQ($A145,"IQ_RECURRING_EARN_ASSETS_SCORE",$B$3))</f>
        <v/>
      </c>
      <c r="H145" s="43" t="str">
        <f>IF($A145="","",_xll.ciqfunctions.udf.CIQ($A145,"IQ_NET_WORKING_CAP_REV_SCORE",$B$3))</f>
        <v/>
      </c>
      <c r="I145" s="43" t="str">
        <f>IF($A145="","",_xll.ciqfunctions.udf.CIQ($A145,"IQ_ASSET_TURNS_SCORE",$B$3))</f>
        <v/>
      </c>
      <c r="J145" s="43" t="str">
        <f>IF($A145="","",_xll.ciqfunctions.udf.CIQ($A145,"IQ_INTAN_ASSETS_REV_SCORE",$B$3))</f>
        <v/>
      </c>
      <c r="K145" s="43" t="str">
        <f>IF($A145="","",_xll.ciqfunctions.udf.CIQ($A145,"IQ_NET_WORKING_CAP_TOTAL_ASSETS_SCORE",$B$3))</f>
        <v/>
      </c>
      <c r="L145" s="43" t="str">
        <f>IF($A145="","",_xll.ciqfunctions.udf.CIQ($A145,"IQ_AP_AR_SCORE",$B$3))</f>
        <v/>
      </c>
      <c r="M145" s="43" t="str">
        <f>IF($A145="","",_xll.ciqfunctions.udf.CIQ($A145,"IQ_MGMT_RATE_RETURN_SCORE",$B$3))</f>
        <v/>
      </c>
      <c r="N145" s="43" t="str">
        <f>IF($A145="","",_xll.ciqfunctions.udf.CIQ($A145,"IQ_GROSS_MARGIN_SCORE",$B$3))</f>
        <v/>
      </c>
      <c r="O145" s="43" t="str">
        <f>IF($A145="","",_xll.ciqfunctions.udf.CIQ($A145,"IQ_EBITDA_MARGIN_SCORE",$B$3))</f>
        <v/>
      </c>
      <c r="Q145" s="43" t="str">
        <f>IF($A145="","",_xll.ciqfunctions.udf.CIQ($A145,"IQ_SOLVENCY_SCORE",$B$3))</f>
        <v/>
      </c>
      <c r="R145" s="43" t="str">
        <f>IF($A145="","",_xll.ciqfunctions.udf.CIQ($A145,"IQ_FFO_INT_SCORE",$B$3))</f>
        <v/>
      </c>
      <c r="S145" s="43" t="str">
        <f>IF($A145="","",_xll.ciqfunctions.udf.CIQ($A145,"IQ_EBITDA_INT_SCORE",$B$3))</f>
        <v/>
      </c>
      <c r="T145" s="43" t="str">
        <f>IF($A145="","",_xll.ciqfunctions.udf.CIQ($A145,"IQ_FFO_TOTAL_DEBT_SCORE",$B$3))</f>
        <v/>
      </c>
      <c r="U145" s="43" t="str">
        <f>IF($A145="","",_xll.ciqfunctions.udf.CIQ($A145,"IQ_NET_DEBT_EBITDA_SCORE",$B$3))</f>
        <v/>
      </c>
      <c r="V145" s="43" t="str">
        <f>IF($A145="","",_xll.ciqfunctions.udf.CIQ($A145,"IQ_TOTAL_DEBT_CAP_SCORE",$B$3))</f>
        <v/>
      </c>
      <c r="W145" s="43" t="str">
        <f>IF($A145="","",_xll.ciqfunctions.udf.CIQ($A145,"IQ_DEBT_TOTAL_LIAB_SCORE",$B$3))</f>
        <v/>
      </c>
      <c r="X145" s="43" t="str">
        <f>IF($A145="","",_xll.ciqfunctions.udf.CIQ($A145,"IQ_TOTAL_DEBT_TOTAL_REV_SCORE",$B$3))</f>
        <v/>
      </c>
      <c r="Z145" s="43" t="str">
        <f>IF($A145="","",_xll.ciqfunctions.udf.CIQ($A145,"IQ_LIQUID_SCORE",$B$3))</f>
        <v/>
      </c>
      <c r="AA145" s="43" t="str">
        <f>IF($A145="","",_xll.ciqfunctions.udf.CIQ($A145,"IQ_FFO_PLUS_CASH_ST_DEBT_SCORE",$B$3))</f>
        <v/>
      </c>
      <c r="AB145" s="43" t="str">
        <f>IF($A145="","",_xll.ciqfunctions.udf.CIQ($A145,"IQ_FFO_GROSS_PROFIT_SCORE",$B$3))</f>
        <v/>
      </c>
      <c r="AC145" s="43" t="str">
        <f>IF($A145="","",_xll.ciqfunctions.udf.CIQ($A145,"IQ_BASIC_DEFENSE_INTERVAL_SCORE",$B$3))</f>
        <v/>
      </c>
      <c r="AD145" s="43" t="str">
        <f>IF($A145="","",_xll.ciqfunctions.udf.CIQ($A145,"IQ_CURRENT_RATIO_SCORE",$B$3))</f>
        <v/>
      </c>
      <c r="AE145" s="43" t="str">
        <f>IF($A145="","",_xll.ciqfunctions.udf.CIQ($A145,"IQ_QUICK_RATIO_SCORE",$B$3))</f>
        <v/>
      </c>
    </row>
    <row r="146" spans="3:31" ht="12.75" customHeight="1" x14ac:dyDescent="0.2">
      <c r="C146" s="43" t="str">
        <f>IF($A146="","",_xll.ciqfunctions.udf.CIQ($A146,"IQ_OPERATIONAL_SCORE",$B$3))</f>
        <v/>
      </c>
      <c r="D146" s="43" t="str">
        <f>IF($A146="","",_xll.ciqfunctions.udf.CIQ($A146,"IQ_TOTAL_REV_SCORE",$B$3))</f>
        <v/>
      </c>
      <c r="E146" s="43" t="str">
        <f>IF($A146="","",_xll.ciqfunctions.udf.CIQ($A146,"IQ_TOTAL_EQUITY_SCORE",$B$3))</f>
        <v/>
      </c>
      <c r="F146" s="43" t="str">
        <f>IF($A146="","",_xll.ciqfunctions.udf.CIQ($A146,"IQ_RETURN_CAPITAL_SCORE",$B$3))</f>
        <v/>
      </c>
      <c r="G146" s="43" t="str">
        <f>IF($A146="","",_xll.ciqfunctions.udf.CIQ($A146,"IQ_RECURRING_EARN_ASSETS_SCORE",$B$3))</f>
        <v/>
      </c>
      <c r="H146" s="43" t="str">
        <f>IF($A146="","",_xll.ciqfunctions.udf.CIQ($A146,"IQ_NET_WORKING_CAP_REV_SCORE",$B$3))</f>
        <v/>
      </c>
      <c r="I146" s="43" t="str">
        <f>IF($A146="","",_xll.ciqfunctions.udf.CIQ($A146,"IQ_ASSET_TURNS_SCORE",$B$3))</f>
        <v/>
      </c>
      <c r="J146" s="43" t="str">
        <f>IF($A146="","",_xll.ciqfunctions.udf.CIQ($A146,"IQ_INTAN_ASSETS_REV_SCORE",$B$3))</f>
        <v/>
      </c>
      <c r="K146" s="43" t="str">
        <f>IF($A146="","",_xll.ciqfunctions.udf.CIQ($A146,"IQ_NET_WORKING_CAP_TOTAL_ASSETS_SCORE",$B$3))</f>
        <v/>
      </c>
      <c r="L146" s="43" t="str">
        <f>IF($A146="","",_xll.ciqfunctions.udf.CIQ($A146,"IQ_AP_AR_SCORE",$B$3))</f>
        <v/>
      </c>
      <c r="M146" s="43" t="str">
        <f>IF($A146="","",_xll.ciqfunctions.udf.CIQ($A146,"IQ_MGMT_RATE_RETURN_SCORE",$B$3))</f>
        <v/>
      </c>
      <c r="N146" s="43" t="str">
        <f>IF($A146="","",_xll.ciqfunctions.udf.CIQ($A146,"IQ_GROSS_MARGIN_SCORE",$B$3))</f>
        <v/>
      </c>
      <c r="O146" s="43" t="str">
        <f>IF($A146="","",_xll.ciqfunctions.udf.CIQ($A146,"IQ_EBITDA_MARGIN_SCORE",$B$3))</f>
        <v/>
      </c>
      <c r="Q146" s="43" t="str">
        <f>IF($A146="","",_xll.ciqfunctions.udf.CIQ($A146,"IQ_SOLVENCY_SCORE",$B$3))</f>
        <v/>
      </c>
      <c r="R146" s="43" t="str">
        <f>IF($A146="","",_xll.ciqfunctions.udf.CIQ($A146,"IQ_FFO_INT_SCORE",$B$3))</f>
        <v/>
      </c>
      <c r="S146" s="43" t="str">
        <f>IF($A146="","",_xll.ciqfunctions.udf.CIQ($A146,"IQ_EBITDA_INT_SCORE",$B$3))</f>
        <v/>
      </c>
      <c r="T146" s="43" t="str">
        <f>IF($A146="","",_xll.ciqfunctions.udf.CIQ($A146,"IQ_FFO_TOTAL_DEBT_SCORE",$B$3))</f>
        <v/>
      </c>
      <c r="U146" s="43" t="str">
        <f>IF($A146="","",_xll.ciqfunctions.udf.CIQ($A146,"IQ_NET_DEBT_EBITDA_SCORE",$B$3))</f>
        <v/>
      </c>
      <c r="V146" s="43" t="str">
        <f>IF($A146="","",_xll.ciqfunctions.udf.CIQ($A146,"IQ_TOTAL_DEBT_CAP_SCORE",$B$3))</f>
        <v/>
      </c>
      <c r="W146" s="43" t="str">
        <f>IF($A146="","",_xll.ciqfunctions.udf.CIQ($A146,"IQ_DEBT_TOTAL_LIAB_SCORE",$B$3))</f>
        <v/>
      </c>
      <c r="X146" s="43" t="str">
        <f>IF($A146="","",_xll.ciqfunctions.udf.CIQ($A146,"IQ_TOTAL_DEBT_TOTAL_REV_SCORE",$B$3))</f>
        <v/>
      </c>
      <c r="Z146" s="43" t="str">
        <f>IF($A146="","",_xll.ciqfunctions.udf.CIQ($A146,"IQ_LIQUID_SCORE",$B$3))</f>
        <v/>
      </c>
      <c r="AA146" s="43" t="str">
        <f>IF($A146="","",_xll.ciqfunctions.udf.CIQ($A146,"IQ_FFO_PLUS_CASH_ST_DEBT_SCORE",$B$3))</f>
        <v/>
      </c>
      <c r="AB146" s="43" t="str">
        <f>IF($A146="","",_xll.ciqfunctions.udf.CIQ($A146,"IQ_FFO_GROSS_PROFIT_SCORE",$B$3))</f>
        <v/>
      </c>
      <c r="AC146" s="43" t="str">
        <f>IF($A146="","",_xll.ciqfunctions.udf.CIQ($A146,"IQ_BASIC_DEFENSE_INTERVAL_SCORE",$B$3))</f>
        <v/>
      </c>
      <c r="AD146" s="43" t="str">
        <f>IF($A146="","",_xll.ciqfunctions.udf.CIQ($A146,"IQ_CURRENT_RATIO_SCORE",$B$3))</f>
        <v/>
      </c>
      <c r="AE146" s="43" t="str">
        <f>IF($A146="","",_xll.ciqfunctions.udf.CIQ($A146,"IQ_QUICK_RATIO_SCORE",$B$3))</f>
        <v/>
      </c>
    </row>
    <row r="147" spans="3:31" ht="12.75" customHeight="1" x14ac:dyDescent="0.2">
      <c r="C147" s="43" t="str">
        <f>IF($A147="","",_xll.ciqfunctions.udf.CIQ($A147,"IQ_OPERATIONAL_SCORE",$B$3))</f>
        <v/>
      </c>
      <c r="D147" s="43" t="str">
        <f>IF($A147="","",_xll.ciqfunctions.udf.CIQ($A147,"IQ_TOTAL_REV_SCORE",$B$3))</f>
        <v/>
      </c>
      <c r="E147" s="43" t="str">
        <f>IF($A147="","",_xll.ciqfunctions.udf.CIQ($A147,"IQ_TOTAL_EQUITY_SCORE",$B$3))</f>
        <v/>
      </c>
      <c r="F147" s="43" t="str">
        <f>IF($A147="","",_xll.ciqfunctions.udf.CIQ($A147,"IQ_RETURN_CAPITAL_SCORE",$B$3))</f>
        <v/>
      </c>
      <c r="G147" s="43" t="str">
        <f>IF($A147="","",_xll.ciqfunctions.udf.CIQ($A147,"IQ_RECURRING_EARN_ASSETS_SCORE",$B$3))</f>
        <v/>
      </c>
      <c r="H147" s="43" t="str">
        <f>IF($A147="","",_xll.ciqfunctions.udf.CIQ($A147,"IQ_NET_WORKING_CAP_REV_SCORE",$B$3))</f>
        <v/>
      </c>
      <c r="I147" s="43" t="str">
        <f>IF($A147="","",_xll.ciqfunctions.udf.CIQ($A147,"IQ_ASSET_TURNS_SCORE",$B$3))</f>
        <v/>
      </c>
      <c r="J147" s="43" t="str">
        <f>IF($A147="","",_xll.ciqfunctions.udf.CIQ($A147,"IQ_INTAN_ASSETS_REV_SCORE",$B$3))</f>
        <v/>
      </c>
      <c r="K147" s="43" t="str">
        <f>IF($A147="","",_xll.ciqfunctions.udf.CIQ($A147,"IQ_NET_WORKING_CAP_TOTAL_ASSETS_SCORE",$B$3))</f>
        <v/>
      </c>
      <c r="L147" s="43" t="str">
        <f>IF($A147="","",_xll.ciqfunctions.udf.CIQ($A147,"IQ_AP_AR_SCORE",$B$3))</f>
        <v/>
      </c>
      <c r="M147" s="43" t="str">
        <f>IF($A147="","",_xll.ciqfunctions.udf.CIQ($A147,"IQ_MGMT_RATE_RETURN_SCORE",$B$3))</f>
        <v/>
      </c>
      <c r="N147" s="43" t="str">
        <f>IF($A147="","",_xll.ciqfunctions.udf.CIQ($A147,"IQ_GROSS_MARGIN_SCORE",$B$3))</f>
        <v/>
      </c>
      <c r="O147" s="43" t="str">
        <f>IF($A147="","",_xll.ciqfunctions.udf.CIQ($A147,"IQ_EBITDA_MARGIN_SCORE",$B$3))</f>
        <v/>
      </c>
      <c r="Q147" s="43" t="str">
        <f>IF($A147="","",_xll.ciqfunctions.udf.CIQ($A147,"IQ_SOLVENCY_SCORE",$B$3))</f>
        <v/>
      </c>
      <c r="R147" s="43" t="str">
        <f>IF($A147="","",_xll.ciqfunctions.udf.CIQ($A147,"IQ_FFO_INT_SCORE",$B$3))</f>
        <v/>
      </c>
      <c r="S147" s="43" t="str">
        <f>IF($A147="","",_xll.ciqfunctions.udf.CIQ($A147,"IQ_EBITDA_INT_SCORE",$B$3))</f>
        <v/>
      </c>
      <c r="T147" s="43" t="str">
        <f>IF($A147="","",_xll.ciqfunctions.udf.CIQ($A147,"IQ_FFO_TOTAL_DEBT_SCORE",$B$3))</f>
        <v/>
      </c>
      <c r="U147" s="43" t="str">
        <f>IF($A147="","",_xll.ciqfunctions.udf.CIQ($A147,"IQ_NET_DEBT_EBITDA_SCORE",$B$3))</f>
        <v/>
      </c>
      <c r="V147" s="43" t="str">
        <f>IF($A147="","",_xll.ciqfunctions.udf.CIQ($A147,"IQ_TOTAL_DEBT_CAP_SCORE",$B$3))</f>
        <v/>
      </c>
      <c r="W147" s="43" t="str">
        <f>IF($A147="","",_xll.ciqfunctions.udf.CIQ($A147,"IQ_DEBT_TOTAL_LIAB_SCORE",$B$3))</f>
        <v/>
      </c>
      <c r="X147" s="43" t="str">
        <f>IF($A147="","",_xll.ciqfunctions.udf.CIQ($A147,"IQ_TOTAL_DEBT_TOTAL_REV_SCORE",$B$3))</f>
        <v/>
      </c>
      <c r="Z147" s="43" t="str">
        <f>IF($A147="","",_xll.ciqfunctions.udf.CIQ($A147,"IQ_LIQUID_SCORE",$B$3))</f>
        <v/>
      </c>
      <c r="AA147" s="43" t="str">
        <f>IF($A147="","",_xll.ciqfunctions.udf.CIQ($A147,"IQ_FFO_PLUS_CASH_ST_DEBT_SCORE",$B$3))</f>
        <v/>
      </c>
      <c r="AB147" s="43" t="str">
        <f>IF($A147="","",_xll.ciqfunctions.udf.CIQ($A147,"IQ_FFO_GROSS_PROFIT_SCORE",$B$3))</f>
        <v/>
      </c>
      <c r="AC147" s="43" t="str">
        <f>IF($A147="","",_xll.ciqfunctions.udf.CIQ($A147,"IQ_BASIC_DEFENSE_INTERVAL_SCORE",$B$3))</f>
        <v/>
      </c>
      <c r="AD147" s="43" t="str">
        <f>IF($A147="","",_xll.ciqfunctions.udf.CIQ($A147,"IQ_CURRENT_RATIO_SCORE",$B$3))</f>
        <v/>
      </c>
      <c r="AE147" s="43" t="str">
        <f>IF($A147="","",_xll.ciqfunctions.udf.CIQ($A147,"IQ_QUICK_RATIO_SCORE",$B$3))</f>
        <v/>
      </c>
    </row>
    <row r="148" spans="3:31" ht="12.75" customHeight="1" x14ac:dyDescent="0.2">
      <c r="C148" s="43" t="str">
        <f>IF($A148="","",_xll.ciqfunctions.udf.CIQ($A148,"IQ_OPERATIONAL_SCORE",$B$3))</f>
        <v/>
      </c>
      <c r="D148" s="43" t="str">
        <f>IF($A148="","",_xll.ciqfunctions.udf.CIQ($A148,"IQ_TOTAL_REV_SCORE",$B$3))</f>
        <v/>
      </c>
      <c r="E148" s="43" t="str">
        <f>IF($A148="","",_xll.ciqfunctions.udf.CIQ($A148,"IQ_TOTAL_EQUITY_SCORE",$B$3))</f>
        <v/>
      </c>
      <c r="F148" s="43" t="str">
        <f>IF($A148="","",_xll.ciqfunctions.udf.CIQ($A148,"IQ_RETURN_CAPITAL_SCORE",$B$3))</f>
        <v/>
      </c>
      <c r="G148" s="43" t="str">
        <f>IF($A148="","",_xll.ciqfunctions.udf.CIQ($A148,"IQ_RECURRING_EARN_ASSETS_SCORE",$B$3))</f>
        <v/>
      </c>
      <c r="H148" s="43" t="str">
        <f>IF($A148="","",_xll.ciqfunctions.udf.CIQ($A148,"IQ_NET_WORKING_CAP_REV_SCORE",$B$3))</f>
        <v/>
      </c>
      <c r="I148" s="43" t="str">
        <f>IF($A148="","",_xll.ciqfunctions.udf.CIQ($A148,"IQ_ASSET_TURNS_SCORE",$B$3))</f>
        <v/>
      </c>
      <c r="J148" s="43" t="str">
        <f>IF($A148="","",_xll.ciqfunctions.udf.CIQ($A148,"IQ_INTAN_ASSETS_REV_SCORE",$B$3))</f>
        <v/>
      </c>
      <c r="K148" s="43" t="str">
        <f>IF($A148="","",_xll.ciqfunctions.udf.CIQ($A148,"IQ_NET_WORKING_CAP_TOTAL_ASSETS_SCORE",$B$3))</f>
        <v/>
      </c>
      <c r="L148" s="43" t="str">
        <f>IF($A148="","",_xll.ciqfunctions.udf.CIQ($A148,"IQ_AP_AR_SCORE",$B$3))</f>
        <v/>
      </c>
      <c r="M148" s="43" t="str">
        <f>IF($A148="","",_xll.ciqfunctions.udf.CIQ($A148,"IQ_MGMT_RATE_RETURN_SCORE",$B$3))</f>
        <v/>
      </c>
      <c r="N148" s="43" t="str">
        <f>IF($A148="","",_xll.ciqfunctions.udf.CIQ($A148,"IQ_GROSS_MARGIN_SCORE",$B$3))</f>
        <v/>
      </c>
      <c r="O148" s="43" t="str">
        <f>IF($A148="","",_xll.ciqfunctions.udf.CIQ($A148,"IQ_EBITDA_MARGIN_SCORE",$B$3))</f>
        <v/>
      </c>
      <c r="Q148" s="43" t="str">
        <f>IF($A148="","",_xll.ciqfunctions.udf.CIQ($A148,"IQ_SOLVENCY_SCORE",$B$3))</f>
        <v/>
      </c>
      <c r="R148" s="43" t="str">
        <f>IF($A148="","",_xll.ciqfunctions.udf.CIQ($A148,"IQ_FFO_INT_SCORE",$B$3))</f>
        <v/>
      </c>
      <c r="S148" s="43" t="str">
        <f>IF($A148="","",_xll.ciqfunctions.udf.CIQ($A148,"IQ_EBITDA_INT_SCORE",$B$3))</f>
        <v/>
      </c>
      <c r="T148" s="43" t="str">
        <f>IF($A148="","",_xll.ciqfunctions.udf.CIQ($A148,"IQ_FFO_TOTAL_DEBT_SCORE",$B$3))</f>
        <v/>
      </c>
      <c r="U148" s="43" t="str">
        <f>IF($A148="","",_xll.ciqfunctions.udf.CIQ($A148,"IQ_NET_DEBT_EBITDA_SCORE",$B$3))</f>
        <v/>
      </c>
      <c r="V148" s="43" t="str">
        <f>IF($A148="","",_xll.ciqfunctions.udf.CIQ($A148,"IQ_TOTAL_DEBT_CAP_SCORE",$B$3))</f>
        <v/>
      </c>
      <c r="W148" s="43" t="str">
        <f>IF($A148="","",_xll.ciqfunctions.udf.CIQ($A148,"IQ_DEBT_TOTAL_LIAB_SCORE",$B$3))</f>
        <v/>
      </c>
      <c r="X148" s="43" t="str">
        <f>IF($A148="","",_xll.ciqfunctions.udf.CIQ($A148,"IQ_TOTAL_DEBT_TOTAL_REV_SCORE",$B$3))</f>
        <v/>
      </c>
      <c r="Z148" s="43" t="str">
        <f>IF($A148="","",_xll.ciqfunctions.udf.CIQ($A148,"IQ_LIQUID_SCORE",$B$3))</f>
        <v/>
      </c>
      <c r="AA148" s="43" t="str">
        <f>IF($A148="","",_xll.ciqfunctions.udf.CIQ($A148,"IQ_FFO_PLUS_CASH_ST_DEBT_SCORE",$B$3))</f>
        <v/>
      </c>
      <c r="AB148" s="43" t="str">
        <f>IF($A148="","",_xll.ciqfunctions.udf.CIQ($A148,"IQ_FFO_GROSS_PROFIT_SCORE",$B$3))</f>
        <v/>
      </c>
      <c r="AC148" s="43" t="str">
        <f>IF($A148="","",_xll.ciqfunctions.udf.CIQ($A148,"IQ_BASIC_DEFENSE_INTERVAL_SCORE",$B$3))</f>
        <v/>
      </c>
      <c r="AD148" s="43" t="str">
        <f>IF($A148="","",_xll.ciqfunctions.udf.CIQ($A148,"IQ_CURRENT_RATIO_SCORE",$B$3))</f>
        <v/>
      </c>
      <c r="AE148" s="43" t="str">
        <f>IF($A148="","",_xll.ciqfunctions.udf.CIQ($A148,"IQ_QUICK_RATIO_SCORE",$B$3))</f>
        <v/>
      </c>
    </row>
    <row r="149" spans="3:31" ht="12.75" customHeight="1" x14ac:dyDescent="0.2">
      <c r="C149" s="43" t="str">
        <f>IF($A149="","",_xll.ciqfunctions.udf.CIQ($A149,"IQ_OPERATIONAL_SCORE",$B$3))</f>
        <v/>
      </c>
      <c r="D149" s="43" t="str">
        <f>IF($A149="","",_xll.ciqfunctions.udf.CIQ($A149,"IQ_TOTAL_REV_SCORE",$B$3))</f>
        <v/>
      </c>
      <c r="E149" s="43" t="str">
        <f>IF($A149="","",_xll.ciqfunctions.udf.CIQ($A149,"IQ_TOTAL_EQUITY_SCORE",$B$3))</f>
        <v/>
      </c>
      <c r="F149" s="43" t="str">
        <f>IF($A149="","",_xll.ciqfunctions.udf.CIQ($A149,"IQ_RETURN_CAPITAL_SCORE",$B$3))</f>
        <v/>
      </c>
      <c r="G149" s="43" t="str">
        <f>IF($A149="","",_xll.ciqfunctions.udf.CIQ($A149,"IQ_RECURRING_EARN_ASSETS_SCORE",$B$3))</f>
        <v/>
      </c>
      <c r="H149" s="43" t="str">
        <f>IF($A149="","",_xll.ciqfunctions.udf.CIQ($A149,"IQ_NET_WORKING_CAP_REV_SCORE",$B$3))</f>
        <v/>
      </c>
      <c r="I149" s="43" t="str">
        <f>IF($A149="","",_xll.ciqfunctions.udf.CIQ($A149,"IQ_ASSET_TURNS_SCORE",$B$3))</f>
        <v/>
      </c>
      <c r="J149" s="43" t="str">
        <f>IF($A149="","",_xll.ciqfunctions.udf.CIQ($A149,"IQ_INTAN_ASSETS_REV_SCORE",$B$3))</f>
        <v/>
      </c>
      <c r="K149" s="43" t="str">
        <f>IF($A149="","",_xll.ciqfunctions.udf.CIQ($A149,"IQ_NET_WORKING_CAP_TOTAL_ASSETS_SCORE",$B$3))</f>
        <v/>
      </c>
      <c r="L149" s="43" t="str">
        <f>IF($A149="","",_xll.ciqfunctions.udf.CIQ($A149,"IQ_AP_AR_SCORE",$B$3))</f>
        <v/>
      </c>
      <c r="M149" s="43" t="str">
        <f>IF($A149="","",_xll.ciqfunctions.udf.CIQ($A149,"IQ_MGMT_RATE_RETURN_SCORE",$B$3))</f>
        <v/>
      </c>
      <c r="N149" s="43" t="str">
        <f>IF($A149="","",_xll.ciqfunctions.udf.CIQ($A149,"IQ_GROSS_MARGIN_SCORE",$B$3))</f>
        <v/>
      </c>
      <c r="O149" s="43" t="str">
        <f>IF($A149="","",_xll.ciqfunctions.udf.CIQ($A149,"IQ_EBITDA_MARGIN_SCORE",$B$3))</f>
        <v/>
      </c>
      <c r="Q149" s="43" t="str">
        <f>IF($A149="","",_xll.ciqfunctions.udf.CIQ($A149,"IQ_SOLVENCY_SCORE",$B$3))</f>
        <v/>
      </c>
      <c r="R149" s="43" t="str">
        <f>IF($A149="","",_xll.ciqfunctions.udf.CIQ($A149,"IQ_FFO_INT_SCORE",$B$3))</f>
        <v/>
      </c>
      <c r="S149" s="43" t="str">
        <f>IF($A149="","",_xll.ciqfunctions.udf.CIQ($A149,"IQ_EBITDA_INT_SCORE",$B$3))</f>
        <v/>
      </c>
      <c r="T149" s="43" t="str">
        <f>IF($A149="","",_xll.ciqfunctions.udf.CIQ($A149,"IQ_FFO_TOTAL_DEBT_SCORE",$B$3))</f>
        <v/>
      </c>
      <c r="U149" s="43" t="str">
        <f>IF($A149="","",_xll.ciqfunctions.udf.CIQ($A149,"IQ_NET_DEBT_EBITDA_SCORE",$B$3))</f>
        <v/>
      </c>
      <c r="V149" s="43" t="str">
        <f>IF($A149="","",_xll.ciqfunctions.udf.CIQ($A149,"IQ_TOTAL_DEBT_CAP_SCORE",$B$3))</f>
        <v/>
      </c>
      <c r="W149" s="43" t="str">
        <f>IF($A149="","",_xll.ciqfunctions.udf.CIQ($A149,"IQ_DEBT_TOTAL_LIAB_SCORE",$B$3))</f>
        <v/>
      </c>
      <c r="X149" s="43" t="str">
        <f>IF($A149="","",_xll.ciqfunctions.udf.CIQ($A149,"IQ_TOTAL_DEBT_TOTAL_REV_SCORE",$B$3))</f>
        <v/>
      </c>
      <c r="Z149" s="43" t="str">
        <f>IF($A149="","",_xll.ciqfunctions.udf.CIQ($A149,"IQ_LIQUID_SCORE",$B$3))</f>
        <v/>
      </c>
      <c r="AA149" s="43" t="str">
        <f>IF($A149="","",_xll.ciqfunctions.udf.CIQ($A149,"IQ_FFO_PLUS_CASH_ST_DEBT_SCORE",$B$3))</f>
        <v/>
      </c>
      <c r="AB149" s="43" t="str">
        <f>IF($A149="","",_xll.ciqfunctions.udf.CIQ($A149,"IQ_FFO_GROSS_PROFIT_SCORE",$B$3))</f>
        <v/>
      </c>
      <c r="AC149" s="43" t="str">
        <f>IF($A149="","",_xll.ciqfunctions.udf.CIQ($A149,"IQ_BASIC_DEFENSE_INTERVAL_SCORE",$B$3))</f>
        <v/>
      </c>
      <c r="AD149" s="43" t="str">
        <f>IF($A149="","",_xll.ciqfunctions.udf.CIQ($A149,"IQ_CURRENT_RATIO_SCORE",$B$3))</f>
        <v/>
      </c>
      <c r="AE149" s="43" t="str">
        <f>IF($A149="","",_xll.ciqfunctions.udf.CIQ($A149,"IQ_QUICK_RATIO_SCORE",$B$3))</f>
        <v/>
      </c>
    </row>
    <row r="150" spans="3:31" ht="12.75" customHeight="1" x14ac:dyDescent="0.2">
      <c r="C150" s="43" t="str">
        <f>IF($A150="","",_xll.ciqfunctions.udf.CIQ($A150,"IQ_OPERATIONAL_SCORE",$B$3))</f>
        <v/>
      </c>
      <c r="D150" s="43" t="str">
        <f>IF($A150="","",_xll.ciqfunctions.udf.CIQ($A150,"IQ_TOTAL_REV_SCORE",$B$3))</f>
        <v/>
      </c>
      <c r="E150" s="43" t="str">
        <f>IF($A150="","",_xll.ciqfunctions.udf.CIQ($A150,"IQ_TOTAL_EQUITY_SCORE",$B$3))</f>
        <v/>
      </c>
      <c r="F150" s="43" t="str">
        <f>IF($A150="","",_xll.ciqfunctions.udf.CIQ($A150,"IQ_RETURN_CAPITAL_SCORE",$B$3))</f>
        <v/>
      </c>
      <c r="G150" s="43" t="str">
        <f>IF($A150="","",_xll.ciqfunctions.udf.CIQ($A150,"IQ_RECURRING_EARN_ASSETS_SCORE",$B$3))</f>
        <v/>
      </c>
      <c r="H150" s="43" t="str">
        <f>IF($A150="","",_xll.ciqfunctions.udf.CIQ($A150,"IQ_NET_WORKING_CAP_REV_SCORE",$B$3))</f>
        <v/>
      </c>
      <c r="I150" s="43" t="str">
        <f>IF($A150="","",_xll.ciqfunctions.udf.CIQ($A150,"IQ_ASSET_TURNS_SCORE",$B$3))</f>
        <v/>
      </c>
      <c r="J150" s="43" t="str">
        <f>IF($A150="","",_xll.ciqfunctions.udf.CIQ($A150,"IQ_INTAN_ASSETS_REV_SCORE",$B$3))</f>
        <v/>
      </c>
      <c r="K150" s="43" t="str">
        <f>IF($A150="","",_xll.ciqfunctions.udf.CIQ($A150,"IQ_NET_WORKING_CAP_TOTAL_ASSETS_SCORE",$B$3))</f>
        <v/>
      </c>
      <c r="L150" s="43" t="str">
        <f>IF($A150="","",_xll.ciqfunctions.udf.CIQ($A150,"IQ_AP_AR_SCORE",$B$3))</f>
        <v/>
      </c>
      <c r="M150" s="43" t="str">
        <f>IF($A150="","",_xll.ciqfunctions.udf.CIQ($A150,"IQ_MGMT_RATE_RETURN_SCORE",$B$3))</f>
        <v/>
      </c>
      <c r="N150" s="43" t="str">
        <f>IF($A150="","",_xll.ciqfunctions.udf.CIQ($A150,"IQ_GROSS_MARGIN_SCORE",$B$3))</f>
        <v/>
      </c>
      <c r="O150" s="43" t="str">
        <f>IF($A150="","",_xll.ciqfunctions.udf.CIQ($A150,"IQ_EBITDA_MARGIN_SCORE",$B$3))</f>
        <v/>
      </c>
      <c r="Q150" s="43" t="str">
        <f>IF($A150="","",_xll.ciqfunctions.udf.CIQ($A150,"IQ_SOLVENCY_SCORE",$B$3))</f>
        <v/>
      </c>
      <c r="R150" s="43" t="str">
        <f>IF($A150="","",_xll.ciqfunctions.udf.CIQ($A150,"IQ_FFO_INT_SCORE",$B$3))</f>
        <v/>
      </c>
      <c r="S150" s="43" t="str">
        <f>IF($A150="","",_xll.ciqfunctions.udf.CIQ($A150,"IQ_EBITDA_INT_SCORE",$B$3))</f>
        <v/>
      </c>
      <c r="T150" s="43" t="str">
        <f>IF($A150="","",_xll.ciqfunctions.udf.CIQ($A150,"IQ_FFO_TOTAL_DEBT_SCORE",$B$3))</f>
        <v/>
      </c>
      <c r="U150" s="43" t="str">
        <f>IF($A150="","",_xll.ciqfunctions.udf.CIQ($A150,"IQ_NET_DEBT_EBITDA_SCORE",$B$3))</f>
        <v/>
      </c>
      <c r="V150" s="43" t="str">
        <f>IF($A150="","",_xll.ciqfunctions.udf.CIQ($A150,"IQ_TOTAL_DEBT_CAP_SCORE",$B$3))</f>
        <v/>
      </c>
      <c r="W150" s="43" t="str">
        <f>IF($A150="","",_xll.ciqfunctions.udf.CIQ($A150,"IQ_DEBT_TOTAL_LIAB_SCORE",$B$3))</f>
        <v/>
      </c>
      <c r="X150" s="43" t="str">
        <f>IF($A150="","",_xll.ciqfunctions.udf.CIQ($A150,"IQ_TOTAL_DEBT_TOTAL_REV_SCORE",$B$3))</f>
        <v/>
      </c>
      <c r="Z150" s="43" t="str">
        <f>IF($A150="","",_xll.ciqfunctions.udf.CIQ($A150,"IQ_LIQUID_SCORE",$B$3))</f>
        <v/>
      </c>
      <c r="AA150" s="43" t="str">
        <f>IF($A150="","",_xll.ciqfunctions.udf.CIQ($A150,"IQ_FFO_PLUS_CASH_ST_DEBT_SCORE",$B$3))</f>
        <v/>
      </c>
      <c r="AB150" s="43" t="str">
        <f>IF($A150="","",_xll.ciqfunctions.udf.CIQ($A150,"IQ_FFO_GROSS_PROFIT_SCORE",$B$3))</f>
        <v/>
      </c>
      <c r="AC150" s="43" t="str">
        <f>IF($A150="","",_xll.ciqfunctions.udf.CIQ($A150,"IQ_BASIC_DEFENSE_INTERVAL_SCORE",$B$3))</f>
        <v/>
      </c>
      <c r="AD150" s="43" t="str">
        <f>IF($A150="","",_xll.ciqfunctions.udf.CIQ($A150,"IQ_CURRENT_RATIO_SCORE",$B$3))</f>
        <v/>
      </c>
      <c r="AE150" s="43" t="str">
        <f>IF($A150="","",_xll.ciqfunctions.udf.CIQ($A150,"IQ_QUICK_RATIO_SCORE",$B$3))</f>
        <v/>
      </c>
    </row>
    <row r="151" spans="3:31" ht="12.75" customHeight="1" x14ac:dyDescent="0.2">
      <c r="C151" s="43" t="str">
        <f>IF($A151="","",_xll.ciqfunctions.udf.CIQ($A151,"IQ_OPERATIONAL_SCORE",$B$3))</f>
        <v/>
      </c>
      <c r="D151" s="43" t="str">
        <f>IF($A151="","",_xll.ciqfunctions.udf.CIQ($A151,"IQ_TOTAL_REV_SCORE",$B$3))</f>
        <v/>
      </c>
      <c r="E151" s="43" t="str">
        <f>IF($A151="","",_xll.ciqfunctions.udf.CIQ($A151,"IQ_TOTAL_EQUITY_SCORE",$B$3))</f>
        <v/>
      </c>
      <c r="F151" s="43" t="str">
        <f>IF($A151="","",_xll.ciqfunctions.udf.CIQ($A151,"IQ_RETURN_CAPITAL_SCORE",$B$3))</f>
        <v/>
      </c>
      <c r="G151" s="43" t="str">
        <f>IF($A151="","",_xll.ciqfunctions.udf.CIQ($A151,"IQ_RECURRING_EARN_ASSETS_SCORE",$B$3))</f>
        <v/>
      </c>
      <c r="H151" s="43" t="str">
        <f>IF($A151="","",_xll.ciqfunctions.udf.CIQ($A151,"IQ_NET_WORKING_CAP_REV_SCORE",$B$3))</f>
        <v/>
      </c>
      <c r="I151" s="43" t="str">
        <f>IF($A151="","",_xll.ciqfunctions.udf.CIQ($A151,"IQ_ASSET_TURNS_SCORE",$B$3))</f>
        <v/>
      </c>
      <c r="J151" s="43" t="str">
        <f>IF($A151="","",_xll.ciqfunctions.udf.CIQ($A151,"IQ_INTAN_ASSETS_REV_SCORE",$B$3))</f>
        <v/>
      </c>
      <c r="K151" s="43" t="str">
        <f>IF($A151="","",_xll.ciqfunctions.udf.CIQ($A151,"IQ_NET_WORKING_CAP_TOTAL_ASSETS_SCORE",$B$3))</f>
        <v/>
      </c>
      <c r="L151" s="43" t="str">
        <f>IF($A151="","",_xll.ciqfunctions.udf.CIQ($A151,"IQ_AP_AR_SCORE",$B$3))</f>
        <v/>
      </c>
      <c r="M151" s="43" t="str">
        <f>IF($A151="","",_xll.ciqfunctions.udf.CIQ($A151,"IQ_MGMT_RATE_RETURN_SCORE",$B$3))</f>
        <v/>
      </c>
      <c r="N151" s="43" t="str">
        <f>IF($A151="","",_xll.ciqfunctions.udf.CIQ($A151,"IQ_GROSS_MARGIN_SCORE",$B$3))</f>
        <v/>
      </c>
      <c r="O151" s="43" t="str">
        <f>IF($A151="","",_xll.ciqfunctions.udf.CIQ($A151,"IQ_EBITDA_MARGIN_SCORE",$B$3))</f>
        <v/>
      </c>
      <c r="Q151" s="43" t="str">
        <f>IF($A151="","",_xll.ciqfunctions.udf.CIQ($A151,"IQ_SOLVENCY_SCORE",$B$3))</f>
        <v/>
      </c>
      <c r="R151" s="43" t="str">
        <f>IF($A151="","",_xll.ciqfunctions.udf.CIQ($A151,"IQ_FFO_INT_SCORE",$B$3))</f>
        <v/>
      </c>
      <c r="S151" s="43" t="str">
        <f>IF($A151="","",_xll.ciqfunctions.udf.CIQ($A151,"IQ_EBITDA_INT_SCORE",$B$3))</f>
        <v/>
      </c>
      <c r="T151" s="43" t="str">
        <f>IF($A151="","",_xll.ciqfunctions.udf.CIQ($A151,"IQ_FFO_TOTAL_DEBT_SCORE",$B$3))</f>
        <v/>
      </c>
      <c r="U151" s="43" t="str">
        <f>IF($A151="","",_xll.ciqfunctions.udf.CIQ($A151,"IQ_NET_DEBT_EBITDA_SCORE",$B$3))</f>
        <v/>
      </c>
      <c r="V151" s="43" t="str">
        <f>IF($A151="","",_xll.ciqfunctions.udf.CIQ($A151,"IQ_TOTAL_DEBT_CAP_SCORE",$B$3))</f>
        <v/>
      </c>
      <c r="W151" s="43" t="str">
        <f>IF($A151="","",_xll.ciqfunctions.udf.CIQ($A151,"IQ_DEBT_TOTAL_LIAB_SCORE",$B$3))</f>
        <v/>
      </c>
      <c r="X151" s="43" t="str">
        <f>IF($A151="","",_xll.ciqfunctions.udf.CIQ($A151,"IQ_TOTAL_DEBT_TOTAL_REV_SCORE",$B$3))</f>
        <v/>
      </c>
      <c r="Z151" s="43" t="str">
        <f>IF($A151="","",_xll.ciqfunctions.udf.CIQ($A151,"IQ_LIQUID_SCORE",$B$3))</f>
        <v/>
      </c>
      <c r="AA151" s="43" t="str">
        <f>IF($A151="","",_xll.ciqfunctions.udf.CIQ($A151,"IQ_FFO_PLUS_CASH_ST_DEBT_SCORE",$B$3))</f>
        <v/>
      </c>
      <c r="AB151" s="43" t="str">
        <f>IF($A151="","",_xll.ciqfunctions.udf.CIQ($A151,"IQ_FFO_GROSS_PROFIT_SCORE",$B$3))</f>
        <v/>
      </c>
      <c r="AC151" s="43" t="str">
        <f>IF($A151="","",_xll.ciqfunctions.udf.CIQ($A151,"IQ_BASIC_DEFENSE_INTERVAL_SCORE",$B$3))</f>
        <v/>
      </c>
      <c r="AD151" s="43" t="str">
        <f>IF($A151="","",_xll.ciqfunctions.udf.CIQ($A151,"IQ_CURRENT_RATIO_SCORE",$B$3))</f>
        <v/>
      </c>
      <c r="AE151" s="43" t="str">
        <f>IF($A151="","",_xll.ciqfunctions.udf.CIQ($A151,"IQ_QUICK_RATIO_SCORE",$B$3))</f>
        <v/>
      </c>
    </row>
    <row r="152" spans="3:31" ht="12.75" customHeight="1" x14ac:dyDescent="0.2">
      <c r="C152" s="43" t="str">
        <f>IF($A152="","",_xll.ciqfunctions.udf.CIQ($A152,"IQ_OPERATIONAL_SCORE",$B$3))</f>
        <v/>
      </c>
      <c r="D152" s="43" t="str">
        <f>IF($A152="","",_xll.ciqfunctions.udf.CIQ($A152,"IQ_TOTAL_REV_SCORE",$B$3))</f>
        <v/>
      </c>
      <c r="E152" s="43" t="str">
        <f>IF($A152="","",_xll.ciqfunctions.udf.CIQ($A152,"IQ_TOTAL_EQUITY_SCORE",$B$3))</f>
        <v/>
      </c>
      <c r="F152" s="43" t="str">
        <f>IF($A152="","",_xll.ciqfunctions.udf.CIQ($A152,"IQ_RETURN_CAPITAL_SCORE",$B$3))</f>
        <v/>
      </c>
      <c r="G152" s="43" t="str">
        <f>IF($A152="","",_xll.ciqfunctions.udf.CIQ($A152,"IQ_RECURRING_EARN_ASSETS_SCORE",$B$3))</f>
        <v/>
      </c>
      <c r="H152" s="43" t="str">
        <f>IF($A152="","",_xll.ciqfunctions.udf.CIQ($A152,"IQ_NET_WORKING_CAP_REV_SCORE",$B$3))</f>
        <v/>
      </c>
      <c r="I152" s="43" t="str">
        <f>IF($A152="","",_xll.ciqfunctions.udf.CIQ($A152,"IQ_ASSET_TURNS_SCORE",$B$3))</f>
        <v/>
      </c>
      <c r="J152" s="43" t="str">
        <f>IF($A152="","",_xll.ciqfunctions.udf.CIQ($A152,"IQ_INTAN_ASSETS_REV_SCORE",$B$3))</f>
        <v/>
      </c>
      <c r="K152" s="43" t="str">
        <f>IF($A152="","",_xll.ciqfunctions.udf.CIQ($A152,"IQ_NET_WORKING_CAP_TOTAL_ASSETS_SCORE",$B$3))</f>
        <v/>
      </c>
      <c r="L152" s="43" t="str">
        <f>IF($A152="","",_xll.ciqfunctions.udf.CIQ($A152,"IQ_AP_AR_SCORE",$B$3))</f>
        <v/>
      </c>
      <c r="M152" s="43" t="str">
        <f>IF($A152="","",_xll.ciqfunctions.udf.CIQ($A152,"IQ_MGMT_RATE_RETURN_SCORE",$B$3))</f>
        <v/>
      </c>
      <c r="N152" s="43" t="str">
        <f>IF($A152="","",_xll.ciqfunctions.udf.CIQ($A152,"IQ_GROSS_MARGIN_SCORE",$B$3))</f>
        <v/>
      </c>
      <c r="O152" s="43" t="str">
        <f>IF($A152="","",_xll.ciqfunctions.udf.CIQ($A152,"IQ_EBITDA_MARGIN_SCORE",$B$3))</f>
        <v/>
      </c>
      <c r="Q152" s="43" t="str">
        <f>IF($A152="","",_xll.ciqfunctions.udf.CIQ($A152,"IQ_SOLVENCY_SCORE",$B$3))</f>
        <v/>
      </c>
      <c r="R152" s="43" t="str">
        <f>IF($A152="","",_xll.ciqfunctions.udf.CIQ($A152,"IQ_FFO_INT_SCORE",$B$3))</f>
        <v/>
      </c>
      <c r="S152" s="43" t="str">
        <f>IF($A152="","",_xll.ciqfunctions.udf.CIQ($A152,"IQ_EBITDA_INT_SCORE",$B$3))</f>
        <v/>
      </c>
      <c r="T152" s="43" t="str">
        <f>IF($A152="","",_xll.ciqfunctions.udf.CIQ($A152,"IQ_FFO_TOTAL_DEBT_SCORE",$B$3))</f>
        <v/>
      </c>
      <c r="U152" s="43" t="str">
        <f>IF($A152="","",_xll.ciqfunctions.udf.CIQ($A152,"IQ_NET_DEBT_EBITDA_SCORE",$B$3))</f>
        <v/>
      </c>
      <c r="V152" s="43" t="str">
        <f>IF($A152="","",_xll.ciqfunctions.udf.CIQ($A152,"IQ_TOTAL_DEBT_CAP_SCORE",$B$3))</f>
        <v/>
      </c>
      <c r="W152" s="43" t="str">
        <f>IF($A152="","",_xll.ciqfunctions.udf.CIQ($A152,"IQ_DEBT_TOTAL_LIAB_SCORE",$B$3))</f>
        <v/>
      </c>
      <c r="X152" s="43" t="str">
        <f>IF($A152="","",_xll.ciqfunctions.udf.CIQ($A152,"IQ_TOTAL_DEBT_TOTAL_REV_SCORE",$B$3))</f>
        <v/>
      </c>
      <c r="Z152" s="43" t="str">
        <f>IF($A152="","",_xll.ciqfunctions.udf.CIQ($A152,"IQ_LIQUID_SCORE",$B$3))</f>
        <v/>
      </c>
      <c r="AA152" s="43" t="str">
        <f>IF($A152="","",_xll.ciqfunctions.udf.CIQ($A152,"IQ_FFO_PLUS_CASH_ST_DEBT_SCORE",$B$3))</f>
        <v/>
      </c>
      <c r="AB152" s="43" t="str">
        <f>IF($A152="","",_xll.ciqfunctions.udf.CIQ($A152,"IQ_FFO_GROSS_PROFIT_SCORE",$B$3))</f>
        <v/>
      </c>
      <c r="AC152" s="43" t="str">
        <f>IF($A152="","",_xll.ciqfunctions.udf.CIQ($A152,"IQ_BASIC_DEFENSE_INTERVAL_SCORE",$B$3))</f>
        <v/>
      </c>
      <c r="AD152" s="43" t="str">
        <f>IF($A152="","",_xll.ciqfunctions.udf.CIQ($A152,"IQ_CURRENT_RATIO_SCORE",$B$3))</f>
        <v/>
      </c>
      <c r="AE152" s="43" t="str">
        <f>IF($A152="","",_xll.ciqfunctions.udf.CIQ($A152,"IQ_QUICK_RATIO_SCORE",$B$3))</f>
        <v/>
      </c>
    </row>
    <row r="153" spans="3:31" ht="12.75" customHeight="1" x14ac:dyDescent="0.2">
      <c r="C153" s="43" t="str">
        <f>IF($A153="","",_xll.ciqfunctions.udf.CIQ($A153,"IQ_OPERATIONAL_SCORE",$B$3))</f>
        <v/>
      </c>
      <c r="D153" s="43" t="str">
        <f>IF($A153="","",_xll.ciqfunctions.udf.CIQ($A153,"IQ_TOTAL_REV_SCORE",$B$3))</f>
        <v/>
      </c>
      <c r="E153" s="43" t="str">
        <f>IF($A153="","",_xll.ciqfunctions.udf.CIQ($A153,"IQ_TOTAL_EQUITY_SCORE",$B$3))</f>
        <v/>
      </c>
      <c r="F153" s="43" t="str">
        <f>IF($A153="","",_xll.ciqfunctions.udf.CIQ($A153,"IQ_RETURN_CAPITAL_SCORE",$B$3))</f>
        <v/>
      </c>
      <c r="G153" s="43" t="str">
        <f>IF($A153="","",_xll.ciqfunctions.udf.CIQ($A153,"IQ_RECURRING_EARN_ASSETS_SCORE",$B$3))</f>
        <v/>
      </c>
      <c r="H153" s="43" t="str">
        <f>IF($A153="","",_xll.ciqfunctions.udf.CIQ($A153,"IQ_NET_WORKING_CAP_REV_SCORE",$B$3))</f>
        <v/>
      </c>
      <c r="I153" s="43" t="str">
        <f>IF($A153="","",_xll.ciqfunctions.udf.CIQ($A153,"IQ_ASSET_TURNS_SCORE",$B$3))</f>
        <v/>
      </c>
      <c r="J153" s="43" t="str">
        <f>IF($A153="","",_xll.ciqfunctions.udf.CIQ($A153,"IQ_INTAN_ASSETS_REV_SCORE",$B$3))</f>
        <v/>
      </c>
      <c r="K153" s="43" t="str">
        <f>IF($A153="","",_xll.ciqfunctions.udf.CIQ($A153,"IQ_NET_WORKING_CAP_TOTAL_ASSETS_SCORE",$B$3))</f>
        <v/>
      </c>
      <c r="L153" s="43" t="str">
        <f>IF($A153="","",_xll.ciqfunctions.udf.CIQ($A153,"IQ_AP_AR_SCORE",$B$3))</f>
        <v/>
      </c>
      <c r="M153" s="43" t="str">
        <f>IF($A153="","",_xll.ciqfunctions.udf.CIQ($A153,"IQ_MGMT_RATE_RETURN_SCORE",$B$3))</f>
        <v/>
      </c>
      <c r="N153" s="43" t="str">
        <f>IF($A153="","",_xll.ciqfunctions.udf.CIQ($A153,"IQ_GROSS_MARGIN_SCORE",$B$3))</f>
        <v/>
      </c>
      <c r="O153" s="43" t="str">
        <f>IF($A153="","",_xll.ciqfunctions.udf.CIQ($A153,"IQ_EBITDA_MARGIN_SCORE",$B$3))</f>
        <v/>
      </c>
      <c r="Q153" s="43" t="str">
        <f>IF($A153="","",_xll.ciqfunctions.udf.CIQ($A153,"IQ_SOLVENCY_SCORE",$B$3))</f>
        <v/>
      </c>
      <c r="R153" s="43" t="str">
        <f>IF($A153="","",_xll.ciqfunctions.udf.CIQ($A153,"IQ_FFO_INT_SCORE",$B$3))</f>
        <v/>
      </c>
      <c r="S153" s="43" t="str">
        <f>IF($A153="","",_xll.ciqfunctions.udf.CIQ($A153,"IQ_EBITDA_INT_SCORE",$B$3))</f>
        <v/>
      </c>
      <c r="T153" s="43" t="str">
        <f>IF($A153="","",_xll.ciqfunctions.udf.CIQ($A153,"IQ_FFO_TOTAL_DEBT_SCORE",$B$3))</f>
        <v/>
      </c>
      <c r="U153" s="43" t="str">
        <f>IF($A153="","",_xll.ciqfunctions.udf.CIQ($A153,"IQ_NET_DEBT_EBITDA_SCORE",$B$3))</f>
        <v/>
      </c>
      <c r="V153" s="43" t="str">
        <f>IF($A153="","",_xll.ciqfunctions.udf.CIQ($A153,"IQ_TOTAL_DEBT_CAP_SCORE",$B$3))</f>
        <v/>
      </c>
      <c r="W153" s="43" t="str">
        <f>IF($A153="","",_xll.ciqfunctions.udf.CIQ($A153,"IQ_DEBT_TOTAL_LIAB_SCORE",$B$3))</f>
        <v/>
      </c>
      <c r="X153" s="43" t="str">
        <f>IF($A153="","",_xll.ciqfunctions.udf.CIQ($A153,"IQ_TOTAL_DEBT_TOTAL_REV_SCORE",$B$3))</f>
        <v/>
      </c>
      <c r="Z153" s="43" t="str">
        <f>IF($A153="","",_xll.ciqfunctions.udf.CIQ($A153,"IQ_LIQUID_SCORE",$B$3))</f>
        <v/>
      </c>
      <c r="AA153" s="43" t="str">
        <f>IF($A153="","",_xll.ciqfunctions.udf.CIQ($A153,"IQ_FFO_PLUS_CASH_ST_DEBT_SCORE",$B$3))</f>
        <v/>
      </c>
      <c r="AB153" s="43" t="str">
        <f>IF($A153="","",_xll.ciqfunctions.udf.CIQ($A153,"IQ_FFO_GROSS_PROFIT_SCORE",$B$3))</f>
        <v/>
      </c>
      <c r="AC153" s="43" t="str">
        <f>IF($A153="","",_xll.ciqfunctions.udf.CIQ($A153,"IQ_BASIC_DEFENSE_INTERVAL_SCORE",$B$3))</f>
        <v/>
      </c>
      <c r="AD153" s="43" t="str">
        <f>IF($A153="","",_xll.ciqfunctions.udf.CIQ($A153,"IQ_CURRENT_RATIO_SCORE",$B$3))</f>
        <v/>
      </c>
      <c r="AE153" s="43" t="str">
        <f>IF($A153="","",_xll.ciqfunctions.udf.CIQ($A153,"IQ_QUICK_RATIO_SCORE",$B$3))</f>
        <v/>
      </c>
    </row>
    <row r="154" spans="3:31" ht="12.75" customHeight="1" x14ac:dyDescent="0.2">
      <c r="C154" s="43" t="str">
        <f>IF($A154="","",_xll.ciqfunctions.udf.CIQ($A154,"IQ_OPERATIONAL_SCORE",$B$3))</f>
        <v/>
      </c>
      <c r="D154" s="43" t="str">
        <f>IF($A154="","",_xll.ciqfunctions.udf.CIQ($A154,"IQ_TOTAL_REV_SCORE",$B$3))</f>
        <v/>
      </c>
      <c r="E154" s="43" t="str">
        <f>IF($A154="","",_xll.ciqfunctions.udf.CIQ($A154,"IQ_TOTAL_EQUITY_SCORE",$B$3))</f>
        <v/>
      </c>
      <c r="F154" s="43" t="str">
        <f>IF($A154="","",_xll.ciqfunctions.udf.CIQ($A154,"IQ_RETURN_CAPITAL_SCORE",$B$3))</f>
        <v/>
      </c>
      <c r="G154" s="43" t="str">
        <f>IF($A154="","",_xll.ciqfunctions.udf.CIQ($A154,"IQ_RECURRING_EARN_ASSETS_SCORE",$B$3))</f>
        <v/>
      </c>
      <c r="H154" s="43" t="str">
        <f>IF($A154="","",_xll.ciqfunctions.udf.CIQ($A154,"IQ_NET_WORKING_CAP_REV_SCORE",$B$3))</f>
        <v/>
      </c>
      <c r="I154" s="43" t="str">
        <f>IF($A154="","",_xll.ciqfunctions.udf.CIQ($A154,"IQ_ASSET_TURNS_SCORE",$B$3))</f>
        <v/>
      </c>
      <c r="J154" s="43" t="str">
        <f>IF($A154="","",_xll.ciqfunctions.udf.CIQ($A154,"IQ_INTAN_ASSETS_REV_SCORE",$B$3))</f>
        <v/>
      </c>
      <c r="K154" s="43" t="str">
        <f>IF($A154="","",_xll.ciqfunctions.udf.CIQ($A154,"IQ_NET_WORKING_CAP_TOTAL_ASSETS_SCORE",$B$3))</f>
        <v/>
      </c>
      <c r="L154" s="43" t="str">
        <f>IF($A154="","",_xll.ciqfunctions.udf.CIQ($A154,"IQ_AP_AR_SCORE",$B$3))</f>
        <v/>
      </c>
      <c r="M154" s="43" t="str">
        <f>IF($A154="","",_xll.ciqfunctions.udf.CIQ($A154,"IQ_MGMT_RATE_RETURN_SCORE",$B$3))</f>
        <v/>
      </c>
      <c r="N154" s="43" t="str">
        <f>IF($A154="","",_xll.ciqfunctions.udf.CIQ($A154,"IQ_GROSS_MARGIN_SCORE",$B$3))</f>
        <v/>
      </c>
      <c r="O154" s="43" t="str">
        <f>IF($A154="","",_xll.ciqfunctions.udf.CIQ($A154,"IQ_EBITDA_MARGIN_SCORE",$B$3))</f>
        <v/>
      </c>
      <c r="Q154" s="43" t="str">
        <f>IF($A154="","",_xll.ciqfunctions.udf.CIQ($A154,"IQ_SOLVENCY_SCORE",$B$3))</f>
        <v/>
      </c>
      <c r="R154" s="43" t="str">
        <f>IF($A154="","",_xll.ciqfunctions.udf.CIQ($A154,"IQ_FFO_INT_SCORE",$B$3))</f>
        <v/>
      </c>
      <c r="S154" s="43" t="str">
        <f>IF($A154="","",_xll.ciqfunctions.udf.CIQ($A154,"IQ_EBITDA_INT_SCORE",$B$3))</f>
        <v/>
      </c>
      <c r="T154" s="43" t="str">
        <f>IF($A154="","",_xll.ciqfunctions.udf.CIQ($A154,"IQ_FFO_TOTAL_DEBT_SCORE",$B$3))</f>
        <v/>
      </c>
      <c r="U154" s="43" t="str">
        <f>IF($A154="","",_xll.ciqfunctions.udf.CIQ($A154,"IQ_NET_DEBT_EBITDA_SCORE",$B$3))</f>
        <v/>
      </c>
      <c r="V154" s="43" t="str">
        <f>IF($A154="","",_xll.ciqfunctions.udf.CIQ($A154,"IQ_TOTAL_DEBT_CAP_SCORE",$B$3))</f>
        <v/>
      </c>
      <c r="W154" s="43" t="str">
        <f>IF($A154="","",_xll.ciqfunctions.udf.CIQ($A154,"IQ_DEBT_TOTAL_LIAB_SCORE",$B$3))</f>
        <v/>
      </c>
      <c r="X154" s="43" t="str">
        <f>IF($A154="","",_xll.ciqfunctions.udf.CIQ($A154,"IQ_TOTAL_DEBT_TOTAL_REV_SCORE",$B$3))</f>
        <v/>
      </c>
      <c r="Z154" s="43" t="str">
        <f>IF($A154="","",_xll.ciqfunctions.udf.CIQ($A154,"IQ_LIQUID_SCORE",$B$3))</f>
        <v/>
      </c>
      <c r="AA154" s="43" t="str">
        <f>IF($A154="","",_xll.ciqfunctions.udf.CIQ($A154,"IQ_FFO_PLUS_CASH_ST_DEBT_SCORE",$B$3))</f>
        <v/>
      </c>
      <c r="AB154" s="43" t="str">
        <f>IF($A154="","",_xll.ciqfunctions.udf.CIQ($A154,"IQ_FFO_GROSS_PROFIT_SCORE",$B$3))</f>
        <v/>
      </c>
      <c r="AC154" s="43" t="str">
        <f>IF($A154="","",_xll.ciqfunctions.udf.CIQ($A154,"IQ_BASIC_DEFENSE_INTERVAL_SCORE",$B$3))</f>
        <v/>
      </c>
      <c r="AD154" s="43" t="str">
        <f>IF($A154="","",_xll.ciqfunctions.udf.CIQ($A154,"IQ_CURRENT_RATIO_SCORE",$B$3))</f>
        <v/>
      </c>
      <c r="AE154" s="43" t="str">
        <f>IF($A154="","",_xll.ciqfunctions.udf.CIQ($A154,"IQ_QUICK_RATIO_SCORE",$B$3))</f>
        <v/>
      </c>
    </row>
    <row r="155" spans="3:31" ht="12.75" customHeight="1" x14ac:dyDescent="0.2">
      <c r="C155" s="43" t="str">
        <f>IF($A155="","",_xll.ciqfunctions.udf.CIQ($A155,"IQ_OPERATIONAL_SCORE",$B$3))</f>
        <v/>
      </c>
      <c r="D155" s="43" t="str">
        <f>IF($A155="","",_xll.ciqfunctions.udf.CIQ($A155,"IQ_TOTAL_REV_SCORE",$B$3))</f>
        <v/>
      </c>
      <c r="E155" s="43" t="str">
        <f>IF($A155="","",_xll.ciqfunctions.udf.CIQ($A155,"IQ_TOTAL_EQUITY_SCORE",$B$3))</f>
        <v/>
      </c>
      <c r="F155" s="43" t="str">
        <f>IF($A155="","",_xll.ciqfunctions.udf.CIQ($A155,"IQ_RETURN_CAPITAL_SCORE",$B$3))</f>
        <v/>
      </c>
      <c r="G155" s="43" t="str">
        <f>IF($A155="","",_xll.ciqfunctions.udf.CIQ($A155,"IQ_RECURRING_EARN_ASSETS_SCORE",$B$3))</f>
        <v/>
      </c>
      <c r="H155" s="43" t="str">
        <f>IF($A155="","",_xll.ciqfunctions.udf.CIQ($A155,"IQ_NET_WORKING_CAP_REV_SCORE",$B$3))</f>
        <v/>
      </c>
      <c r="I155" s="43" t="str">
        <f>IF($A155="","",_xll.ciqfunctions.udf.CIQ($A155,"IQ_ASSET_TURNS_SCORE",$B$3))</f>
        <v/>
      </c>
      <c r="J155" s="43" t="str">
        <f>IF($A155="","",_xll.ciqfunctions.udf.CIQ($A155,"IQ_INTAN_ASSETS_REV_SCORE",$B$3))</f>
        <v/>
      </c>
      <c r="K155" s="43" t="str">
        <f>IF($A155="","",_xll.ciqfunctions.udf.CIQ($A155,"IQ_NET_WORKING_CAP_TOTAL_ASSETS_SCORE",$B$3))</f>
        <v/>
      </c>
      <c r="L155" s="43" t="str">
        <f>IF($A155="","",_xll.ciqfunctions.udf.CIQ($A155,"IQ_AP_AR_SCORE",$B$3))</f>
        <v/>
      </c>
      <c r="M155" s="43" t="str">
        <f>IF($A155="","",_xll.ciqfunctions.udf.CIQ($A155,"IQ_MGMT_RATE_RETURN_SCORE",$B$3))</f>
        <v/>
      </c>
      <c r="N155" s="43" t="str">
        <f>IF($A155="","",_xll.ciqfunctions.udf.CIQ($A155,"IQ_GROSS_MARGIN_SCORE",$B$3))</f>
        <v/>
      </c>
      <c r="O155" s="43" t="str">
        <f>IF($A155="","",_xll.ciqfunctions.udf.CIQ($A155,"IQ_EBITDA_MARGIN_SCORE",$B$3))</f>
        <v/>
      </c>
      <c r="Q155" s="43" t="str">
        <f>IF($A155="","",_xll.ciqfunctions.udf.CIQ($A155,"IQ_SOLVENCY_SCORE",$B$3))</f>
        <v/>
      </c>
      <c r="R155" s="43" t="str">
        <f>IF($A155="","",_xll.ciqfunctions.udf.CIQ($A155,"IQ_FFO_INT_SCORE",$B$3))</f>
        <v/>
      </c>
      <c r="S155" s="43" t="str">
        <f>IF($A155="","",_xll.ciqfunctions.udf.CIQ($A155,"IQ_EBITDA_INT_SCORE",$B$3))</f>
        <v/>
      </c>
      <c r="T155" s="43" t="str">
        <f>IF($A155="","",_xll.ciqfunctions.udf.CIQ($A155,"IQ_FFO_TOTAL_DEBT_SCORE",$B$3))</f>
        <v/>
      </c>
      <c r="U155" s="43" t="str">
        <f>IF($A155="","",_xll.ciqfunctions.udf.CIQ($A155,"IQ_NET_DEBT_EBITDA_SCORE",$B$3))</f>
        <v/>
      </c>
      <c r="V155" s="43" t="str">
        <f>IF($A155="","",_xll.ciqfunctions.udf.CIQ($A155,"IQ_TOTAL_DEBT_CAP_SCORE",$B$3))</f>
        <v/>
      </c>
      <c r="W155" s="43" t="str">
        <f>IF($A155="","",_xll.ciqfunctions.udf.CIQ($A155,"IQ_DEBT_TOTAL_LIAB_SCORE",$B$3))</f>
        <v/>
      </c>
      <c r="X155" s="43" t="str">
        <f>IF($A155="","",_xll.ciqfunctions.udf.CIQ($A155,"IQ_TOTAL_DEBT_TOTAL_REV_SCORE",$B$3))</f>
        <v/>
      </c>
      <c r="Z155" s="43" t="str">
        <f>IF($A155="","",_xll.ciqfunctions.udf.CIQ($A155,"IQ_LIQUID_SCORE",$B$3))</f>
        <v/>
      </c>
      <c r="AA155" s="43" t="str">
        <f>IF($A155="","",_xll.ciqfunctions.udf.CIQ($A155,"IQ_FFO_PLUS_CASH_ST_DEBT_SCORE",$B$3))</f>
        <v/>
      </c>
      <c r="AB155" s="43" t="str">
        <f>IF($A155="","",_xll.ciqfunctions.udf.CIQ($A155,"IQ_FFO_GROSS_PROFIT_SCORE",$B$3))</f>
        <v/>
      </c>
      <c r="AC155" s="43" t="str">
        <f>IF($A155="","",_xll.ciqfunctions.udf.CIQ($A155,"IQ_BASIC_DEFENSE_INTERVAL_SCORE",$B$3))</f>
        <v/>
      </c>
      <c r="AD155" s="43" t="str">
        <f>IF($A155="","",_xll.ciqfunctions.udf.CIQ($A155,"IQ_CURRENT_RATIO_SCORE",$B$3))</f>
        <v/>
      </c>
      <c r="AE155" s="43" t="str">
        <f>IF($A155="","",_xll.ciqfunctions.udf.CIQ($A155,"IQ_QUICK_RATIO_SCORE",$B$3))</f>
        <v/>
      </c>
    </row>
    <row r="156" spans="3:31" ht="12.75" customHeight="1" x14ac:dyDescent="0.2">
      <c r="C156" s="43" t="str">
        <f>IF($A156="","",_xll.ciqfunctions.udf.CIQ($A156,"IQ_OPERATIONAL_SCORE",$B$3))</f>
        <v/>
      </c>
      <c r="D156" s="43" t="str">
        <f>IF($A156="","",_xll.ciqfunctions.udf.CIQ($A156,"IQ_TOTAL_REV_SCORE",$B$3))</f>
        <v/>
      </c>
      <c r="E156" s="43" t="str">
        <f>IF($A156="","",_xll.ciqfunctions.udf.CIQ($A156,"IQ_TOTAL_EQUITY_SCORE",$B$3))</f>
        <v/>
      </c>
      <c r="F156" s="43" t="str">
        <f>IF($A156="","",_xll.ciqfunctions.udf.CIQ($A156,"IQ_RETURN_CAPITAL_SCORE",$B$3))</f>
        <v/>
      </c>
      <c r="G156" s="43" t="str">
        <f>IF($A156="","",_xll.ciqfunctions.udf.CIQ($A156,"IQ_RECURRING_EARN_ASSETS_SCORE",$B$3))</f>
        <v/>
      </c>
      <c r="H156" s="43" t="str">
        <f>IF($A156="","",_xll.ciqfunctions.udf.CIQ($A156,"IQ_NET_WORKING_CAP_REV_SCORE",$B$3))</f>
        <v/>
      </c>
      <c r="I156" s="43" t="str">
        <f>IF($A156="","",_xll.ciqfunctions.udf.CIQ($A156,"IQ_ASSET_TURNS_SCORE",$B$3))</f>
        <v/>
      </c>
      <c r="J156" s="43" t="str">
        <f>IF($A156="","",_xll.ciqfunctions.udf.CIQ($A156,"IQ_INTAN_ASSETS_REV_SCORE",$B$3))</f>
        <v/>
      </c>
      <c r="K156" s="43" t="str">
        <f>IF($A156="","",_xll.ciqfunctions.udf.CIQ($A156,"IQ_NET_WORKING_CAP_TOTAL_ASSETS_SCORE",$B$3))</f>
        <v/>
      </c>
      <c r="L156" s="43" t="str">
        <f>IF($A156="","",_xll.ciqfunctions.udf.CIQ($A156,"IQ_AP_AR_SCORE",$B$3))</f>
        <v/>
      </c>
      <c r="M156" s="43" t="str">
        <f>IF($A156="","",_xll.ciqfunctions.udf.CIQ($A156,"IQ_MGMT_RATE_RETURN_SCORE",$B$3))</f>
        <v/>
      </c>
      <c r="N156" s="43" t="str">
        <f>IF($A156="","",_xll.ciqfunctions.udf.CIQ($A156,"IQ_GROSS_MARGIN_SCORE",$B$3))</f>
        <v/>
      </c>
      <c r="O156" s="43" t="str">
        <f>IF($A156="","",_xll.ciqfunctions.udf.CIQ($A156,"IQ_EBITDA_MARGIN_SCORE",$B$3))</f>
        <v/>
      </c>
      <c r="Q156" s="43" t="str">
        <f>IF($A156="","",_xll.ciqfunctions.udf.CIQ($A156,"IQ_SOLVENCY_SCORE",$B$3))</f>
        <v/>
      </c>
      <c r="R156" s="43" t="str">
        <f>IF($A156="","",_xll.ciqfunctions.udf.CIQ($A156,"IQ_FFO_INT_SCORE",$B$3))</f>
        <v/>
      </c>
      <c r="S156" s="43" t="str">
        <f>IF($A156="","",_xll.ciqfunctions.udf.CIQ($A156,"IQ_EBITDA_INT_SCORE",$B$3))</f>
        <v/>
      </c>
      <c r="T156" s="43" t="str">
        <f>IF($A156="","",_xll.ciqfunctions.udf.CIQ($A156,"IQ_FFO_TOTAL_DEBT_SCORE",$B$3))</f>
        <v/>
      </c>
      <c r="U156" s="43" t="str">
        <f>IF($A156="","",_xll.ciqfunctions.udf.CIQ($A156,"IQ_NET_DEBT_EBITDA_SCORE",$B$3))</f>
        <v/>
      </c>
      <c r="V156" s="43" t="str">
        <f>IF($A156="","",_xll.ciqfunctions.udf.CIQ($A156,"IQ_TOTAL_DEBT_CAP_SCORE",$B$3))</f>
        <v/>
      </c>
      <c r="W156" s="43" t="str">
        <f>IF($A156="","",_xll.ciqfunctions.udf.CIQ($A156,"IQ_DEBT_TOTAL_LIAB_SCORE",$B$3))</f>
        <v/>
      </c>
      <c r="X156" s="43" t="str">
        <f>IF($A156="","",_xll.ciqfunctions.udf.CIQ($A156,"IQ_TOTAL_DEBT_TOTAL_REV_SCORE",$B$3))</f>
        <v/>
      </c>
      <c r="Z156" s="43" t="str">
        <f>IF($A156="","",_xll.ciqfunctions.udf.CIQ($A156,"IQ_LIQUID_SCORE",$B$3))</f>
        <v/>
      </c>
      <c r="AA156" s="43" t="str">
        <f>IF($A156="","",_xll.ciqfunctions.udf.CIQ($A156,"IQ_FFO_PLUS_CASH_ST_DEBT_SCORE",$B$3))</f>
        <v/>
      </c>
      <c r="AB156" s="43" t="str">
        <f>IF($A156="","",_xll.ciqfunctions.udf.CIQ($A156,"IQ_FFO_GROSS_PROFIT_SCORE",$B$3))</f>
        <v/>
      </c>
      <c r="AC156" s="43" t="str">
        <f>IF($A156="","",_xll.ciqfunctions.udf.CIQ($A156,"IQ_BASIC_DEFENSE_INTERVAL_SCORE",$B$3))</f>
        <v/>
      </c>
      <c r="AD156" s="43" t="str">
        <f>IF($A156="","",_xll.ciqfunctions.udf.CIQ($A156,"IQ_CURRENT_RATIO_SCORE",$B$3))</f>
        <v/>
      </c>
      <c r="AE156" s="43" t="str">
        <f>IF($A156="","",_xll.ciqfunctions.udf.CIQ($A156,"IQ_QUICK_RATIO_SCORE",$B$3))</f>
        <v/>
      </c>
    </row>
    <row r="157" spans="3:31" ht="12.75" customHeight="1" x14ac:dyDescent="0.2">
      <c r="C157" s="43" t="str">
        <f>IF($A157="","",_xll.ciqfunctions.udf.CIQ($A157,"IQ_OPERATIONAL_SCORE",$B$3))</f>
        <v/>
      </c>
      <c r="D157" s="43" t="str">
        <f>IF($A157="","",_xll.ciqfunctions.udf.CIQ($A157,"IQ_TOTAL_REV_SCORE",$B$3))</f>
        <v/>
      </c>
      <c r="E157" s="43" t="str">
        <f>IF($A157="","",_xll.ciqfunctions.udf.CIQ($A157,"IQ_TOTAL_EQUITY_SCORE",$B$3))</f>
        <v/>
      </c>
      <c r="F157" s="43" t="str">
        <f>IF($A157="","",_xll.ciqfunctions.udf.CIQ($A157,"IQ_RETURN_CAPITAL_SCORE",$B$3))</f>
        <v/>
      </c>
      <c r="G157" s="43" t="str">
        <f>IF($A157="","",_xll.ciqfunctions.udf.CIQ($A157,"IQ_RECURRING_EARN_ASSETS_SCORE",$B$3))</f>
        <v/>
      </c>
      <c r="H157" s="43" t="str">
        <f>IF($A157="","",_xll.ciqfunctions.udf.CIQ($A157,"IQ_NET_WORKING_CAP_REV_SCORE",$B$3))</f>
        <v/>
      </c>
      <c r="I157" s="43" t="str">
        <f>IF($A157="","",_xll.ciqfunctions.udf.CIQ($A157,"IQ_ASSET_TURNS_SCORE",$B$3))</f>
        <v/>
      </c>
      <c r="J157" s="43" t="str">
        <f>IF($A157="","",_xll.ciqfunctions.udf.CIQ($A157,"IQ_INTAN_ASSETS_REV_SCORE",$B$3))</f>
        <v/>
      </c>
      <c r="K157" s="43" t="str">
        <f>IF($A157="","",_xll.ciqfunctions.udf.CIQ($A157,"IQ_NET_WORKING_CAP_TOTAL_ASSETS_SCORE",$B$3))</f>
        <v/>
      </c>
      <c r="L157" s="43" t="str">
        <f>IF($A157="","",_xll.ciqfunctions.udf.CIQ($A157,"IQ_AP_AR_SCORE",$B$3))</f>
        <v/>
      </c>
      <c r="M157" s="43" t="str">
        <f>IF($A157="","",_xll.ciqfunctions.udf.CIQ($A157,"IQ_MGMT_RATE_RETURN_SCORE",$B$3))</f>
        <v/>
      </c>
      <c r="N157" s="43" t="str">
        <f>IF($A157="","",_xll.ciqfunctions.udf.CIQ($A157,"IQ_GROSS_MARGIN_SCORE",$B$3))</f>
        <v/>
      </c>
      <c r="O157" s="43" t="str">
        <f>IF($A157="","",_xll.ciqfunctions.udf.CIQ($A157,"IQ_EBITDA_MARGIN_SCORE",$B$3))</f>
        <v/>
      </c>
      <c r="Q157" s="43" t="str">
        <f>IF($A157="","",_xll.ciqfunctions.udf.CIQ($A157,"IQ_SOLVENCY_SCORE",$B$3))</f>
        <v/>
      </c>
      <c r="R157" s="43" t="str">
        <f>IF($A157="","",_xll.ciqfunctions.udf.CIQ($A157,"IQ_FFO_INT_SCORE",$B$3))</f>
        <v/>
      </c>
      <c r="S157" s="43" t="str">
        <f>IF($A157="","",_xll.ciqfunctions.udf.CIQ($A157,"IQ_EBITDA_INT_SCORE",$B$3))</f>
        <v/>
      </c>
      <c r="T157" s="43" t="str">
        <f>IF($A157="","",_xll.ciqfunctions.udf.CIQ($A157,"IQ_FFO_TOTAL_DEBT_SCORE",$B$3))</f>
        <v/>
      </c>
      <c r="U157" s="43" t="str">
        <f>IF($A157="","",_xll.ciqfunctions.udf.CIQ($A157,"IQ_NET_DEBT_EBITDA_SCORE",$B$3))</f>
        <v/>
      </c>
      <c r="V157" s="43" t="str">
        <f>IF($A157="","",_xll.ciqfunctions.udf.CIQ($A157,"IQ_TOTAL_DEBT_CAP_SCORE",$B$3))</f>
        <v/>
      </c>
      <c r="W157" s="43" t="str">
        <f>IF($A157="","",_xll.ciqfunctions.udf.CIQ($A157,"IQ_DEBT_TOTAL_LIAB_SCORE",$B$3))</f>
        <v/>
      </c>
      <c r="X157" s="43" t="str">
        <f>IF($A157="","",_xll.ciqfunctions.udf.CIQ($A157,"IQ_TOTAL_DEBT_TOTAL_REV_SCORE",$B$3))</f>
        <v/>
      </c>
      <c r="Z157" s="43" t="str">
        <f>IF($A157="","",_xll.ciqfunctions.udf.CIQ($A157,"IQ_LIQUID_SCORE",$B$3))</f>
        <v/>
      </c>
      <c r="AA157" s="43" t="str">
        <f>IF($A157="","",_xll.ciqfunctions.udf.CIQ($A157,"IQ_FFO_PLUS_CASH_ST_DEBT_SCORE",$B$3))</f>
        <v/>
      </c>
      <c r="AB157" s="43" t="str">
        <f>IF($A157="","",_xll.ciqfunctions.udf.CIQ($A157,"IQ_FFO_GROSS_PROFIT_SCORE",$B$3))</f>
        <v/>
      </c>
      <c r="AC157" s="43" t="str">
        <f>IF($A157="","",_xll.ciqfunctions.udf.CIQ($A157,"IQ_BASIC_DEFENSE_INTERVAL_SCORE",$B$3))</f>
        <v/>
      </c>
      <c r="AD157" s="43" t="str">
        <f>IF($A157="","",_xll.ciqfunctions.udf.CIQ($A157,"IQ_CURRENT_RATIO_SCORE",$B$3))</f>
        <v/>
      </c>
      <c r="AE157" s="43" t="str">
        <f>IF($A157="","",_xll.ciqfunctions.udf.CIQ($A157,"IQ_QUICK_RATIO_SCORE",$B$3))</f>
        <v/>
      </c>
    </row>
    <row r="158" spans="3:31" ht="12.75" customHeight="1" x14ac:dyDescent="0.2">
      <c r="C158" s="43" t="str">
        <f>IF($A158="","",_xll.ciqfunctions.udf.CIQ($A158,"IQ_OPERATIONAL_SCORE",$B$3))</f>
        <v/>
      </c>
      <c r="D158" s="43" t="str">
        <f>IF($A158="","",_xll.ciqfunctions.udf.CIQ($A158,"IQ_TOTAL_REV_SCORE",$B$3))</f>
        <v/>
      </c>
      <c r="E158" s="43" t="str">
        <f>IF($A158="","",_xll.ciqfunctions.udf.CIQ($A158,"IQ_TOTAL_EQUITY_SCORE",$B$3))</f>
        <v/>
      </c>
      <c r="F158" s="43" t="str">
        <f>IF($A158="","",_xll.ciqfunctions.udf.CIQ($A158,"IQ_RETURN_CAPITAL_SCORE",$B$3))</f>
        <v/>
      </c>
      <c r="G158" s="43" t="str">
        <f>IF($A158="","",_xll.ciqfunctions.udf.CIQ($A158,"IQ_RECURRING_EARN_ASSETS_SCORE",$B$3))</f>
        <v/>
      </c>
      <c r="H158" s="43" t="str">
        <f>IF($A158="","",_xll.ciqfunctions.udf.CIQ($A158,"IQ_NET_WORKING_CAP_REV_SCORE",$B$3))</f>
        <v/>
      </c>
      <c r="I158" s="43" t="str">
        <f>IF($A158="","",_xll.ciqfunctions.udf.CIQ($A158,"IQ_ASSET_TURNS_SCORE",$B$3))</f>
        <v/>
      </c>
      <c r="J158" s="43" t="str">
        <f>IF($A158="","",_xll.ciqfunctions.udf.CIQ($A158,"IQ_INTAN_ASSETS_REV_SCORE",$B$3))</f>
        <v/>
      </c>
      <c r="K158" s="43" t="str">
        <f>IF($A158="","",_xll.ciqfunctions.udf.CIQ($A158,"IQ_NET_WORKING_CAP_TOTAL_ASSETS_SCORE",$B$3))</f>
        <v/>
      </c>
      <c r="L158" s="43" t="str">
        <f>IF($A158="","",_xll.ciqfunctions.udf.CIQ($A158,"IQ_AP_AR_SCORE",$B$3))</f>
        <v/>
      </c>
      <c r="M158" s="43" t="str">
        <f>IF($A158="","",_xll.ciqfunctions.udf.CIQ($A158,"IQ_MGMT_RATE_RETURN_SCORE",$B$3))</f>
        <v/>
      </c>
      <c r="N158" s="43" t="str">
        <f>IF($A158="","",_xll.ciqfunctions.udf.CIQ($A158,"IQ_GROSS_MARGIN_SCORE",$B$3))</f>
        <v/>
      </c>
      <c r="O158" s="43" t="str">
        <f>IF($A158="","",_xll.ciqfunctions.udf.CIQ($A158,"IQ_EBITDA_MARGIN_SCORE",$B$3))</f>
        <v/>
      </c>
      <c r="Q158" s="43" t="str">
        <f>IF($A158="","",_xll.ciqfunctions.udf.CIQ($A158,"IQ_SOLVENCY_SCORE",$B$3))</f>
        <v/>
      </c>
      <c r="R158" s="43" t="str">
        <f>IF($A158="","",_xll.ciqfunctions.udf.CIQ($A158,"IQ_FFO_INT_SCORE",$B$3))</f>
        <v/>
      </c>
      <c r="S158" s="43" t="str">
        <f>IF($A158="","",_xll.ciqfunctions.udf.CIQ($A158,"IQ_EBITDA_INT_SCORE",$B$3))</f>
        <v/>
      </c>
      <c r="T158" s="43" t="str">
        <f>IF($A158="","",_xll.ciqfunctions.udf.CIQ($A158,"IQ_FFO_TOTAL_DEBT_SCORE",$B$3))</f>
        <v/>
      </c>
      <c r="U158" s="43" t="str">
        <f>IF($A158="","",_xll.ciqfunctions.udf.CIQ($A158,"IQ_NET_DEBT_EBITDA_SCORE",$B$3))</f>
        <v/>
      </c>
      <c r="V158" s="43" t="str">
        <f>IF($A158="","",_xll.ciqfunctions.udf.CIQ($A158,"IQ_TOTAL_DEBT_CAP_SCORE",$B$3))</f>
        <v/>
      </c>
      <c r="W158" s="43" t="str">
        <f>IF($A158="","",_xll.ciqfunctions.udf.CIQ($A158,"IQ_DEBT_TOTAL_LIAB_SCORE",$B$3))</f>
        <v/>
      </c>
      <c r="X158" s="43" t="str">
        <f>IF($A158="","",_xll.ciqfunctions.udf.CIQ($A158,"IQ_TOTAL_DEBT_TOTAL_REV_SCORE",$B$3))</f>
        <v/>
      </c>
      <c r="Z158" s="43" t="str">
        <f>IF($A158="","",_xll.ciqfunctions.udf.CIQ($A158,"IQ_LIQUID_SCORE",$B$3))</f>
        <v/>
      </c>
      <c r="AA158" s="43" t="str">
        <f>IF($A158="","",_xll.ciqfunctions.udf.CIQ($A158,"IQ_FFO_PLUS_CASH_ST_DEBT_SCORE",$B$3))</f>
        <v/>
      </c>
      <c r="AB158" s="43" t="str">
        <f>IF($A158="","",_xll.ciqfunctions.udf.CIQ($A158,"IQ_FFO_GROSS_PROFIT_SCORE",$B$3))</f>
        <v/>
      </c>
      <c r="AC158" s="43" t="str">
        <f>IF($A158="","",_xll.ciqfunctions.udf.CIQ($A158,"IQ_BASIC_DEFENSE_INTERVAL_SCORE",$B$3))</f>
        <v/>
      </c>
      <c r="AD158" s="43" t="str">
        <f>IF($A158="","",_xll.ciqfunctions.udf.CIQ($A158,"IQ_CURRENT_RATIO_SCORE",$B$3))</f>
        <v/>
      </c>
      <c r="AE158" s="43" t="str">
        <f>IF($A158="","",_xll.ciqfunctions.udf.CIQ($A158,"IQ_QUICK_RATIO_SCORE",$B$3))</f>
        <v/>
      </c>
    </row>
    <row r="159" spans="3:31" ht="12.75" customHeight="1" x14ac:dyDescent="0.2">
      <c r="C159" s="43" t="str">
        <f>IF($A159="","",_xll.ciqfunctions.udf.CIQ($A159,"IQ_OPERATIONAL_SCORE",$B$3))</f>
        <v/>
      </c>
      <c r="D159" s="43" t="str">
        <f>IF($A159="","",_xll.ciqfunctions.udf.CIQ($A159,"IQ_TOTAL_REV_SCORE",$B$3))</f>
        <v/>
      </c>
      <c r="E159" s="43" t="str">
        <f>IF($A159="","",_xll.ciqfunctions.udf.CIQ($A159,"IQ_TOTAL_EQUITY_SCORE",$B$3))</f>
        <v/>
      </c>
      <c r="F159" s="43" t="str">
        <f>IF($A159="","",_xll.ciqfunctions.udf.CIQ($A159,"IQ_RETURN_CAPITAL_SCORE",$B$3))</f>
        <v/>
      </c>
      <c r="G159" s="43" t="str">
        <f>IF($A159="","",_xll.ciqfunctions.udf.CIQ($A159,"IQ_RECURRING_EARN_ASSETS_SCORE",$B$3))</f>
        <v/>
      </c>
      <c r="H159" s="43" t="str">
        <f>IF($A159="","",_xll.ciqfunctions.udf.CIQ($A159,"IQ_NET_WORKING_CAP_REV_SCORE",$B$3))</f>
        <v/>
      </c>
      <c r="I159" s="43" t="str">
        <f>IF($A159="","",_xll.ciqfunctions.udf.CIQ($A159,"IQ_ASSET_TURNS_SCORE",$B$3))</f>
        <v/>
      </c>
      <c r="J159" s="43" t="str">
        <f>IF($A159="","",_xll.ciqfunctions.udf.CIQ($A159,"IQ_INTAN_ASSETS_REV_SCORE",$B$3))</f>
        <v/>
      </c>
      <c r="K159" s="43" t="str">
        <f>IF($A159="","",_xll.ciqfunctions.udf.CIQ($A159,"IQ_NET_WORKING_CAP_TOTAL_ASSETS_SCORE",$B$3))</f>
        <v/>
      </c>
      <c r="L159" s="43" t="str">
        <f>IF($A159="","",_xll.ciqfunctions.udf.CIQ($A159,"IQ_AP_AR_SCORE",$B$3))</f>
        <v/>
      </c>
      <c r="M159" s="43" t="str">
        <f>IF($A159="","",_xll.ciqfunctions.udf.CIQ($A159,"IQ_MGMT_RATE_RETURN_SCORE",$B$3))</f>
        <v/>
      </c>
      <c r="N159" s="43" t="str">
        <f>IF($A159="","",_xll.ciqfunctions.udf.CIQ($A159,"IQ_GROSS_MARGIN_SCORE",$B$3))</f>
        <v/>
      </c>
      <c r="O159" s="43" t="str">
        <f>IF($A159="","",_xll.ciqfunctions.udf.CIQ($A159,"IQ_EBITDA_MARGIN_SCORE",$B$3))</f>
        <v/>
      </c>
      <c r="Q159" s="43" t="str">
        <f>IF($A159="","",_xll.ciqfunctions.udf.CIQ($A159,"IQ_SOLVENCY_SCORE",$B$3))</f>
        <v/>
      </c>
      <c r="R159" s="43" t="str">
        <f>IF($A159="","",_xll.ciqfunctions.udf.CIQ($A159,"IQ_FFO_INT_SCORE",$B$3))</f>
        <v/>
      </c>
      <c r="S159" s="43" t="str">
        <f>IF($A159="","",_xll.ciqfunctions.udf.CIQ($A159,"IQ_EBITDA_INT_SCORE",$B$3))</f>
        <v/>
      </c>
      <c r="T159" s="43" t="str">
        <f>IF($A159="","",_xll.ciqfunctions.udf.CIQ($A159,"IQ_FFO_TOTAL_DEBT_SCORE",$B$3))</f>
        <v/>
      </c>
      <c r="U159" s="43" t="str">
        <f>IF($A159="","",_xll.ciqfunctions.udf.CIQ($A159,"IQ_NET_DEBT_EBITDA_SCORE",$B$3))</f>
        <v/>
      </c>
      <c r="V159" s="43" t="str">
        <f>IF($A159="","",_xll.ciqfunctions.udf.CIQ($A159,"IQ_TOTAL_DEBT_CAP_SCORE",$B$3))</f>
        <v/>
      </c>
      <c r="W159" s="43" t="str">
        <f>IF($A159="","",_xll.ciqfunctions.udf.CIQ($A159,"IQ_DEBT_TOTAL_LIAB_SCORE",$B$3))</f>
        <v/>
      </c>
      <c r="X159" s="43" t="str">
        <f>IF($A159="","",_xll.ciqfunctions.udf.CIQ($A159,"IQ_TOTAL_DEBT_TOTAL_REV_SCORE",$B$3))</f>
        <v/>
      </c>
      <c r="Z159" s="43" t="str">
        <f>IF($A159="","",_xll.ciqfunctions.udf.CIQ($A159,"IQ_LIQUID_SCORE",$B$3))</f>
        <v/>
      </c>
      <c r="AA159" s="43" t="str">
        <f>IF($A159="","",_xll.ciqfunctions.udf.CIQ($A159,"IQ_FFO_PLUS_CASH_ST_DEBT_SCORE",$B$3))</f>
        <v/>
      </c>
      <c r="AB159" s="43" t="str">
        <f>IF($A159="","",_xll.ciqfunctions.udf.CIQ($A159,"IQ_FFO_GROSS_PROFIT_SCORE",$B$3))</f>
        <v/>
      </c>
      <c r="AC159" s="43" t="str">
        <f>IF($A159="","",_xll.ciqfunctions.udf.CIQ($A159,"IQ_BASIC_DEFENSE_INTERVAL_SCORE",$B$3))</f>
        <v/>
      </c>
      <c r="AD159" s="43" t="str">
        <f>IF($A159="","",_xll.ciqfunctions.udf.CIQ($A159,"IQ_CURRENT_RATIO_SCORE",$B$3))</f>
        <v/>
      </c>
      <c r="AE159" s="43" t="str">
        <f>IF($A159="","",_xll.ciqfunctions.udf.CIQ($A159,"IQ_QUICK_RATIO_SCORE",$B$3))</f>
        <v/>
      </c>
    </row>
    <row r="160" spans="3:31" ht="12.75" customHeight="1" x14ac:dyDescent="0.2">
      <c r="C160" s="43" t="str">
        <f>IF($A160="","",_xll.ciqfunctions.udf.CIQ($A160,"IQ_OPERATIONAL_SCORE",$B$3))</f>
        <v/>
      </c>
      <c r="D160" s="43" t="str">
        <f>IF($A160="","",_xll.ciqfunctions.udf.CIQ($A160,"IQ_TOTAL_REV_SCORE",$B$3))</f>
        <v/>
      </c>
      <c r="E160" s="43" t="str">
        <f>IF($A160="","",_xll.ciqfunctions.udf.CIQ($A160,"IQ_TOTAL_EQUITY_SCORE",$B$3))</f>
        <v/>
      </c>
      <c r="F160" s="43" t="str">
        <f>IF($A160="","",_xll.ciqfunctions.udf.CIQ($A160,"IQ_RETURN_CAPITAL_SCORE",$B$3))</f>
        <v/>
      </c>
      <c r="G160" s="43" t="str">
        <f>IF($A160="","",_xll.ciqfunctions.udf.CIQ($A160,"IQ_RECURRING_EARN_ASSETS_SCORE",$B$3))</f>
        <v/>
      </c>
      <c r="H160" s="43" t="str">
        <f>IF($A160="","",_xll.ciqfunctions.udf.CIQ($A160,"IQ_NET_WORKING_CAP_REV_SCORE",$B$3))</f>
        <v/>
      </c>
      <c r="I160" s="43" t="str">
        <f>IF($A160="","",_xll.ciqfunctions.udf.CIQ($A160,"IQ_ASSET_TURNS_SCORE",$B$3))</f>
        <v/>
      </c>
      <c r="J160" s="43" t="str">
        <f>IF($A160="","",_xll.ciqfunctions.udf.CIQ($A160,"IQ_INTAN_ASSETS_REV_SCORE",$B$3))</f>
        <v/>
      </c>
      <c r="K160" s="43" t="str">
        <f>IF($A160="","",_xll.ciqfunctions.udf.CIQ($A160,"IQ_NET_WORKING_CAP_TOTAL_ASSETS_SCORE",$B$3))</f>
        <v/>
      </c>
      <c r="L160" s="43" t="str">
        <f>IF($A160="","",_xll.ciqfunctions.udf.CIQ($A160,"IQ_AP_AR_SCORE",$B$3))</f>
        <v/>
      </c>
      <c r="M160" s="43" t="str">
        <f>IF($A160="","",_xll.ciqfunctions.udf.CIQ($A160,"IQ_MGMT_RATE_RETURN_SCORE",$B$3))</f>
        <v/>
      </c>
      <c r="N160" s="43" t="str">
        <f>IF($A160="","",_xll.ciqfunctions.udf.CIQ($A160,"IQ_GROSS_MARGIN_SCORE",$B$3))</f>
        <v/>
      </c>
      <c r="O160" s="43" t="str">
        <f>IF($A160="","",_xll.ciqfunctions.udf.CIQ($A160,"IQ_EBITDA_MARGIN_SCORE",$B$3))</f>
        <v/>
      </c>
      <c r="Q160" s="43" t="str">
        <f>IF($A160="","",_xll.ciqfunctions.udf.CIQ($A160,"IQ_SOLVENCY_SCORE",$B$3))</f>
        <v/>
      </c>
      <c r="R160" s="43" t="str">
        <f>IF($A160="","",_xll.ciqfunctions.udf.CIQ($A160,"IQ_FFO_INT_SCORE",$B$3))</f>
        <v/>
      </c>
      <c r="S160" s="43" t="str">
        <f>IF($A160="","",_xll.ciqfunctions.udf.CIQ($A160,"IQ_EBITDA_INT_SCORE",$B$3))</f>
        <v/>
      </c>
      <c r="T160" s="43" t="str">
        <f>IF($A160="","",_xll.ciqfunctions.udf.CIQ($A160,"IQ_FFO_TOTAL_DEBT_SCORE",$B$3))</f>
        <v/>
      </c>
      <c r="U160" s="43" t="str">
        <f>IF($A160="","",_xll.ciqfunctions.udf.CIQ($A160,"IQ_NET_DEBT_EBITDA_SCORE",$B$3))</f>
        <v/>
      </c>
      <c r="V160" s="43" t="str">
        <f>IF($A160="","",_xll.ciqfunctions.udf.CIQ($A160,"IQ_TOTAL_DEBT_CAP_SCORE",$B$3))</f>
        <v/>
      </c>
      <c r="W160" s="43" t="str">
        <f>IF($A160="","",_xll.ciqfunctions.udf.CIQ($A160,"IQ_DEBT_TOTAL_LIAB_SCORE",$B$3))</f>
        <v/>
      </c>
      <c r="X160" s="43" t="str">
        <f>IF($A160="","",_xll.ciqfunctions.udf.CIQ($A160,"IQ_TOTAL_DEBT_TOTAL_REV_SCORE",$B$3))</f>
        <v/>
      </c>
      <c r="Z160" s="43" t="str">
        <f>IF($A160="","",_xll.ciqfunctions.udf.CIQ($A160,"IQ_LIQUID_SCORE",$B$3))</f>
        <v/>
      </c>
      <c r="AA160" s="43" t="str">
        <f>IF($A160="","",_xll.ciqfunctions.udf.CIQ($A160,"IQ_FFO_PLUS_CASH_ST_DEBT_SCORE",$B$3))</f>
        <v/>
      </c>
      <c r="AB160" s="43" t="str">
        <f>IF($A160="","",_xll.ciqfunctions.udf.CIQ($A160,"IQ_FFO_GROSS_PROFIT_SCORE",$B$3))</f>
        <v/>
      </c>
      <c r="AC160" s="43" t="str">
        <f>IF($A160="","",_xll.ciqfunctions.udf.CIQ($A160,"IQ_BASIC_DEFENSE_INTERVAL_SCORE",$B$3))</f>
        <v/>
      </c>
      <c r="AD160" s="43" t="str">
        <f>IF($A160="","",_xll.ciqfunctions.udf.CIQ($A160,"IQ_CURRENT_RATIO_SCORE",$B$3))</f>
        <v/>
      </c>
      <c r="AE160" s="43" t="str">
        <f>IF($A160="","",_xll.ciqfunctions.udf.CIQ($A160,"IQ_QUICK_RATIO_SCORE",$B$3))</f>
        <v/>
      </c>
    </row>
    <row r="161" spans="3:31" ht="12.75" customHeight="1" x14ac:dyDescent="0.2">
      <c r="C161" s="43" t="str">
        <f>IF($A161="","",_xll.ciqfunctions.udf.CIQ($A161,"IQ_OPERATIONAL_SCORE",$B$3))</f>
        <v/>
      </c>
      <c r="D161" s="43" t="str">
        <f>IF($A161="","",_xll.ciqfunctions.udf.CIQ($A161,"IQ_TOTAL_REV_SCORE",$B$3))</f>
        <v/>
      </c>
      <c r="E161" s="43" t="str">
        <f>IF($A161="","",_xll.ciqfunctions.udf.CIQ($A161,"IQ_TOTAL_EQUITY_SCORE",$B$3))</f>
        <v/>
      </c>
      <c r="F161" s="43" t="str">
        <f>IF($A161="","",_xll.ciqfunctions.udf.CIQ($A161,"IQ_RETURN_CAPITAL_SCORE",$B$3))</f>
        <v/>
      </c>
      <c r="G161" s="43" t="str">
        <f>IF($A161="","",_xll.ciqfunctions.udf.CIQ($A161,"IQ_RECURRING_EARN_ASSETS_SCORE",$B$3))</f>
        <v/>
      </c>
      <c r="H161" s="43" t="str">
        <f>IF($A161="","",_xll.ciqfunctions.udf.CIQ($A161,"IQ_NET_WORKING_CAP_REV_SCORE",$B$3))</f>
        <v/>
      </c>
      <c r="I161" s="43" t="str">
        <f>IF($A161="","",_xll.ciqfunctions.udf.CIQ($A161,"IQ_ASSET_TURNS_SCORE",$B$3))</f>
        <v/>
      </c>
      <c r="J161" s="43" t="str">
        <f>IF($A161="","",_xll.ciqfunctions.udf.CIQ($A161,"IQ_INTAN_ASSETS_REV_SCORE",$B$3))</f>
        <v/>
      </c>
      <c r="K161" s="43" t="str">
        <f>IF($A161="","",_xll.ciqfunctions.udf.CIQ($A161,"IQ_NET_WORKING_CAP_TOTAL_ASSETS_SCORE",$B$3))</f>
        <v/>
      </c>
      <c r="L161" s="43" t="str">
        <f>IF($A161="","",_xll.ciqfunctions.udf.CIQ($A161,"IQ_AP_AR_SCORE",$B$3))</f>
        <v/>
      </c>
      <c r="M161" s="43" t="str">
        <f>IF($A161="","",_xll.ciqfunctions.udf.CIQ($A161,"IQ_MGMT_RATE_RETURN_SCORE",$B$3))</f>
        <v/>
      </c>
      <c r="N161" s="43" t="str">
        <f>IF($A161="","",_xll.ciqfunctions.udf.CIQ($A161,"IQ_GROSS_MARGIN_SCORE",$B$3))</f>
        <v/>
      </c>
      <c r="O161" s="43" t="str">
        <f>IF($A161="","",_xll.ciqfunctions.udf.CIQ($A161,"IQ_EBITDA_MARGIN_SCORE",$B$3))</f>
        <v/>
      </c>
      <c r="Q161" s="43" t="str">
        <f>IF($A161="","",_xll.ciqfunctions.udf.CIQ($A161,"IQ_SOLVENCY_SCORE",$B$3))</f>
        <v/>
      </c>
      <c r="R161" s="43" t="str">
        <f>IF($A161="","",_xll.ciqfunctions.udf.CIQ($A161,"IQ_FFO_INT_SCORE",$B$3))</f>
        <v/>
      </c>
      <c r="S161" s="43" t="str">
        <f>IF($A161="","",_xll.ciqfunctions.udf.CIQ($A161,"IQ_EBITDA_INT_SCORE",$B$3))</f>
        <v/>
      </c>
      <c r="T161" s="43" t="str">
        <f>IF($A161="","",_xll.ciqfunctions.udf.CIQ($A161,"IQ_FFO_TOTAL_DEBT_SCORE",$B$3))</f>
        <v/>
      </c>
      <c r="U161" s="43" t="str">
        <f>IF($A161="","",_xll.ciqfunctions.udf.CIQ($A161,"IQ_NET_DEBT_EBITDA_SCORE",$B$3))</f>
        <v/>
      </c>
      <c r="V161" s="43" t="str">
        <f>IF($A161="","",_xll.ciqfunctions.udf.CIQ($A161,"IQ_TOTAL_DEBT_CAP_SCORE",$B$3))</f>
        <v/>
      </c>
      <c r="W161" s="43" t="str">
        <f>IF($A161="","",_xll.ciqfunctions.udf.CIQ($A161,"IQ_DEBT_TOTAL_LIAB_SCORE",$B$3))</f>
        <v/>
      </c>
      <c r="X161" s="43" t="str">
        <f>IF($A161="","",_xll.ciqfunctions.udf.CIQ($A161,"IQ_TOTAL_DEBT_TOTAL_REV_SCORE",$B$3))</f>
        <v/>
      </c>
      <c r="Z161" s="43" t="str">
        <f>IF($A161="","",_xll.ciqfunctions.udf.CIQ($A161,"IQ_LIQUID_SCORE",$B$3))</f>
        <v/>
      </c>
      <c r="AA161" s="43" t="str">
        <f>IF($A161="","",_xll.ciqfunctions.udf.CIQ($A161,"IQ_FFO_PLUS_CASH_ST_DEBT_SCORE",$B$3))</f>
        <v/>
      </c>
      <c r="AB161" s="43" t="str">
        <f>IF($A161="","",_xll.ciqfunctions.udf.CIQ($A161,"IQ_FFO_GROSS_PROFIT_SCORE",$B$3))</f>
        <v/>
      </c>
      <c r="AC161" s="43" t="str">
        <f>IF($A161="","",_xll.ciqfunctions.udf.CIQ($A161,"IQ_BASIC_DEFENSE_INTERVAL_SCORE",$B$3))</f>
        <v/>
      </c>
      <c r="AD161" s="43" t="str">
        <f>IF($A161="","",_xll.ciqfunctions.udf.CIQ($A161,"IQ_CURRENT_RATIO_SCORE",$B$3))</f>
        <v/>
      </c>
      <c r="AE161" s="43" t="str">
        <f>IF($A161="","",_xll.ciqfunctions.udf.CIQ($A161,"IQ_QUICK_RATIO_SCORE",$B$3))</f>
        <v/>
      </c>
    </row>
    <row r="162" spans="3:31" ht="12.75" customHeight="1" x14ac:dyDescent="0.2">
      <c r="C162" s="43" t="str">
        <f>IF($A162="","",_xll.ciqfunctions.udf.CIQ($A162,"IQ_OPERATIONAL_SCORE",$B$3))</f>
        <v/>
      </c>
      <c r="D162" s="43" t="str">
        <f>IF($A162="","",_xll.ciqfunctions.udf.CIQ($A162,"IQ_TOTAL_REV_SCORE",$B$3))</f>
        <v/>
      </c>
      <c r="E162" s="43" t="str">
        <f>IF($A162="","",_xll.ciqfunctions.udf.CIQ($A162,"IQ_TOTAL_EQUITY_SCORE",$B$3))</f>
        <v/>
      </c>
      <c r="F162" s="43" t="str">
        <f>IF($A162="","",_xll.ciqfunctions.udf.CIQ($A162,"IQ_RETURN_CAPITAL_SCORE",$B$3))</f>
        <v/>
      </c>
      <c r="G162" s="43" t="str">
        <f>IF($A162="","",_xll.ciqfunctions.udf.CIQ($A162,"IQ_RECURRING_EARN_ASSETS_SCORE",$B$3))</f>
        <v/>
      </c>
      <c r="H162" s="43" t="str">
        <f>IF($A162="","",_xll.ciqfunctions.udf.CIQ($A162,"IQ_NET_WORKING_CAP_REV_SCORE",$B$3))</f>
        <v/>
      </c>
      <c r="I162" s="43" t="str">
        <f>IF($A162="","",_xll.ciqfunctions.udf.CIQ($A162,"IQ_ASSET_TURNS_SCORE",$B$3))</f>
        <v/>
      </c>
      <c r="J162" s="43" t="str">
        <f>IF($A162="","",_xll.ciqfunctions.udf.CIQ($A162,"IQ_INTAN_ASSETS_REV_SCORE",$B$3))</f>
        <v/>
      </c>
      <c r="K162" s="43" t="str">
        <f>IF($A162="","",_xll.ciqfunctions.udf.CIQ($A162,"IQ_NET_WORKING_CAP_TOTAL_ASSETS_SCORE",$B$3))</f>
        <v/>
      </c>
      <c r="L162" s="43" t="str">
        <f>IF($A162="","",_xll.ciqfunctions.udf.CIQ($A162,"IQ_AP_AR_SCORE",$B$3))</f>
        <v/>
      </c>
      <c r="M162" s="43" t="str">
        <f>IF($A162="","",_xll.ciqfunctions.udf.CIQ($A162,"IQ_MGMT_RATE_RETURN_SCORE",$B$3))</f>
        <v/>
      </c>
      <c r="N162" s="43" t="str">
        <f>IF($A162="","",_xll.ciqfunctions.udf.CIQ($A162,"IQ_GROSS_MARGIN_SCORE",$B$3))</f>
        <v/>
      </c>
      <c r="O162" s="43" t="str">
        <f>IF($A162="","",_xll.ciqfunctions.udf.CIQ($A162,"IQ_EBITDA_MARGIN_SCORE",$B$3))</f>
        <v/>
      </c>
      <c r="Q162" s="43" t="str">
        <f>IF($A162="","",_xll.ciqfunctions.udf.CIQ($A162,"IQ_SOLVENCY_SCORE",$B$3))</f>
        <v/>
      </c>
      <c r="R162" s="43" t="str">
        <f>IF($A162="","",_xll.ciqfunctions.udf.CIQ($A162,"IQ_FFO_INT_SCORE",$B$3))</f>
        <v/>
      </c>
      <c r="S162" s="43" t="str">
        <f>IF($A162="","",_xll.ciqfunctions.udf.CIQ($A162,"IQ_EBITDA_INT_SCORE",$B$3))</f>
        <v/>
      </c>
      <c r="T162" s="43" t="str">
        <f>IF($A162="","",_xll.ciqfunctions.udf.CIQ($A162,"IQ_FFO_TOTAL_DEBT_SCORE",$B$3))</f>
        <v/>
      </c>
      <c r="U162" s="43" t="str">
        <f>IF($A162="","",_xll.ciqfunctions.udf.CIQ($A162,"IQ_NET_DEBT_EBITDA_SCORE",$B$3))</f>
        <v/>
      </c>
      <c r="V162" s="43" t="str">
        <f>IF($A162="","",_xll.ciqfunctions.udf.CIQ($A162,"IQ_TOTAL_DEBT_CAP_SCORE",$B$3))</f>
        <v/>
      </c>
      <c r="W162" s="43" t="str">
        <f>IF($A162="","",_xll.ciqfunctions.udf.CIQ($A162,"IQ_DEBT_TOTAL_LIAB_SCORE",$B$3))</f>
        <v/>
      </c>
      <c r="X162" s="43" t="str">
        <f>IF($A162="","",_xll.ciqfunctions.udf.CIQ($A162,"IQ_TOTAL_DEBT_TOTAL_REV_SCORE",$B$3))</f>
        <v/>
      </c>
      <c r="Z162" s="43" t="str">
        <f>IF($A162="","",_xll.ciqfunctions.udf.CIQ($A162,"IQ_LIQUID_SCORE",$B$3))</f>
        <v/>
      </c>
      <c r="AA162" s="43" t="str">
        <f>IF($A162="","",_xll.ciqfunctions.udf.CIQ($A162,"IQ_FFO_PLUS_CASH_ST_DEBT_SCORE",$B$3))</f>
        <v/>
      </c>
      <c r="AB162" s="43" t="str">
        <f>IF($A162="","",_xll.ciqfunctions.udf.CIQ($A162,"IQ_FFO_GROSS_PROFIT_SCORE",$B$3))</f>
        <v/>
      </c>
      <c r="AC162" s="43" t="str">
        <f>IF($A162="","",_xll.ciqfunctions.udf.CIQ($A162,"IQ_BASIC_DEFENSE_INTERVAL_SCORE",$B$3))</f>
        <v/>
      </c>
      <c r="AD162" s="43" t="str">
        <f>IF($A162="","",_xll.ciqfunctions.udf.CIQ($A162,"IQ_CURRENT_RATIO_SCORE",$B$3))</f>
        <v/>
      </c>
      <c r="AE162" s="43" t="str">
        <f>IF($A162="","",_xll.ciqfunctions.udf.CIQ($A162,"IQ_QUICK_RATIO_SCORE",$B$3))</f>
        <v/>
      </c>
    </row>
    <row r="163" spans="3:31" ht="12.75" customHeight="1" x14ac:dyDescent="0.2">
      <c r="C163" s="43" t="str">
        <f>IF($A163="","",_xll.ciqfunctions.udf.CIQ($A163,"IQ_OPERATIONAL_SCORE",$B$3))</f>
        <v/>
      </c>
      <c r="D163" s="43" t="str">
        <f>IF($A163="","",_xll.ciqfunctions.udf.CIQ($A163,"IQ_TOTAL_REV_SCORE",$B$3))</f>
        <v/>
      </c>
      <c r="E163" s="43" t="str">
        <f>IF($A163="","",_xll.ciqfunctions.udf.CIQ($A163,"IQ_TOTAL_EQUITY_SCORE",$B$3))</f>
        <v/>
      </c>
      <c r="F163" s="43" t="str">
        <f>IF($A163="","",_xll.ciqfunctions.udf.CIQ($A163,"IQ_RETURN_CAPITAL_SCORE",$B$3))</f>
        <v/>
      </c>
      <c r="G163" s="43" t="str">
        <f>IF($A163="","",_xll.ciqfunctions.udf.CIQ($A163,"IQ_RECURRING_EARN_ASSETS_SCORE",$B$3))</f>
        <v/>
      </c>
      <c r="H163" s="43" t="str">
        <f>IF($A163="","",_xll.ciqfunctions.udf.CIQ($A163,"IQ_NET_WORKING_CAP_REV_SCORE",$B$3))</f>
        <v/>
      </c>
      <c r="I163" s="43" t="str">
        <f>IF($A163="","",_xll.ciqfunctions.udf.CIQ($A163,"IQ_ASSET_TURNS_SCORE",$B$3))</f>
        <v/>
      </c>
      <c r="J163" s="43" t="str">
        <f>IF($A163="","",_xll.ciqfunctions.udf.CIQ($A163,"IQ_INTAN_ASSETS_REV_SCORE",$B$3))</f>
        <v/>
      </c>
      <c r="K163" s="43" t="str">
        <f>IF($A163="","",_xll.ciqfunctions.udf.CIQ($A163,"IQ_NET_WORKING_CAP_TOTAL_ASSETS_SCORE",$B$3))</f>
        <v/>
      </c>
      <c r="L163" s="43" t="str">
        <f>IF($A163="","",_xll.ciqfunctions.udf.CIQ($A163,"IQ_AP_AR_SCORE",$B$3))</f>
        <v/>
      </c>
      <c r="M163" s="43" t="str">
        <f>IF($A163="","",_xll.ciqfunctions.udf.CIQ($A163,"IQ_MGMT_RATE_RETURN_SCORE",$B$3))</f>
        <v/>
      </c>
      <c r="N163" s="43" t="str">
        <f>IF($A163="","",_xll.ciqfunctions.udf.CIQ($A163,"IQ_GROSS_MARGIN_SCORE",$B$3))</f>
        <v/>
      </c>
      <c r="O163" s="43" t="str">
        <f>IF($A163="","",_xll.ciqfunctions.udf.CIQ($A163,"IQ_EBITDA_MARGIN_SCORE",$B$3))</f>
        <v/>
      </c>
      <c r="Q163" s="43" t="str">
        <f>IF($A163="","",_xll.ciqfunctions.udf.CIQ($A163,"IQ_SOLVENCY_SCORE",$B$3))</f>
        <v/>
      </c>
      <c r="R163" s="43" t="str">
        <f>IF($A163="","",_xll.ciqfunctions.udf.CIQ($A163,"IQ_FFO_INT_SCORE",$B$3))</f>
        <v/>
      </c>
      <c r="S163" s="43" t="str">
        <f>IF($A163="","",_xll.ciqfunctions.udf.CIQ($A163,"IQ_EBITDA_INT_SCORE",$B$3))</f>
        <v/>
      </c>
      <c r="T163" s="43" t="str">
        <f>IF($A163="","",_xll.ciqfunctions.udf.CIQ($A163,"IQ_FFO_TOTAL_DEBT_SCORE",$B$3))</f>
        <v/>
      </c>
      <c r="U163" s="43" t="str">
        <f>IF($A163="","",_xll.ciqfunctions.udf.CIQ($A163,"IQ_NET_DEBT_EBITDA_SCORE",$B$3))</f>
        <v/>
      </c>
      <c r="V163" s="43" t="str">
        <f>IF($A163="","",_xll.ciqfunctions.udf.CIQ($A163,"IQ_TOTAL_DEBT_CAP_SCORE",$B$3))</f>
        <v/>
      </c>
      <c r="W163" s="43" t="str">
        <f>IF($A163="","",_xll.ciqfunctions.udf.CIQ($A163,"IQ_DEBT_TOTAL_LIAB_SCORE",$B$3))</f>
        <v/>
      </c>
      <c r="X163" s="43" t="str">
        <f>IF($A163="","",_xll.ciqfunctions.udf.CIQ($A163,"IQ_TOTAL_DEBT_TOTAL_REV_SCORE",$B$3))</f>
        <v/>
      </c>
      <c r="Z163" s="43" t="str">
        <f>IF($A163="","",_xll.ciqfunctions.udf.CIQ($A163,"IQ_LIQUID_SCORE",$B$3))</f>
        <v/>
      </c>
      <c r="AA163" s="43" t="str">
        <f>IF($A163="","",_xll.ciqfunctions.udf.CIQ($A163,"IQ_FFO_PLUS_CASH_ST_DEBT_SCORE",$B$3))</f>
        <v/>
      </c>
      <c r="AB163" s="43" t="str">
        <f>IF($A163="","",_xll.ciqfunctions.udf.CIQ($A163,"IQ_FFO_GROSS_PROFIT_SCORE",$B$3))</f>
        <v/>
      </c>
      <c r="AC163" s="43" t="str">
        <f>IF($A163="","",_xll.ciqfunctions.udf.CIQ($A163,"IQ_BASIC_DEFENSE_INTERVAL_SCORE",$B$3))</f>
        <v/>
      </c>
      <c r="AD163" s="43" t="str">
        <f>IF($A163="","",_xll.ciqfunctions.udf.CIQ($A163,"IQ_CURRENT_RATIO_SCORE",$B$3))</f>
        <v/>
      </c>
      <c r="AE163" s="43" t="str">
        <f>IF($A163="","",_xll.ciqfunctions.udf.CIQ($A163,"IQ_QUICK_RATIO_SCORE",$B$3))</f>
        <v/>
      </c>
    </row>
    <row r="164" spans="3:31" ht="12.75" customHeight="1" x14ac:dyDescent="0.2">
      <c r="C164" s="43" t="str">
        <f>IF($A164="","",_xll.ciqfunctions.udf.CIQ($A164,"IQ_OPERATIONAL_SCORE",$B$3))</f>
        <v/>
      </c>
      <c r="D164" s="43" t="str">
        <f>IF($A164="","",_xll.ciqfunctions.udf.CIQ($A164,"IQ_TOTAL_REV_SCORE",$B$3))</f>
        <v/>
      </c>
      <c r="E164" s="43" t="str">
        <f>IF($A164="","",_xll.ciqfunctions.udf.CIQ($A164,"IQ_TOTAL_EQUITY_SCORE",$B$3))</f>
        <v/>
      </c>
      <c r="F164" s="43" t="str">
        <f>IF($A164="","",_xll.ciqfunctions.udf.CIQ($A164,"IQ_RETURN_CAPITAL_SCORE",$B$3))</f>
        <v/>
      </c>
      <c r="G164" s="43" t="str">
        <f>IF($A164="","",_xll.ciqfunctions.udf.CIQ($A164,"IQ_RECURRING_EARN_ASSETS_SCORE",$B$3))</f>
        <v/>
      </c>
      <c r="H164" s="43" t="str">
        <f>IF($A164="","",_xll.ciqfunctions.udf.CIQ($A164,"IQ_NET_WORKING_CAP_REV_SCORE",$B$3))</f>
        <v/>
      </c>
      <c r="I164" s="43" t="str">
        <f>IF($A164="","",_xll.ciqfunctions.udf.CIQ($A164,"IQ_ASSET_TURNS_SCORE",$B$3))</f>
        <v/>
      </c>
      <c r="J164" s="43" t="str">
        <f>IF($A164="","",_xll.ciqfunctions.udf.CIQ($A164,"IQ_INTAN_ASSETS_REV_SCORE",$B$3))</f>
        <v/>
      </c>
      <c r="K164" s="43" t="str">
        <f>IF($A164="","",_xll.ciqfunctions.udf.CIQ($A164,"IQ_NET_WORKING_CAP_TOTAL_ASSETS_SCORE",$B$3))</f>
        <v/>
      </c>
      <c r="L164" s="43" t="str">
        <f>IF($A164="","",_xll.ciqfunctions.udf.CIQ($A164,"IQ_AP_AR_SCORE",$B$3))</f>
        <v/>
      </c>
      <c r="M164" s="43" t="str">
        <f>IF($A164="","",_xll.ciqfunctions.udf.CIQ($A164,"IQ_MGMT_RATE_RETURN_SCORE",$B$3))</f>
        <v/>
      </c>
      <c r="N164" s="43" t="str">
        <f>IF($A164="","",_xll.ciqfunctions.udf.CIQ($A164,"IQ_GROSS_MARGIN_SCORE",$B$3))</f>
        <v/>
      </c>
      <c r="O164" s="43" t="str">
        <f>IF($A164="","",_xll.ciqfunctions.udf.CIQ($A164,"IQ_EBITDA_MARGIN_SCORE",$B$3))</f>
        <v/>
      </c>
      <c r="Q164" s="43" t="str">
        <f>IF($A164="","",_xll.ciqfunctions.udf.CIQ($A164,"IQ_SOLVENCY_SCORE",$B$3))</f>
        <v/>
      </c>
      <c r="R164" s="43" t="str">
        <f>IF($A164="","",_xll.ciqfunctions.udf.CIQ($A164,"IQ_FFO_INT_SCORE",$B$3))</f>
        <v/>
      </c>
      <c r="S164" s="43" t="str">
        <f>IF($A164="","",_xll.ciqfunctions.udf.CIQ($A164,"IQ_EBITDA_INT_SCORE",$B$3))</f>
        <v/>
      </c>
      <c r="T164" s="43" t="str">
        <f>IF($A164="","",_xll.ciqfunctions.udf.CIQ($A164,"IQ_FFO_TOTAL_DEBT_SCORE",$B$3))</f>
        <v/>
      </c>
      <c r="U164" s="43" t="str">
        <f>IF($A164="","",_xll.ciqfunctions.udf.CIQ($A164,"IQ_NET_DEBT_EBITDA_SCORE",$B$3))</f>
        <v/>
      </c>
      <c r="V164" s="43" t="str">
        <f>IF($A164="","",_xll.ciqfunctions.udf.CIQ($A164,"IQ_TOTAL_DEBT_CAP_SCORE",$B$3))</f>
        <v/>
      </c>
      <c r="W164" s="43" t="str">
        <f>IF($A164="","",_xll.ciqfunctions.udf.CIQ($A164,"IQ_DEBT_TOTAL_LIAB_SCORE",$B$3))</f>
        <v/>
      </c>
      <c r="X164" s="43" t="str">
        <f>IF($A164="","",_xll.ciqfunctions.udf.CIQ($A164,"IQ_TOTAL_DEBT_TOTAL_REV_SCORE",$B$3))</f>
        <v/>
      </c>
      <c r="Z164" s="43" t="str">
        <f>IF($A164="","",_xll.ciqfunctions.udf.CIQ($A164,"IQ_LIQUID_SCORE",$B$3))</f>
        <v/>
      </c>
      <c r="AA164" s="43" t="str">
        <f>IF($A164="","",_xll.ciqfunctions.udf.CIQ($A164,"IQ_FFO_PLUS_CASH_ST_DEBT_SCORE",$B$3))</f>
        <v/>
      </c>
      <c r="AB164" s="43" t="str">
        <f>IF($A164="","",_xll.ciqfunctions.udf.CIQ($A164,"IQ_FFO_GROSS_PROFIT_SCORE",$B$3))</f>
        <v/>
      </c>
      <c r="AC164" s="43" t="str">
        <f>IF($A164="","",_xll.ciqfunctions.udf.CIQ($A164,"IQ_BASIC_DEFENSE_INTERVAL_SCORE",$B$3))</f>
        <v/>
      </c>
      <c r="AD164" s="43" t="str">
        <f>IF($A164="","",_xll.ciqfunctions.udf.CIQ($A164,"IQ_CURRENT_RATIO_SCORE",$B$3))</f>
        <v/>
      </c>
      <c r="AE164" s="43" t="str">
        <f>IF($A164="","",_xll.ciqfunctions.udf.CIQ($A164,"IQ_QUICK_RATIO_SCORE",$B$3))</f>
        <v/>
      </c>
    </row>
    <row r="165" spans="3:31" ht="12.75" customHeight="1" x14ac:dyDescent="0.2">
      <c r="C165" s="43" t="str">
        <f>IF($A165="","",_xll.ciqfunctions.udf.CIQ($A165,"IQ_OPERATIONAL_SCORE",$B$3))</f>
        <v/>
      </c>
      <c r="D165" s="43" t="str">
        <f>IF($A165="","",_xll.ciqfunctions.udf.CIQ($A165,"IQ_TOTAL_REV_SCORE",$B$3))</f>
        <v/>
      </c>
      <c r="E165" s="43" t="str">
        <f>IF($A165="","",_xll.ciqfunctions.udf.CIQ($A165,"IQ_TOTAL_EQUITY_SCORE",$B$3))</f>
        <v/>
      </c>
      <c r="F165" s="43" t="str">
        <f>IF($A165="","",_xll.ciqfunctions.udf.CIQ($A165,"IQ_RETURN_CAPITAL_SCORE",$B$3))</f>
        <v/>
      </c>
      <c r="G165" s="43" t="str">
        <f>IF($A165="","",_xll.ciqfunctions.udf.CIQ($A165,"IQ_RECURRING_EARN_ASSETS_SCORE",$B$3))</f>
        <v/>
      </c>
      <c r="H165" s="43" t="str">
        <f>IF($A165="","",_xll.ciqfunctions.udf.CIQ($A165,"IQ_NET_WORKING_CAP_REV_SCORE",$B$3))</f>
        <v/>
      </c>
      <c r="I165" s="43" t="str">
        <f>IF($A165="","",_xll.ciqfunctions.udf.CIQ($A165,"IQ_ASSET_TURNS_SCORE",$B$3))</f>
        <v/>
      </c>
      <c r="J165" s="43" t="str">
        <f>IF($A165="","",_xll.ciqfunctions.udf.CIQ($A165,"IQ_INTAN_ASSETS_REV_SCORE",$B$3))</f>
        <v/>
      </c>
      <c r="K165" s="43" t="str">
        <f>IF($A165="","",_xll.ciqfunctions.udf.CIQ($A165,"IQ_NET_WORKING_CAP_TOTAL_ASSETS_SCORE",$B$3))</f>
        <v/>
      </c>
      <c r="L165" s="43" t="str">
        <f>IF($A165="","",_xll.ciqfunctions.udf.CIQ($A165,"IQ_AP_AR_SCORE",$B$3))</f>
        <v/>
      </c>
      <c r="M165" s="43" t="str">
        <f>IF($A165="","",_xll.ciqfunctions.udf.CIQ($A165,"IQ_MGMT_RATE_RETURN_SCORE",$B$3))</f>
        <v/>
      </c>
      <c r="N165" s="43" t="str">
        <f>IF($A165="","",_xll.ciqfunctions.udf.CIQ($A165,"IQ_GROSS_MARGIN_SCORE",$B$3))</f>
        <v/>
      </c>
      <c r="O165" s="43" t="str">
        <f>IF($A165="","",_xll.ciqfunctions.udf.CIQ($A165,"IQ_EBITDA_MARGIN_SCORE",$B$3))</f>
        <v/>
      </c>
      <c r="Q165" s="43" t="str">
        <f>IF($A165="","",_xll.ciqfunctions.udf.CIQ($A165,"IQ_SOLVENCY_SCORE",$B$3))</f>
        <v/>
      </c>
      <c r="R165" s="43" t="str">
        <f>IF($A165="","",_xll.ciqfunctions.udf.CIQ($A165,"IQ_FFO_INT_SCORE",$B$3))</f>
        <v/>
      </c>
      <c r="S165" s="43" t="str">
        <f>IF($A165="","",_xll.ciqfunctions.udf.CIQ($A165,"IQ_EBITDA_INT_SCORE",$B$3))</f>
        <v/>
      </c>
      <c r="T165" s="43" t="str">
        <f>IF($A165="","",_xll.ciqfunctions.udf.CIQ($A165,"IQ_FFO_TOTAL_DEBT_SCORE",$B$3))</f>
        <v/>
      </c>
      <c r="U165" s="43" t="str">
        <f>IF($A165="","",_xll.ciqfunctions.udf.CIQ($A165,"IQ_NET_DEBT_EBITDA_SCORE",$B$3))</f>
        <v/>
      </c>
      <c r="V165" s="43" t="str">
        <f>IF($A165="","",_xll.ciqfunctions.udf.CIQ($A165,"IQ_TOTAL_DEBT_CAP_SCORE",$B$3))</f>
        <v/>
      </c>
      <c r="W165" s="43" t="str">
        <f>IF($A165="","",_xll.ciqfunctions.udf.CIQ($A165,"IQ_DEBT_TOTAL_LIAB_SCORE",$B$3))</f>
        <v/>
      </c>
      <c r="X165" s="43" t="str">
        <f>IF($A165="","",_xll.ciqfunctions.udf.CIQ($A165,"IQ_TOTAL_DEBT_TOTAL_REV_SCORE",$B$3))</f>
        <v/>
      </c>
      <c r="Z165" s="43" t="str">
        <f>IF($A165="","",_xll.ciqfunctions.udf.CIQ($A165,"IQ_LIQUID_SCORE",$B$3))</f>
        <v/>
      </c>
      <c r="AA165" s="43" t="str">
        <f>IF($A165="","",_xll.ciqfunctions.udf.CIQ($A165,"IQ_FFO_PLUS_CASH_ST_DEBT_SCORE",$B$3))</f>
        <v/>
      </c>
      <c r="AB165" s="43" t="str">
        <f>IF($A165="","",_xll.ciqfunctions.udf.CIQ($A165,"IQ_FFO_GROSS_PROFIT_SCORE",$B$3))</f>
        <v/>
      </c>
      <c r="AC165" s="43" t="str">
        <f>IF($A165="","",_xll.ciqfunctions.udf.CIQ($A165,"IQ_BASIC_DEFENSE_INTERVAL_SCORE",$B$3))</f>
        <v/>
      </c>
      <c r="AD165" s="43" t="str">
        <f>IF($A165="","",_xll.ciqfunctions.udf.CIQ($A165,"IQ_CURRENT_RATIO_SCORE",$B$3))</f>
        <v/>
      </c>
      <c r="AE165" s="43" t="str">
        <f>IF($A165="","",_xll.ciqfunctions.udf.CIQ($A165,"IQ_QUICK_RATIO_SCORE",$B$3))</f>
        <v/>
      </c>
    </row>
    <row r="166" spans="3:31" ht="12.75" customHeight="1" x14ac:dyDescent="0.2">
      <c r="C166" s="43" t="str">
        <f>IF($A166="","",_xll.ciqfunctions.udf.CIQ($A166,"IQ_OPERATIONAL_SCORE",$B$3))</f>
        <v/>
      </c>
      <c r="D166" s="43" t="str">
        <f>IF($A166="","",_xll.ciqfunctions.udf.CIQ($A166,"IQ_TOTAL_REV_SCORE",$B$3))</f>
        <v/>
      </c>
      <c r="E166" s="43" t="str">
        <f>IF($A166="","",_xll.ciqfunctions.udf.CIQ($A166,"IQ_TOTAL_EQUITY_SCORE",$B$3))</f>
        <v/>
      </c>
      <c r="F166" s="43" t="str">
        <f>IF($A166="","",_xll.ciqfunctions.udf.CIQ($A166,"IQ_RETURN_CAPITAL_SCORE",$B$3))</f>
        <v/>
      </c>
      <c r="G166" s="43" t="str">
        <f>IF($A166="","",_xll.ciqfunctions.udf.CIQ($A166,"IQ_RECURRING_EARN_ASSETS_SCORE",$B$3))</f>
        <v/>
      </c>
      <c r="H166" s="43" t="str">
        <f>IF($A166="","",_xll.ciqfunctions.udf.CIQ($A166,"IQ_NET_WORKING_CAP_REV_SCORE",$B$3))</f>
        <v/>
      </c>
      <c r="I166" s="43" t="str">
        <f>IF($A166="","",_xll.ciqfunctions.udf.CIQ($A166,"IQ_ASSET_TURNS_SCORE",$B$3))</f>
        <v/>
      </c>
      <c r="J166" s="43" t="str">
        <f>IF($A166="","",_xll.ciqfunctions.udf.CIQ($A166,"IQ_INTAN_ASSETS_REV_SCORE",$B$3))</f>
        <v/>
      </c>
      <c r="K166" s="43" t="str">
        <f>IF($A166="","",_xll.ciqfunctions.udf.CIQ($A166,"IQ_NET_WORKING_CAP_TOTAL_ASSETS_SCORE",$B$3))</f>
        <v/>
      </c>
      <c r="L166" s="43" t="str">
        <f>IF($A166="","",_xll.ciqfunctions.udf.CIQ($A166,"IQ_AP_AR_SCORE",$B$3))</f>
        <v/>
      </c>
      <c r="M166" s="43" t="str">
        <f>IF($A166="","",_xll.ciqfunctions.udf.CIQ($A166,"IQ_MGMT_RATE_RETURN_SCORE",$B$3))</f>
        <v/>
      </c>
      <c r="N166" s="43" t="str">
        <f>IF($A166="","",_xll.ciqfunctions.udf.CIQ($A166,"IQ_GROSS_MARGIN_SCORE",$B$3))</f>
        <v/>
      </c>
      <c r="O166" s="43" t="str">
        <f>IF($A166="","",_xll.ciqfunctions.udf.CIQ($A166,"IQ_EBITDA_MARGIN_SCORE",$B$3))</f>
        <v/>
      </c>
      <c r="Q166" s="43" t="str">
        <f>IF($A166="","",_xll.ciqfunctions.udf.CIQ($A166,"IQ_SOLVENCY_SCORE",$B$3))</f>
        <v/>
      </c>
      <c r="R166" s="43" t="str">
        <f>IF($A166="","",_xll.ciqfunctions.udf.CIQ($A166,"IQ_FFO_INT_SCORE",$B$3))</f>
        <v/>
      </c>
      <c r="S166" s="43" t="str">
        <f>IF($A166="","",_xll.ciqfunctions.udf.CIQ($A166,"IQ_EBITDA_INT_SCORE",$B$3))</f>
        <v/>
      </c>
      <c r="T166" s="43" t="str">
        <f>IF($A166="","",_xll.ciqfunctions.udf.CIQ($A166,"IQ_FFO_TOTAL_DEBT_SCORE",$B$3))</f>
        <v/>
      </c>
      <c r="U166" s="43" t="str">
        <f>IF($A166="","",_xll.ciqfunctions.udf.CIQ($A166,"IQ_NET_DEBT_EBITDA_SCORE",$B$3))</f>
        <v/>
      </c>
      <c r="V166" s="43" t="str">
        <f>IF($A166="","",_xll.ciqfunctions.udf.CIQ($A166,"IQ_TOTAL_DEBT_CAP_SCORE",$B$3))</f>
        <v/>
      </c>
      <c r="W166" s="43" t="str">
        <f>IF($A166="","",_xll.ciqfunctions.udf.CIQ($A166,"IQ_DEBT_TOTAL_LIAB_SCORE",$B$3))</f>
        <v/>
      </c>
      <c r="X166" s="43" t="str">
        <f>IF($A166="","",_xll.ciqfunctions.udf.CIQ($A166,"IQ_TOTAL_DEBT_TOTAL_REV_SCORE",$B$3))</f>
        <v/>
      </c>
      <c r="Z166" s="43" t="str">
        <f>IF($A166="","",_xll.ciqfunctions.udf.CIQ($A166,"IQ_LIQUID_SCORE",$B$3))</f>
        <v/>
      </c>
      <c r="AA166" s="43" t="str">
        <f>IF($A166="","",_xll.ciqfunctions.udf.CIQ($A166,"IQ_FFO_PLUS_CASH_ST_DEBT_SCORE",$B$3))</f>
        <v/>
      </c>
      <c r="AB166" s="43" t="str">
        <f>IF($A166="","",_xll.ciqfunctions.udf.CIQ($A166,"IQ_FFO_GROSS_PROFIT_SCORE",$B$3))</f>
        <v/>
      </c>
      <c r="AC166" s="43" t="str">
        <f>IF($A166="","",_xll.ciqfunctions.udf.CIQ($A166,"IQ_BASIC_DEFENSE_INTERVAL_SCORE",$B$3))</f>
        <v/>
      </c>
      <c r="AD166" s="43" t="str">
        <f>IF($A166="","",_xll.ciqfunctions.udf.CIQ($A166,"IQ_CURRENT_RATIO_SCORE",$B$3))</f>
        <v/>
      </c>
      <c r="AE166" s="43" t="str">
        <f>IF($A166="","",_xll.ciqfunctions.udf.CIQ($A166,"IQ_QUICK_RATIO_SCORE",$B$3))</f>
        <v/>
      </c>
    </row>
    <row r="167" spans="3:31" ht="12.75" customHeight="1" x14ac:dyDescent="0.2">
      <c r="C167" s="43" t="str">
        <f>IF($A167="","",_xll.ciqfunctions.udf.CIQ($A167,"IQ_OPERATIONAL_SCORE",$B$3))</f>
        <v/>
      </c>
      <c r="D167" s="43" t="str">
        <f>IF($A167="","",_xll.ciqfunctions.udf.CIQ($A167,"IQ_TOTAL_REV_SCORE",$B$3))</f>
        <v/>
      </c>
      <c r="E167" s="43" t="str">
        <f>IF($A167="","",_xll.ciqfunctions.udf.CIQ($A167,"IQ_TOTAL_EQUITY_SCORE",$B$3))</f>
        <v/>
      </c>
      <c r="F167" s="43" t="str">
        <f>IF($A167="","",_xll.ciqfunctions.udf.CIQ($A167,"IQ_RETURN_CAPITAL_SCORE",$B$3))</f>
        <v/>
      </c>
      <c r="G167" s="43" t="str">
        <f>IF($A167="","",_xll.ciqfunctions.udf.CIQ($A167,"IQ_RECURRING_EARN_ASSETS_SCORE",$B$3))</f>
        <v/>
      </c>
      <c r="H167" s="43" t="str">
        <f>IF($A167="","",_xll.ciqfunctions.udf.CIQ($A167,"IQ_NET_WORKING_CAP_REV_SCORE",$B$3))</f>
        <v/>
      </c>
      <c r="I167" s="43" t="str">
        <f>IF($A167="","",_xll.ciqfunctions.udf.CIQ($A167,"IQ_ASSET_TURNS_SCORE",$B$3))</f>
        <v/>
      </c>
      <c r="J167" s="43" t="str">
        <f>IF($A167="","",_xll.ciqfunctions.udf.CIQ($A167,"IQ_INTAN_ASSETS_REV_SCORE",$B$3))</f>
        <v/>
      </c>
      <c r="K167" s="43" t="str">
        <f>IF($A167="","",_xll.ciqfunctions.udf.CIQ($A167,"IQ_NET_WORKING_CAP_TOTAL_ASSETS_SCORE",$B$3))</f>
        <v/>
      </c>
      <c r="L167" s="43" t="str">
        <f>IF($A167="","",_xll.ciqfunctions.udf.CIQ($A167,"IQ_AP_AR_SCORE",$B$3))</f>
        <v/>
      </c>
      <c r="M167" s="43" t="str">
        <f>IF($A167="","",_xll.ciqfunctions.udf.CIQ($A167,"IQ_MGMT_RATE_RETURN_SCORE",$B$3))</f>
        <v/>
      </c>
      <c r="N167" s="43" t="str">
        <f>IF($A167="","",_xll.ciqfunctions.udf.CIQ($A167,"IQ_GROSS_MARGIN_SCORE",$B$3))</f>
        <v/>
      </c>
      <c r="O167" s="43" t="str">
        <f>IF($A167="","",_xll.ciqfunctions.udf.CIQ($A167,"IQ_EBITDA_MARGIN_SCORE",$B$3))</f>
        <v/>
      </c>
      <c r="Q167" s="43" t="str">
        <f>IF($A167="","",_xll.ciqfunctions.udf.CIQ($A167,"IQ_SOLVENCY_SCORE",$B$3))</f>
        <v/>
      </c>
      <c r="R167" s="43" t="str">
        <f>IF($A167="","",_xll.ciqfunctions.udf.CIQ($A167,"IQ_FFO_INT_SCORE",$B$3))</f>
        <v/>
      </c>
      <c r="S167" s="43" t="str">
        <f>IF($A167="","",_xll.ciqfunctions.udf.CIQ($A167,"IQ_EBITDA_INT_SCORE",$B$3))</f>
        <v/>
      </c>
      <c r="T167" s="43" t="str">
        <f>IF($A167="","",_xll.ciqfunctions.udf.CIQ($A167,"IQ_FFO_TOTAL_DEBT_SCORE",$B$3))</f>
        <v/>
      </c>
      <c r="U167" s="43" t="str">
        <f>IF($A167="","",_xll.ciqfunctions.udf.CIQ($A167,"IQ_NET_DEBT_EBITDA_SCORE",$B$3))</f>
        <v/>
      </c>
      <c r="V167" s="43" t="str">
        <f>IF($A167="","",_xll.ciqfunctions.udf.CIQ($A167,"IQ_TOTAL_DEBT_CAP_SCORE",$B$3))</f>
        <v/>
      </c>
      <c r="W167" s="43" t="str">
        <f>IF($A167="","",_xll.ciqfunctions.udf.CIQ($A167,"IQ_DEBT_TOTAL_LIAB_SCORE",$B$3))</f>
        <v/>
      </c>
      <c r="X167" s="43" t="str">
        <f>IF($A167="","",_xll.ciqfunctions.udf.CIQ($A167,"IQ_TOTAL_DEBT_TOTAL_REV_SCORE",$B$3))</f>
        <v/>
      </c>
      <c r="Z167" s="43" t="str">
        <f>IF($A167="","",_xll.ciqfunctions.udf.CIQ($A167,"IQ_LIQUID_SCORE",$B$3))</f>
        <v/>
      </c>
      <c r="AA167" s="43" t="str">
        <f>IF($A167="","",_xll.ciqfunctions.udf.CIQ($A167,"IQ_FFO_PLUS_CASH_ST_DEBT_SCORE",$B$3))</f>
        <v/>
      </c>
      <c r="AB167" s="43" t="str">
        <f>IF($A167="","",_xll.ciqfunctions.udf.CIQ($A167,"IQ_FFO_GROSS_PROFIT_SCORE",$B$3))</f>
        <v/>
      </c>
      <c r="AC167" s="43" t="str">
        <f>IF($A167="","",_xll.ciqfunctions.udf.CIQ($A167,"IQ_BASIC_DEFENSE_INTERVAL_SCORE",$B$3))</f>
        <v/>
      </c>
      <c r="AD167" s="43" t="str">
        <f>IF($A167="","",_xll.ciqfunctions.udf.CIQ($A167,"IQ_CURRENT_RATIO_SCORE",$B$3))</f>
        <v/>
      </c>
      <c r="AE167" s="43" t="str">
        <f>IF($A167="","",_xll.ciqfunctions.udf.CIQ($A167,"IQ_QUICK_RATIO_SCORE",$B$3))</f>
        <v/>
      </c>
    </row>
    <row r="168" spans="3:31" ht="12.75" customHeight="1" x14ac:dyDescent="0.2">
      <c r="C168" s="43" t="str">
        <f>IF($A168="","",_xll.ciqfunctions.udf.CIQ($A168,"IQ_OPERATIONAL_SCORE",$B$3))</f>
        <v/>
      </c>
      <c r="D168" s="43" t="str">
        <f>IF($A168="","",_xll.ciqfunctions.udf.CIQ($A168,"IQ_TOTAL_REV_SCORE",$B$3))</f>
        <v/>
      </c>
      <c r="E168" s="43" t="str">
        <f>IF($A168="","",_xll.ciqfunctions.udf.CIQ($A168,"IQ_TOTAL_EQUITY_SCORE",$B$3))</f>
        <v/>
      </c>
      <c r="F168" s="43" t="str">
        <f>IF($A168="","",_xll.ciqfunctions.udf.CIQ($A168,"IQ_RETURN_CAPITAL_SCORE",$B$3))</f>
        <v/>
      </c>
      <c r="G168" s="43" t="str">
        <f>IF($A168="","",_xll.ciqfunctions.udf.CIQ($A168,"IQ_RECURRING_EARN_ASSETS_SCORE",$B$3))</f>
        <v/>
      </c>
      <c r="H168" s="43" t="str">
        <f>IF($A168="","",_xll.ciqfunctions.udf.CIQ($A168,"IQ_NET_WORKING_CAP_REV_SCORE",$B$3))</f>
        <v/>
      </c>
      <c r="I168" s="43" t="str">
        <f>IF($A168="","",_xll.ciqfunctions.udf.CIQ($A168,"IQ_ASSET_TURNS_SCORE",$B$3))</f>
        <v/>
      </c>
      <c r="J168" s="43" t="str">
        <f>IF($A168="","",_xll.ciqfunctions.udf.CIQ($A168,"IQ_INTAN_ASSETS_REV_SCORE",$B$3))</f>
        <v/>
      </c>
      <c r="K168" s="43" t="str">
        <f>IF($A168="","",_xll.ciqfunctions.udf.CIQ($A168,"IQ_NET_WORKING_CAP_TOTAL_ASSETS_SCORE",$B$3))</f>
        <v/>
      </c>
      <c r="L168" s="43" t="str">
        <f>IF($A168="","",_xll.ciqfunctions.udf.CIQ($A168,"IQ_AP_AR_SCORE",$B$3))</f>
        <v/>
      </c>
      <c r="M168" s="43" t="str">
        <f>IF($A168="","",_xll.ciqfunctions.udf.CIQ($A168,"IQ_MGMT_RATE_RETURN_SCORE",$B$3))</f>
        <v/>
      </c>
      <c r="N168" s="43" t="str">
        <f>IF($A168="","",_xll.ciqfunctions.udf.CIQ($A168,"IQ_GROSS_MARGIN_SCORE",$B$3))</f>
        <v/>
      </c>
      <c r="O168" s="43" t="str">
        <f>IF($A168="","",_xll.ciqfunctions.udf.CIQ($A168,"IQ_EBITDA_MARGIN_SCORE",$B$3))</f>
        <v/>
      </c>
      <c r="Q168" s="43" t="str">
        <f>IF($A168="","",_xll.ciqfunctions.udf.CIQ($A168,"IQ_SOLVENCY_SCORE",$B$3))</f>
        <v/>
      </c>
      <c r="R168" s="43" t="str">
        <f>IF($A168="","",_xll.ciqfunctions.udf.CIQ($A168,"IQ_FFO_INT_SCORE",$B$3))</f>
        <v/>
      </c>
      <c r="S168" s="43" t="str">
        <f>IF($A168="","",_xll.ciqfunctions.udf.CIQ($A168,"IQ_EBITDA_INT_SCORE",$B$3))</f>
        <v/>
      </c>
      <c r="T168" s="43" t="str">
        <f>IF($A168="","",_xll.ciqfunctions.udf.CIQ($A168,"IQ_FFO_TOTAL_DEBT_SCORE",$B$3))</f>
        <v/>
      </c>
      <c r="U168" s="43" t="str">
        <f>IF($A168="","",_xll.ciqfunctions.udf.CIQ($A168,"IQ_NET_DEBT_EBITDA_SCORE",$B$3))</f>
        <v/>
      </c>
      <c r="V168" s="43" t="str">
        <f>IF($A168="","",_xll.ciqfunctions.udf.CIQ($A168,"IQ_TOTAL_DEBT_CAP_SCORE",$B$3))</f>
        <v/>
      </c>
      <c r="W168" s="43" t="str">
        <f>IF($A168="","",_xll.ciqfunctions.udf.CIQ($A168,"IQ_DEBT_TOTAL_LIAB_SCORE",$B$3))</f>
        <v/>
      </c>
      <c r="X168" s="43" t="str">
        <f>IF($A168="","",_xll.ciqfunctions.udf.CIQ($A168,"IQ_TOTAL_DEBT_TOTAL_REV_SCORE",$B$3))</f>
        <v/>
      </c>
      <c r="Z168" s="43" t="str">
        <f>IF($A168="","",_xll.ciqfunctions.udf.CIQ($A168,"IQ_LIQUID_SCORE",$B$3))</f>
        <v/>
      </c>
      <c r="AA168" s="43" t="str">
        <f>IF($A168="","",_xll.ciqfunctions.udf.CIQ($A168,"IQ_FFO_PLUS_CASH_ST_DEBT_SCORE",$B$3))</f>
        <v/>
      </c>
      <c r="AB168" s="43" t="str">
        <f>IF($A168="","",_xll.ciqfunctions.udf.CIQ($A168,"IQ_FFO_GROSS_PROFIT_SCORE",$B$3))</f>
        <v/>
      </c>
      <c r="AC168" s="43" t="str">
        <f>IF($A168="","",_xll.ciqfunctions.udf.CIQ($A168,"IQ_BASIC_DEFENSE_INTERVAL_SCORE",$B$3))</f>
        <v/>
      </c>
      <c r="AD168" s="43" t="str">
        <f>IF($A168="","",_xll.ciqfunctions.udf.CIQ($A168,"IQ_CURRENT_RATIO_SCORE",$B$3))</f>
        <v/>
      </c>
      <c r="AE168" s="43" t="str">
        <f>IF($A168="","",_xll.ciqfunctions.udf.CIQ($A168,"IQ_QUICK_RATIO_SCORE",$B$3))</f>
        <v/>
      </c>
    </row>
    <row r="169" spans="3:31" ht="12.75" customHeight="1" x14ac:dyDescent="0.2">
      <c r="C169" s="43" t="str">
        <f>IF($A169="","",_xll.ciqfunctions.udf.CIQ($A169,"IQ_OPERATIONAL_SCORE",$B$3))</f>
        <v/>
      </c>
      <c r="D169" s="43" t="str">
        <f>IF($A169="","",_xll.ciqfunctions.udf.CIQ($A169,"IQ_TOTAL_REV_SCORE",$B$3))</f>
        <v/>
      </c>
      <c r="E169" s="43" t="str">
        <f>IF($A169="","",_xll.ciqfunctions.udf.CIQ($A169,"IQ_TOTAL_EQUITY_SCORE",$B$3))</f>
        <v/>
      </c>
      <c r="F169" s="43" t="str">
        <f>IF($A169="","",_xll.ciqfunctions.udf.CIQ($A169,"IQ_RETURN_CAPITAL_SCORE",$B$3))</f>
        <v/>
      </c>
      <c r="G169" s="43" t="str">
        <f>IF($A169="","",_xll.ciqfunctions.udf.CIQ($A169,"IQ_RECURRING_EARN_ASSETS_SCORE",$B$3))</f>
        <v/>
      </c>
      <c r="H169" s="43" t="str">
        <f>IF($A169="","",_xll.ciqfunctions.udf.CIQ($A169,"IQ_NET_WORKING_CAP_REV_SCORE",$B$3))</f>
        <v/>
      </c>
      <c r="I169" s="43" t="str">
        <f>IF($A169="","",_xll.ciqfunctions.udf.CIQ($A169,"IQ_ASSET_TURNS_SCORE",$B$3))</f>
        <v/>
      </c>
      <c r="J169" s="43" t="str">
        <f>IF($A169="","",_xll.ciqfunctions.udf.CIQ($A169,"IQ_INTAN_ASSETS_REV_SCORE",$B$3))</f>
        <v/>
      </c>
      <c r="K169" s="43" t="str">
        <f>IF($A169="","",_xll.ciqfunctions.udf.CIQ($A169,"IQ_NET_WORKING_CAP_TOTAL_ASSETS_SCORE",$B$3))</f>
        <v/>
      </c>
      <c r="L169" s="43" t="str">
        <f>IF($A169="","",_xll.ciqfunctions.udf.CIQ($A169,"IQ_AP_AR_SCORE",$B$3))</f>
        <v/>
      </c>
      <c r="M169" s="43" t="str">
        <f>IF($A169="","",_xll.ciqfunctions.udf.CIQ($A169,"IQ_MGMT_RATE_RETURN_SCORE",$B$3))</f>
        <v/>
      </c>
      <c r="N169" s="43" t="str">
        <f>IF($A169="","",_xll.ciqfunctions.udf.CIQ($A169,"IQ_GROSS_MARGIN_SCORE",$B$3))</f>
        <v/>
      </c>
      <c r="O169" s="43" t="str">
        <f>IF($A169="","",_xll.ciqfunctions.udf.CIQ($A169,"IQ_EBITDA_MARGIN_SCORE",$B$3))</f>
        <v/>
      </c>
      <c r="Q169" s="43" t="str">
        <f>IF($A169="","",_xll.ciqfunctions.udf.CIQ($A169,"IQ_SOLVENCY_SCORE",$B$3))</f>
        <v/>
      </c>
      <c r="R169" s="43" t="str">
        <f>IF($A169="","",_xll.ciqfunctions.udf.CIQ($A169,"IQ_FFO_INT_SCORE",$B$3))</f>
        <v/>
      </c>
      <c r="S169" s="43" t="str">
        <f>IF($A169="","",_xll.ciqfunctions.udf.CIQ($A169,"IQ_EBITDA_INT_SCORE",$B$3))</f>
        <v/>
      </c>
      <c r="T169" s="43" t="str">
        <f>IF($A169="","",_xll.ciqfunctions.udf.CIQ($A169,"IQ_FFO_TOTAL_DEBT_SCORE",$B$3))</f>
        <v/>
      </c>
      <c r="U169" s="43" t="str">
        <f>IF($A169="","",_xll.ciqfunctions.udf.CIQ($A169,"IQ_NET_DEBT_EBITDA_SCORE",$B$3))</f>
        <v/>
      </c>
      <c r="V169" s="43" t="str">
        <f>IF($A169="","",_xll.ciqfunctions.udf.CIQ($A169,"IQ_TOTAL_DEBT_CAP_SCORE",$B$3))</f>
        <v/>
      </c>
      <c r="W169" s="43" t="str">
        <f>IF($A169="","",_xll.ciqfunctions.udf.CIQ($A169,"IQ_DEBT_TOTAL_LIAB_SCORE",$B$3))</f>
        <v/>
      </c>
      <c r="X169" s="43" t="str">
        <f>IF($A169="","",_xll.ciqfunctions.udf.CIQ($A169,"IQ_TOTAL_DEBT_TOTAL_REV_SCORE",$B$3))</f>
        <v/>
      </c>
      <c r="Z169" s="43" t="str">
        <f>IF($A169="","",_xll.ciqfunctions.udf.CIQ($A169,"IQ_LIQUID_SCORE",$B$3))</f>
        <v/>
      </c>
      <c r="AA169" s="43" t="str">
        <f>IF($A169="","",_xll.ciqfunctions.udf.CIQ($A169,"IQ_FFO_PLUS_CASH_ST_DEBT_SCORE",$B$3))</f>
        <v/>
      </c>
      <c r="AB169" s="43" t="str">
        <f>IF($A169="","",_xll.ciqfunctions.udf.CIQ($A169,"IQ_FFO_GROSS_PROFIT_SCORE",$B$3))</f>
        <v/>
      </c>
      <c r="AC169" s="43" t="str">
        <f>IF($A169="","",_xll.ciqfunctions.udf.CIQ($A169,"IQ_BASIC_DEFENSE_INTERVAL_SCORE",$B$3))</f>
        <v/>
      </c>
      <c r="AD169" s="43" t="str">
        <f>IF($A169="","",_xll.ciqfunctions.udf.CIQ($A169,"IQ_CURRENT_RATIO_SCORE",$B$3))</f>
        <v/>
      </c>
      <c r="AE169" s="43" t="str">
        <f>IF($A169="","",_xll.ciqfunctions.udf.CIQ($A169,"IQ_QUICK_RATIO_SCORE",$B$3))</f>
        <v/>
      </c>
    </row>
    <row r="170" spans="3:31" ht="12.75" customHeight="1" x14ac:dyDescent="0.2">
      <c r="C170" s="43" t="str">
        <f>IF($A170="","",_xll.ciqfunctions.udf.CIQ($A170,"IQ_OPERATIONAL_SCORE",$B$3))</f>
        <v/>
      </c>
      <c r="D170" s="43" t="str">
        <f>IF($A170="","",_xll.ciqfunctions.udf.CIQ($A170,"IQ_TOTAL_REV_SCORE",$B$3))</f>
        <v/>
      </c>
      <c r="E170" s="43" t="str">
        <f>IF($A170="","",_xll.ciqfunctions.udf.CIQ($A170,"IQ_TOTAL_EQUITY_SCORE",$B$3))</f>
        <v/>
      </c>
      <c r="F170" s="43" t="str">
        <f>IF($A170="","",_xll.ciqfunctions.udf.CIQ($A170,"IQ_RETURN_CAPITAL_SCORE",$B$3))</f>
        <v/>
      </c>
      <c r="G170" s="43" t="str">
        <f>IF($A170="","",_xll.ciqfunctions.udf.CIQ($A170,"IQ_RECURRING_EARN_ASSETS_SCORE",$B$3))</f>
        <v/>
      </c>
      <c r="H170" s="43" t="str">
        <f>IF($A170="","",_xll.ciqfunctions.udf.CIQ($A170,"IQ_NET_WORKING_CAP_REV_SCORE",$B$3))</f>
        <v/>
      </c>
      <c r="I170" s="43" t="str">
        <f>IF($A170="","",_xll.ciqfunctions.udf.CIQ($A170,"IQ_ASSET_TURNS_SCORE",$B$3))</f>
        <v/>
      </c>
      <c r="J170" s="43" t="str">
        <f>IF($A170="","",_xll.ciqfunctions.udf.CIQ($A170,"IQ_INTAN_ASSETS_REV_SCORE",$B$3))</f>
        <v/>
      </c>
      <c r="K170" s="43" t="str">
        <f>IF($A170="","",_xll.ciqfunctions.udf.CIQ($A170,"IQ_NET_WORKING_CAP_TOTAL_ASSETS_SCORE",$B$3))</f>
        <v/>
      </c>
      <c r="L170" s="43" t="str">
        <f>IF($A170="","",_xll.ciqfunctions.udf.CIQ($A170,"IQ_AP_AR_SCORE",$B$3))</f>
        <v/>
      </c>
      <c r="M170" s="43" t="str">
        <f>IF($A170="","",_xll.ciqfunctions.udf.CIQ($A170,"IQ_MGMT_RATE_RETURN_SCORE",$B$3))</f>
        <v/>
      </c>
      <c r="N170" s="43" t="str">
        <f>IF($A170="","",_xll.ciqfunctions.udf.CIQ($A170,"IQ_GROSS_MARGIN_SCORE",$B$3))</f>
        <v/>
      </c>
      <c r="O170" s="43" t="str">
        <f>IF($A170="","",_xll.ciqfunctions.udf.CIQ($A170,"IQ_EBITDA_MARGIN_SCORE",$B$3))</f>
        <v/>
      </c>
      <c r="Q170" s="43" t="str">
        <f>IF($A170="","",_xll.ciqfunctions.udf.CIQ($A170,"IQ_SOLVENCY_SCORE",$B$3))</f>
        <v/>
      </c>
      <c r="R170" s="43" t="str">
        <f>IF($A170="","",_xll.ciqfunctions.udf.CIQ($A170,"IQ_FFO_INT_SCORE",$B$3))</f>
        <v/>
      </c>
      <c r="S170" s="43" t="str">
        <f>IF($A170="","",_xll.ciqfunctions.udf.CIQ($A170,"IQ_EBITDA_INT_SCORE",$B$3))</f>
        <v/>
      </c>
      <c r="T170" s="43" t="str">
        <f>IF($A170="","",_xll.ciqfunctions.udf.CIQ($A170,"IQ_FFO_TOTAL_DEBT_SCORE",$B$3))</f>
        <v/>
      </c>
      <c r="U170" s="43" t="str">
        <f>IF($A170="","",_xll.ciqfunctions.udf.CIQ($A170,"IQ_NET_DEBT_EBITDA_SCORE",$B$3))</f>
        <v/>
      </c>
      <c r="V170" s="43" t="str">
        <f>IF($A170="","",_xll.ciqfunctions.udf.CIQ($A170,"IQ_TOTAL_DEBT_CAP_SCORE",$B$3))</f>
        <v/>
      </c>
      <c r="W170" s="43" t="str">
        <f>IF($A170="","",_xll.ciqfunctions.udf.CIQ($A170,"IQ_DEBT_TOTAL_LIAB_SCORE",$B$3))</f>
        <v/>
      </c>
      <c r="X170" s="43" t="str">
        <f>IF($A170="","",_xll.ciqfunctions.udf.CIQ($A170,"IQ_TOTAL_DEBT_TOTAL_REV_SCORE",$B$3))</f>
        <v/>
      </c>
      <c r="Z170" s="43" t="str">
        <f>IF($A170="","",_xll.ciqfunctions.udf.CIQ($A170,"IQ_LIQUID_SCORE",$B$3))</f>
        <v/>
      </c>
      <c r="AA170" s="43" t="str">
        <f>IF($A170="","",_xll.ciqfunctions.udf.CIQ($A170,"IQ_FFO_PLUS_CASH_ST_DEBT_SCORE",$B$3))</f>
        <v/>
      </c>
      <c r="AB170" s="43" t="str">
        <f>IF($A170="","",_xll.ciqfunctions.udf.CIQ($A170,"IQ_FFO_GROSS_PROFIT_SCORE",$B$3))</f>
        <v/>
      </c>
      <c r="AC170" s="43" t="str">
        <f>IF($A170="","",_xll.ciqfunctions.udf.CIQ($A170,"IQ_BASIC_DEFENSE_INTERVAL_SCORE",$B$3))</f>
        <v/>
      </c>
      <c r="AD170" s="43" t="str">
        <f>IF($A170="","",_xll.ciqfunctions.udf.CIQ($A170,"IQ_CURRENT_RATIO_SCORE",$B$3))</f>
        <v/>
      </c>
      <c r="AE170" s="43" t="str">
        <f>IF($A170="","",_xll.ciqfunctions.udf.CIQ($A170,"IQ_QUICK_RATIO_SCORE",$B$3))</f>
        <v/>
      </c>
    </row>
    <row r="171" spans="3:31" ht="12.75" customHeight="1" x14ac:dyDescent="0.2">
      <c r="C171" s="43" t="str">
        <f>IF($A171="","",_xll.ciqfunctions.udf.CIQ($A171,"IQ_OPERATIONAL_SCORE",$B$3))</f>
        <v/>
      </c>
      <c r="D171" s="43" t="str">
        <f>IF($A171="","",_xll.ciqfunctions.udf.CIQ($A171,"IQ_TOTAL_REV_SCORE",$B$3))</f>
        <v/>
      </c>
      <c r="E171" s="43" t="str">
        <f>IF($A171="","",_xll.ciqfunctions.udf.CIQ($A171,"IQ_TOTAL_EQUITY_SCORE",$B$3))</f>
        <v/>
      </c>
      <c r="F171" s="43" t="str">
        <f>IF($A171="","",_xll.ciqfunctions.udf.CIQ($A171,"IQ_RETURN_CAPITAL_SCORE",$B$3))</f>
        <v/>
      </c>
      <c r="G171" s="43" t="str">
        <f>IF($A171="","",_xll.ciqfunctions.udf.CIQ($A171,"IQ_RECURRING_EARN_ASSETS_SCORE",$B$3))</f>
        <v/>
      </c>
      <c r="H171" s="43" t="str">
        <f>IF($A171="","",_xll.ciqfunctions.udf.CIQ($A171,"IQ_NET_WORKING_CAP_REV_SCORE",$B$3))</f>
        <v/>
      </c>
      <c r="I171" s="43" t="str">
        <f>IF($A171="","",_xll.ciqfunctions.udf.CIQ($A171,"IQ_ASSET_TURNS_SCORE",$B$3))</f>
        <v/>
      </c>
      <c r="J171" s="43" t="str">
        <f>IF($A171="","",_xll.ciqfunctions.udf.CIQ($A171,"IQ_INTAN_ASSETS_REV_SCORE",$B$3))</f>
        <v/>
      </c>
      <c r="K171" s="43" t="str">
        <f>IF($A171="","",_xll.ciqfunctions.udf.CIQ($A171,"IQ_NET_WORKING_CAP_TOTAL_ASSETS_SCORE",$B$3))</f>
        <v/>
      </c>
      <c r="L171" s="43" t="str">
        <f>IF($A171="","",_xll.ciqfunctions.udf.CIQ($A171,"IQ_AP_AR_SCORE",$B$3))</f>
        <v/>
      </c>
      <c r="M171" s="43" t="str">
        <f>IF($A171="","",_xll.ciqfunctions.udf.CIQ($A171,"IQ_MGMT_RATE_RETURN_SCORE",$B$3))</f>
        <v/>
      </c>
      <c r="N171" s="43" t="str">
        <f>IF($A171="","",_xll.ciqfunctions.udf.CIQ($A171,"IQ_GROSS_MARGIN_SCORE",$B$3))</f>
        <v/>
      </c>
      <c r="O171" s="43" t="str">
        <f>IF($A171="","",_xll.ciqfunctions.udf.CIQ($A171,"IQ_EBITDA_MARGIN_SCORE",$B$3))</f>
        <v/>
      </c>
      <c r="Q171" s="43" t="str">
        <f>IF($A171="","",_xll.ciqfunctions.udf.CIQ($A171,"IQ_SOLVENCY_SCORE",$B$3))</f>
        <v/>
      </c>
      <c r="R171" s="43" t="str">
        <f>IF($A171="","",_xll.ciqfunctions.udf.CIQ($A171,"IQ_FFO_INT_SCORE",$B$3))</f>
        <v/>
      </c>
      <c r="S171" s="43" t="str">
        <f>IF($A171="","",_xll.ciqfunctions.udf.CIQ($A171,"IQ_EBITDA_INT_SCORE",$B$3))</f>
        <v/>
      </c>
      <c r="T171" s="43" t="str">
        <f>IF($A171="","",_xll.ciqfunctions.udf.CIQ($A171,"IQ_FFO_TOTAL_DEBT_SCORE",$B$3))</f>
        <v/>
      </c>
      <c r="U171" s="43" t="str">
        <f>IF($A171="","",_xll.ciqfunctions.udf.CIQ($A171,"IQ_NET_DEBT_EBITDA_SCORE",$B$3))</f>
        <v/>
      </c>
      <c r="V171" s="43" t="str">
        <f>IF($A171="","",_xll.ciqfunctions.udf.CIQ($A171,"IQ_TOTAL_DEBT_CAP_SCORE",$B$3))</f>
        <v/>
      </c>
      <c r="W171" s="43" t="str">
        <f>IF($A171="","",_xll.ciqfunctions.udf.CIQ($A171,"IQ_DEBT_TOTAL_LIAB_SCORE",$B$3))</f>
        <v/>
      </c>
      <c r="X171" s="43" t="str">
        <f>IF($A171="","",_xll.ciqfunctions.udf.CIQ($A171,"IQ_TOTAL_DEBT_TOTAL_REV_SCORE",$B$3))</f>
        <v/>
      </c>
      <c r="Z171" s="43" t="str">
        <f>IF($A171="","",_xll.ciqfunctions.udf.CIQ($A171,"IQ_LIQUID_SCORE",$B$3))</f>
        <v/>
      </c>
      <c r="AA171" s="43" t="str">
        <f>IF($A171="","",_xll.ciqfunctions.udf.CIQ($A171,"IQ_FFO_PLUS_CASH_ST_DEBT_SCORE",$B$3))</f>
        <v/>
      </c>
      <c r="AB171" s="43" t="str">
        <f>IF($A171="","",_xll.ciqfunctions.udf.CIQ($A171,"IQ_FFO_GROSS_PROFIT_SCORE",$B$3))</f>
        <v/>
      </c>
      <c r="AC171" s="43" t="str">
        <f>IF($A171="","",_xll.ciqfunctions.udf.CIQ($A171,"IQ_BASIC_DEFENSE_INTERVAL_SCORE",$B$3))</f>
        <v/>
      </c>
      <c r="AD171" s="43" t="str">
        <f>IF($A171="","",_xll.ciqfunctions.udf.CIQ($A171,"IQ_CURRENT_RATIO_SCORE",$B$3))</f>
        <v/>
      </c>
      <c r="AE171" s="43" t="str">
        <f>IF($A171="","",_xll.ciqfunctions.udf.CIQ($A171,"IQ_QUICK_RATIO_SCORE",$B$3))</f>
        <v/>
      </c>
    </row>
    <row r="172" spans="3:31" ht="12.75" customHeight="1" x14ac:dyDescent="0.2">
      <c r="C172" s="43" t="str">
        <f>IF($A172="","",_xll.ciqfunctions.udf.CIQ($A172,"IQ_OPERATIONAL_SCORE",$B$3))</f>
        <v/>
      </c>
      <c r="D172" s="43" t="str">
        <f>IF($A172="","",_xll.ciqfunctions.udf.CIQ($A172,"IQ_TOTAL_REV_SCORE",$B$3))</f>
        <v/>
      </c>
      <c r="E172" s="43" t="str">
        <f>IF($A172="","",_xll.ciqfunctions.udf.CIQ($A172,"IQ_TOTAL_EQUITY_SCORE",$B$3))</f>
        <v/>
      </c>
      <c r="F172" s="43" t="str">
        <f>IF($A172="","",_xll.ciqfunctions.udf.CIQ($A172,"IQ_RETURN_CAPITAL_SCORE",$B$3))</f>
        <v/>
      </c>
      <c r="G172" s="43" t="str">
        <f>IF($A172="","",_xll.ciqfunctions.udf.CIQ($A172,"IQ_RECURRING_EARN_ASSETS_SCORE",$B$3))</f>
        <v/>
      </c>
      <c r="H172" s="43" t="str">
        <f>IF($A172="","",_xll.ciqfunctions.udf.CIQ($A172,"IQ_NET_WORKING_CAP_REV_SCORE",$B$3))</f>
        <v/>
      </c>
      <c r="I172" s="43" t="str">
        <f>IF($A172="","",_xll.ciqfunctions.udf.CIQ($A172,"IQ_ASSET_TURNS_SCORE",$B$3))</f>
        <v/>
      </c>
      <c r="J172" s="43" t="str">
        <f>IF($A172="","",_xll.ciqfunctions.udf.CIQ($A172,"IQ_INTAN_ASSETS_REV_SCORE",$B$3))</f>
        <v/>
      </c>
      <c r="K172" s="43" t="str">
        <f>IF($A172="","",_xll.ciqfunctions.udf.CIQ($A172,"IQ_NET_WORKING_CAP_TOTAL_ASSETS_SCORE",$B$3))</f>
        <v/>
      </c>
      <c r="L172" s="43" t="str">
        <f>IF($A172="","",_xll.ciqfunctions.udf.CIQ($A172,"IQ_AP_AR_SCORE",$B$3))</f>
        <v/>
      </c>
      <c r="M172" s="43" t="str">
        <f>IF($A172="","",_xll.ciqfunctions.udf.CIQ($A172,"IQ_MGMT_RATE_RETURN_SCORE",$B$3))</f>
        <v/>
      </c>
      <c r="N172" s="43" t="str">
        <f>IF($A172="","",_xll.ciqfunctions.udf.CIQ($A172,"IQ_GROSS_MARGIN_SCORE",$B$3))</f>
        <v/>
      </c>
      <c r="O172" s="43" t="str">
        <f>IF($A172="","",_xll.ciqfunctions.udf.CIQ($A172,"IQ_EBITDA_MARGIN_SCORE",$B$3))</f>
        <v/>
      </c>
      <c r="Q172" s="43" t="str">
        <f>IF($A172="","",_xll.ciqfunctions.udf.CIQ($A172,"IQ_SOLVENCY_SCORE",$B$3))</f>
        <v/>
      </c>
      <c r="R172" s="43" t="str">
        <f>IF($A172="","",_xll.ciqfunctions.udf.CIQ($A172,"IQ_FFO_INT_SCORE",$B$3))</f>
        <v/>
      </c>
      <c r="S172" s="43" t="str">
        <f>IF($A172="","",_xll.ciqfunctions.udf.CIQ($A172,"IQ_EBITDA_INT_SCORE",$B$3))</f>
        <v/>
      </c>
      <c r="T172" s="43" t="str">
        <f>IF($A172="","",_xll.ciqfunctions.udf.CIQ($A172,"IQ_FFO_TOTAL_DEBT_SCORE",$B$3))</f>
        <v/>
      </c>
      <c r="U172" s="43" t="str">
        <f>IF($A172="","",_xll.ciqfunctions.udf.CIQ($A172,"IQ_NET_DEBT_EBITDA_SCORE",$B$3))</f>
        <v/>
      </c>
      <c r="V172" s="43" t="str">
        <f>IF($A172="","",_xll.ciqfunctions.udf.CIQ($A172,"IQ_TOTAL_DEBT_CAP_SCORE",$B$3))</f>
        <v/>
      </c>
      <c r="W172" s="43" t="str">
        <f>IF($A172="","",_xll.ciqfunctions.udf.CIQ($A172,"IQ_DEBT_TOTAL_LIAB_SCORE",$B$3))</f>
        <v/>
      </c>
      <c r="X172" s="43" t="str">
        <f>IF($A172="","",_xll.ciqfunctions.udf.CIQ($A172,"IQ_TOTAL_DEBT_TOTAL_REV_SCORE",$B$3))</f>
        <v/>
      </c>
      <c r="Z172" s="43" t="str">
        <f>IF($A172="","",_xll.ciqfunctions.udf.CIQ($A172,"IQ_LIQUID_SCORE",$B$3))</f>
        <v/>
      </c>
      <c r="AA172" s="43" t="str">
        <f>IF($A172="","",_xll.ciqfunctions.udf.CIQ($A172,"IQ_FFO_PLUS_CASH_ST_DEBT_SCORE",$B$3))</f>
        <v/>
      </c>
      <c r="AB172" s="43" t="str">
        <f>IF($A172="","",_xll.ciqfunctions.udf.CIQ($A172,"IQ_FFO_GROSS_PROFIT_SCORE",$B$3))</f>
        <v/>
      </c>
      <c r="AC172" s="43" t="str">
        <f>IF($A172="","",_xll.ciqfunctions.udf.CIQ($A172,"IQ_BASIC_DEFENSE_INTERVAL_SCORE",$B$3))</f>
        <v/>
      </c>
      <c r="AD172" s="43" t="str">
        <f>IF($A172="","",_xll.ciqfunctions.udf.CIQ($A172,"IQ_CURRENT_RATIO_SCORE",$B$3))</f>
        <v/>
      </c>
      <c r="AE172" s="43" t="str">
        <f>IF($A172="","",_xll.ciqfunctions.udf.CIQ($A172,"IQ_QUICK_RATIO_SCORE",$B$3))</f>
        <v/>
      </c>
    </row>
    <row r="173" spans="3:31" ht="12.75" customHeight="1" x14ac:dyDescent="0.2">
      <c r="C173" s="43" t="str">
        <f>IF($A173="","",_xll.ciqfunctions.udf.CIQ($A173,"IQ_OPERATIONAL_SCORE",$B$3))</f>
        <v/>
      </c>
      <c r="D173" s="43" t="str">
        <f>IF($A173="","",_xll.ciqfunctions.udf.CIQ($A173,"IQ_TOTAL_REV_SCORE",$B$3))</f>
        <v/>
      </c>
      <c r="E173" s="43" t="str">
        <f>IF($A173="","",_xll.ciqfunctions.udf.CIQ($A173,"IQ_TOTAL_EQUITY_SCORE",$B$3))</f>
        <v/>
      </c>
      <c r="F173" s="43" t="str">
        <f>IF($A173="","",_xll.ciqfunctions.udf.CIQ($A173,"IQ_RETURN_CAPITAL_SCORE",$B$3))</f>
        <v/>
      </c>
      <c r="G173" s="43" t="str">
        <f>IF($A173="","",_xll.ciqfunctions.udf.CIQ($A173,"IQ_RECURRING_EARN_ASSETS_SCORE",$B$3))</f>
        <v/>
      </c>
      <c r="H173" s="43" t="str">
        <f>IF($A173="","",_xll.ciqfunctions.udf.CIQ($A173,"IQ_NET_WORKING_CAP_REV_SCORE",$B$3))</f>
        <v/>
      </c>
      <c r="I173" s="43" t="str">
        <f>IF($A173="","",_xll.ciqfunctions.udf.CIQ($A173,"IQ_ASSET_TURNS_SCORE",$B$3))</f>
        <v/>
      </c>
      <c r="J173" s="43" t="str">
        <f>IF($A173="","",_xll.ciqfunctions.udf.CIQ($A173,"IQ_INTAN_ASSETS_REV_SCORE",$B$3))</f>
        <v/>
      </c>
      <c r="K173" s="43" t="str">
        <f>IF($A173="","",_xll.ciqfunctions.udf.CIQ($A173,"IQ_NET_WORKING_CAP_TOTAL_ASSETS_SCORE",$B$3))</f>
        <v/>
      </c>
      <c r="L173" s="43" t="str">
        <f>IF($A173="","",_xll.ciqfunctions.udf.CIQ($A173,"IQ_AP_AR_SCORE",$B$3))</f>
        <v/>
      </c>
      <c r="M173" s="43" t="str">
        <f>IF($A173="","",_xll.ciqfunctions.udf.CIQ($A173,"IQ_MGMT_RATE_RETURN_SCORE",$B$3))</f>
        <v/>
      </c>
      <c r="N173" s="43" t="str">
        <f>IF($A173="","",_xll.ciqfunctions.udf.CIQ($A173,"IQ_GROSS_MARGIN_SCORE",$B$3))</f>
        <v/>
      </c>
      <c r="O173" s="43" t="str">
        <f>IF($A173="","",_xll.ciqfunctions.udf.CIQ($A173,"IQ_EBITDA_MARGIN_SCORE",$B$3))</f>
        <v/>
      </c>
      <c r="Q173" s="43" t="str">
        <f>IF($A173="","",_xll.ciqfunctions.udf.CIQ($A173,"IQ_SOLVENCY_SCORE",$B$3))</f>
        <v/>
      </c>
      <c r="R173" s="43" t="str">
        <f>IF($A173="","",_xll.ciqfunctions.udf.CIQ($A173,"IQ_FFO_INT_SCORE",$B$3))</f>
        <v/>
      </c>
      <c r="S173" s="43" t="str">
        <f>IF($A173="","",_xll.ciqfunctions.udf.CIQ($A173,"IQ_EBITDA_INT_SCORE",$B$3))</f>
        <v/>
      </c>
      <c r="T173" s="43" t="str">
        <f>IF($A173="","",_xll.ciqfunctions.udf.CIQ($A173,"IQ_FFO_TOTAL_DEBT_SCORE",$B$3))</f>
        <v/>
      </c>
      <c r="U173" s="43" t="str">
        <f>IF($A173="","",_xll.ciqfunctions.udf.CIQ($A173,"IQ_NET_DEBT_EBITDA_SCORE",$B$3))</f>
        <v/>
      </c>
      <c r="V173" s="43" t="str">
        <f>IF($A173="","",_xll.ciqfunctions.udf.CIQ($A173,"IQ_TOTAL_DEBT_CAP_SCORE",$B$3))</f>
        <v/>
      </c>
      <c r="W173" s="43" t="str">
        <f>IF($A173="","",_xll.ciqfunctions.udf.CIQ($A173,"IQ_DEBT_TOTAL_LIAB_SCORE",$B$3))</f>
        <v/>
      </c>
      <c r="X173" s="43" t="str">
        <f>IF($A173="","",_xll.ciqfunctions.udf.CIQ($A173,"IQ_TOTAL_DEBT_TOTAL_REV_SCORE",$B$3))</f>
        <v/>
      </c>
      <c r="Z173" s="43" t="str">
        <f>IF($A173="","",_xll.ciqfunctions.udf.CIQ($A173,"IQ_LIQUID_SCORE",$B$3))</f>
        <v/>
      </c>
      <c r="AA173" s="43" t="str">
        <f>IF($A173="","",_xll.ciqfunctions.udf.CIQ($A173,"IQ_FFO_PLUS_CASH_ST_DEBT_SCORE",$B$3))</f>
        <v/>
      </c>
      <c r="AB173" s="43" t="str">
        <f>IF($A173="","",_xll.ciqfunctions.udf.CIQ($A173,"IQ_FFO_GROSS_PROFIT_SCORE",$B$3))</f>
        <v/>
      </c>
      <c r="AC173" s="43" t="str">
        <f>IF($A173="","",_xll.ciqfunctions.udf.CIQ($A173,"IQ_BASIC_DEFENSE_INTERVAL_SCORE",$B$3))</f>
        <v/>
      </c>
      <c r="AD173" s="43" t="str">
        <f>IF($A173="","",_xll.ciqfunctions.udf.CIQ($A173,"IQ_CURRENT_RATIO_SCORE",$B$3))</f>
        <v/>
      </c>
      <c r="AE173" s="43" t="str">
        <f>IF($A173="","",_xll.ciqfunctions.udf.CIQ($A173,"IQ_QUICK_RATIO_SCORE",$B$3))</f>
        <v/>
      </c>
    </row>
    <row r="174" spans="3:31" ht="12.75" customHeight="1" x14ac:dyDescent="0.2">
      <c r="C174" s="43" t="str">
        <f>IF($A174="","",_xll.ciqfunctions.udf.CIQ($A174,"IQ_OPERATIONAL_SCORE",$B$3))</f>
        <v/>
      </c>
      <c r="D174" s="43" t="str">
        <f>IF($A174="","",_xll.ciqfunctions.udf.CIQ($A174,"IQ_TOTAL_REV_SCORE",$B$3))</f>
        <v/>
      </c>
      <c r="E174" s="43" t="str">
        <f>IF($A174="","",_xll.ciqfunctions.udf.CIQ($A174,"IQ_TOTAL_EQUITY_SCORE",$B$3))</f>
        <v/>
      </c>
      <c r="F174" s="43" t="str">
        <f>IF($A174="","",_xll.ciqfunctions.udf.CIQ($A174,"IQ_RETURN_CAPITAL_SCORE",$B$3))</f>
        <v/>
      </c>
      <c r="G174" s="43" t="str">
        <f>IF($A174="","",_xll.ciqfunctions.udf.CIQ($A174,"IQ_RECURRING_EARN_ASSETS_SCORE",$B$3))</f>
        <v/>
      </c>
      <c r="H174" s="43" t="str">
        <f>IF($A174="","",_xll.ciqfunctions.udf.CIQ($A174,"IQ_NET_WORKING_CAP_REV_SCORE",$B$3))</f>
        <v/>
      </c>
      <c r="I174" s="43" t="str">
        <f>IF($A174="","",_xll.ciqfunctions.udf.CIQ($A174,"IQ_ASSET_TURNS_SCORE",$B$3))</f>
        <v/>
      </c>
      <c r="J174" s="43" t="str">
        <f>IF($A174="","",_xll.ciqfunctions.udf.CIQ($A174,"IQ_INTAN_ASSETS_REV_SCORE",$B$3))</f>
        <v/>
      </c>
      <c r="K174" s="43" t="str">
        <f>IF($A174="","",_xll.ciqfunctions.udf.CIQ($A174,"IQ_NET_WORKING_CAP_TOTAL_ASSETS_SCORE",$B$3))</f>
        <v/>
      </c>
      <c r="L174" s="43" t="str">
        <f>IF($A174="","",_xll.ciqfunctions.udf.CIQ($A174,"IQ_AP_AR_SCORE",$B$3))</f>
        <v/>
      </c>
      <c r="M174" s="43" t="str">
        <f>IF($A174="","",_xll.ciqfunctions.udf.CIQ($A174,"IQ_MGMT_RATE_RETURN_SCORE",$B$3))</f>
        <v/>
      </c>
      <c r="N174" s="43" t="str">
        <f>IF($A174="","",_xll.ciqfunctions.udf.CIQ($A174,"IQ_GROSS_MARGIN_SCORE",$B$3))</f>
        <v/>
      </c>
      <c r="O174" s="43" t="str">
        <f>IF($A174="","",_xll.ciqfunctions.udf.CIQ($A174,"IQ_EBITDA_MARGIN_SCORE",$B$3))</f>
        <v/>
      </c>
      <c r="Q174" s="43" t="str">
        <f>IF($A174="","",_xll.ciqfunctions.udf.CIQ($A174,"IQ_SOLVENCY_SCORE",$B$3))</f>
        <v/>
      </c>
      <c r="R174" s="43" t="str">
        <f>IF($A174="","",_xll.ciqfunctions.udf.CIQ($A174,"IQ_FFO_INT_SCORE",$B$3))</f>
        <v/>
      </c>
      <c r="S174" s="43" t="str">
        <f>IF($A174="","",_xll.ciqfunctions.udf.CIQ($A174,"IQ_EBITDA_INT_SCORE",$B$3))</f>
        <v/>
      </c>
      <c r="T174" s="43" t="str">
        <f>IF($A174="","",_xll.ciqfunctions.udf.CIQ($A174,"IQ_FFO_TOTAL_DEBT_SCORE",$B$3))</f>
        <v/>
      </c>
      <c r="U174" s="43" t="str">
        <f>IF($A174="","",_xll.ciqfunctions.udf.CIQ($A174,"IQ_NET_DEBT_EBITDA_SCORE",$B$3))</f>
        <v/>
      </c>
      <c r="V174" s="43" t="str">
        <f>IF($A174="","",_xll.ciqfunctions.udf.CIQ($A174,"IQ_TOTAL_DEBT_CAP_SCORE",$B$3))</f>
        <v/>
      </c>
      <c r="W174" s="43" t="str">
        <f>IF($A174="","",_xll.ciqfunctions.udf.CIQ($A174,"IQ_DEBT_TOTAL_LIAB_SCORE",$B$3))</f>
        <v/>
      </c>
      <c r="X174" s="43" t="str">
        <f>IF($A174="","",_xll.ciqfunctions.udf.CIQ($A174,"IQ_TOTAL_DEBT_TOTAL_REV_SCORE",$B$3))</f>
        <v/>
      </c>
      <c r="Z174" s="43" t="str">
        <f>IF($A174="","",_xll.ciqfunctions.udf.CIQ($A174,"IQ_LIQUID_SCORE",$B$3))</f>
        <v/>
      </c>
      <c r="AA174" s="43" t="str">
        <f>IF($A174="","",_xll.ciqfunctions.udf.CIQ($A174,"IQ_FFO_PLUS_CASH_ST_DEBT_SCORE",$B$3))</f>
        <v/>
      </c>
      <c r="AB174" s="43" t="str">
        <f>IF($A174="","",_xll.ciqfunctions.udf.CIQ($A174,"IQ_FFO_GROSS_PROFIT_SCORE",$B$3))</f>
        <v/>
      </c>
      <c r="AC174" s="43" t="str">
        <f>IF($A174="","",_xll.ciqfunctions.udf.CIQ($A174,"IQ_BASIC_DEFENSE_INTERVAL_SCORE",$B$3))</f>
        <v/>
      </c>
      <c r="AD174" s="43" t="str">
        <f>IF($A174="","",_xll.ciqfunctions.udf.CIQ($A174,"IQ_CURRENT_RATIO_SCORE",$B$3))</f>
        <v/>
      </c>
      <c r="AE174" s="43" t="str">
        <f>IF($A174="","",_xll.ciqfunctions.udf.CIQ($A174,"IQ_QUICK_RATIO_SCORE",$B$3))</f>
        <v/>
      </c>
    </row>
    <row r="175" spans="3:31" ht="12.75" customHeight="1" x14ac:dyDescent="0.2">
      <c r="C175" s="43" t="str">
        <f>IF($A175="","",_xll.ciqfunctions.udf.CIQ($A175,"IQ_OPERATIONAL_SCORE",$B$3))</f>
        <v/>
      </c>
      <c r="D175" s="43" t="str">
        <f>IF($A175="","",_xll.ciqfunctions.udf.CIQ($A175,"IQ_TOTAL_REV_SCORE",$B$3))</f>
        <v/>
      </c>
      <c r="E175" s="43" t="str">
        <f>IF($A175="","",_xll.ciqfunctions.udf.CIQ($A175,"IQ_TOTAL_EQUITY_SCORE",$B$3))</f>
        <v/>
      </c>
      <c r="F175" s="43" t="str">
        <f>IF($A175="","",_xll.ciqfunctions.udf.CIQ($A175,"IQ_RETURN_CAPITAL_SCORE",$B$3))</f>
        <v/>
      </c>
      <c r="G175" s="43" t="str">
        <f>IF($A175="","",_xll.ciqfunctions.udf.CIQ($A175,"IQ_RECURRING_EARN_ASSETS_SCORE",$B$3))</f>
        <v/>
      </c>
      <c r="H175" s="43" t="str">
        <f>IF($A175="","",_xll.ciqfunctions.udf.CIQ($A175,"IQ_NET_WORKING_CAP_REV_SCORE",$B$3))</f>
        <v/>
      </c>
      <c r="I175" s="43" t="str">
        <f>IF($A175="","",_xll.ciqfunctions.udf.CIQ($A175,"IQ_ASSET_TURNS_SCORE",$B$3))</f>
        <v/>
      </c>
      <c r="J175" s="43" t="str">
        <f>IF($A175="","",_xll.ciqfunctions.udf.CIQ($A175,"IQ_INTAN_ASSETS_REV_SCORE",$B$3))</f>
        <v/>
      </c>
      <c r="K175" s="43" t="str">
        <f>IF($A175="","",_xll.ciqfunctions.udf.CIQ($A175,"IQ_NET_WORKING_CAP_TOTAL_ASSETS_SCORE",$B$3))</f>
        <v/>
      </c>
      <c r="L175" s="43" t="str">
        <f>IF($A175="","",_xll.ciqfunctions.udf.CIQ($A175,"IQ_AP_AR_SCORE",$B$3))</f>
        <v/>
      </c>
      <c r="M175" s="43" t="str">
        <f>IF($A175="","",_xll.ciqfunctions.udf.CIQ($A175,"IQ_MGMT_RATE_RETURN_SCORE",$B$3))</f>
        <v/>
      </c>
      <c r="N175" s="43" t="str">
        <f>IF($A175="","",_xll.ciqfunctions.udf.CIQ($A175,"IQ_GROSS_MARGIN_SCORE",$B$3))</f>
        <v/>
      </c>
      <c r="O175" s="43" t="str">
        <f>IF($A175="","",_xll.ciqfunctions.udf.CIQ($A175,"IQ_EBITDA_MARGIN_SCORE",$B$3))</f>
        <v/>
      </c>
      <c r="Q175" s="43" t="str">
        <f>IF($A175="","",_xll.ciqfunctions.udf.CIQ($A175,"IQ_SOLVENCY_SCORE",$B$3))</f>
        <v/>
      </c>
      <c r="R175" s="43" t="str">
        <f>IF($A175="","",_xll.ciqfunctions.udf.CIQ($A175,"IQ_FFO_INT_SCORE",$B$3))</f>
        <v/>
      </c>
      <c r="S175" s="43" t="str">
        <f>IF($A175="","",_xll.ciqfunctions.udf.CIQ($A175,"IQ_EBITDA_INT_SCORE",$B$3))</f>
        <v/>
      </c>
      <c r="T175" s="43" t="str">
        <f>IF($A175="","",_xll.ciqfunctions.udf.CIQ($A175,"IQ_FFO_TOTAL_DEBT_SCORE",$B$3))</f>
        <v/>
      </c>
      <c r="U175" s="43" t="str">
        <f>IF($A175="","",_xll.ciqfunctions.udf.CIQ($A175,"IQ_NET_DEBT_EBITDA_SCORE",$B$3))</f>
        <v/>
      </c>
      <c r="V175" s="43" t="str">
        <f>IF($A175="","",_xll.ciqfunctions.udf.CIQ($A175,"IQ_TOTAL_DEBT_CAP_SCORE",$B$3))</f>
        <v/>
      </c>
      <c r="W175" s="43" t="str">
        <f>IF($A175="","",_xll.ciqfunctions.udf.CIQ($A175,"IQ_DEBT_TOTAL_LIAB_SCORE",$B$3))</f>
        <v/>
      </c>
      <c r="X175" s="43" t="str">
        <f>IF($A175="","",_xll.ciqfunctions.udf.CIQ($A175,"IQ_TOTAL_DEBT_TOTAL_REV_SCORE",$B$3))</f>
        <v/>
      </c>
      <c r="Z175" s="43" t="str">
        <f>IF($A175="","",_xll.ciqfunctions.udf.CIQ($A175,"IQ_LIQUID_SCORE",$B$3))</f>
        <v/>
      </c>
      <c r="AA175" s="43" t="str">
        <f>IF($A175="","",_xll.ciqfunctions.udf.CIQ($A175,"IQ_FFO_PLUS_CASH_ST_DEBT_SCORE",$B$3))</f>
        <v/>
      </c>
      <c r="AB175" s="43" t="str">
        <f>IF($A175="","",_xll.ciqfunctions.udf.CIQ($A175,"IQ_FFO_GROSS_PROFIT_SCORE",$B$3))</f>
        <v/>
      </c>
      <c r="AC175" s="43" t="str">
        <f>IF($A175="","",_xll.ciqfunctions.udf.CIQ($A175,"IQ_BASIC_DEFENSE_INTERVAL_SCORE",$B$3))</f>
        <v/>
      </c>
      <c r="AD175" s="43" t="str">
        <f>IF($A175="","",_xll.ciqfunctions.udf.CIQ($A175,"IQ_CURRENT_RATIO_SCORE",$B$3))</f>
        <v/>
      </c>
      <c r="AE175" s="43" t="str">
        <f>IF($A175="","",_xll.ciqfunctions.udf.CIQ($A175,"IQ_QUICK_RATIO_SCORE",$B$3))</f>
        <v/>
      </c>
    </row>
    <row r="176" spans="3:31" ht="12.75" customHeight="1" x14ac:dyDescent="0.2">
      <c r="C176" s="43" t="str">
        <f>IF($A176="","",_xll.ciqfunctions.udf.CIQ($A176,"IQ_OPERATIONAL_SCORE",$B$3))</f>
        <v/>
      </c>
      <c r="D176" s="43" t="str">
        <f>IF($A176="","",_xll.ciqfunctions.udf.CIQ($A176,"IQ_TOTAL_REV_SCORE",$B$3))</f>
        <v/>
      </c>
      <c r="E176" s="43" t="str">
        <f>IF($A176="","",_xll.ciqfunctions.udf.CIQ($A176,"IQ_TOTAL_EQUITY_SCORE",$B$3))</f>
        <v/>
      </c>
      <c r="F176" s="43" t="str">
        <f>IF($A176="","",_xll.ciqfunctions.udf.CIQ($A176,"IQ_RETURN_CAPITAL_SCORE",$B$3))</f>
        <v/>
      </c>
      <c r="G176" s="43" t="str">
        <f>IF($A176="","",_xll.ciqfunctions.udf.CIQ($A176,"IQ_RECURRING_EARN_ASSETS_SCORE",$B$3))</f>
        <v/>
      </c>
      <c r="H176" s="43" t="str">
        <f>IF($A176="","",_xll.ciqfunctions.udf.CIQ($A176,"IQ_NET_WORKING_CAP_REV_SCORE",$B$3))</f>
        <v/>
      </c>
      <c r="I176" s="43" t="str">
        <f>IF($A176="","",_xll.ciqfunctions.udf.CIQ($A176,"IQ_ASSET_TURNS_SCORE",$B$3))</f>
        <v/>
      </c>
      <c r="J176" s="43" t="str">
        <f>IF($A176="","",_xll.ciqfunctions.udf.CIQ($A176,"IQ_INTAN_ASSETS_REV_SCORE",$B$3))</f>
        <v/>
      </c>
      <c r="K176" s="43" t="str">
        <f>IF($A176="","",_xll.ciqfunctions.udf.CIQ($A176,"IQ_NET_WORKING_CAP_TOTAL_ASSETS_SCORE",$B$3))</f>
        <v/>
      </c>
      <c r="L176" s="43" t="str">
        <f>IF($A176="","",_xll.ciqfunctions.udf.CIQ($A176,"IQ_AP_AR_SCORE",$B$3))</f>
        <v/>
      </c>
      <c r="M176" s="43" t="str">
        <f>IF($A176="","",_xll.ciqfunctions.udf.CIQ($A176,"IQ_MGMT_RATE_RETURN_SCORE",$B$3))</f>
        <v/>
      </c>
      <c r="N176" s="43" t="str">
        <f>IF($A176="","",_xll.ciqfunctions.udf.CIQ($A176,"IQ_GROSS_MARGIN_SCORE",$B$3))</f>
        <v/>
      </c>
      <c r="O176" s="43" t="str">
        <f>IF($A176="","",_xll.ciqfunctions.udf.CIQ($A176,"IQ_EBITDA_MARGIN_SCORE",$B$3))</f>
        <v/>
      </c>
      <c r="Q176" s="43" t="str">
        <f>IF($A176="","",_xll.ciqfunctions.udf.CIQ($A176,"IQ_SOLVENCY_SCORE",$B$3))</f>
        <v/>
      </c>
      <c r="R176" s="43" t="str">
        <f>IF($A176="","",_xll.ciqfunctions.udf.CIQ($A176,"IQ_FFO_INT_SCORE",$B$3))</f>
        <v/>
      </c>
      <c r="S176" s="43" t="str">
        <f>IF($A176="","",_xll.ciqfunctions.udf.CIQ($A176,"IQ_EBITDA_INT_SCORE",$B$3))</f>
        <v/>
      </c>
      <c r="T176" s="43" t="str">
        <f>IF($A176="","",_xll.ciqfunctions.udf.CIQ($A176,"IQ_FFO_TOTAL_DEBT_SCORE",$B$3))</f>
        <v/>
      </c>
      <c r="U176" s="43" t="str">
        <f>IF($A176="","",_xll.ciqfunctions.udf.CIQ($A176,"IQ_NET_DEBT_EBITDA_SCORE",$B$3))</f>
        <v/>
      </c>
      <c r="V176" s="43" t="str">
        <f>IF($A176="","",_xll.ciqfunctions.udf.CIQ($A176,"IQ_TOTAL_DEBT_CAP_SCORE",$B$3))</f>
        <v/>
      </c>
      <c r="W176" s="43" t="str">
        <f>IF($A176="","",_xll.ciqfunctions.udf.CIQ($A176,"IQ_DEBT_TOTAL_LIAB_SCORE",$B$3))</f>
        <v/>
      </c>
      <c r="X176" s="43" t="str">
        <f>IF($A176="","",_xll.ciqfunctions.udf.CIQ($A176,"IQ_TOTAL_DEBT_TOTAL_REV_SCORE",$B$3))</f>
        <v/>
      </c>
      <c r="Z176" s="43" t="str">
        <f>IF($A176="","",_xll.ciqfunctions.udf.CIQ($A176,"IQ_LIQUID_SCORE",$B$3))</f>
        <v/>
      </c>
      <c r="AA176" s="43" t="str">
        <f>IF($A176="","",_xll.ciqfunctions.udf.CIQ($A176,"IQ_FFO_PLUS_CASH_ST_DEBT_SCORE",$B$3))</f>
        <v/>
      </c>
      <c r="AB176" s="43" t="str">
        <f>IF($A176="","",_xll.ciqfunctions.udf.CIQ($A176,"IQ_FFO_GROSS_PROFIT_SCORE",$B$3))</f>
        <v/>
      </c>
      <c r="AC176" s="43" t="str">
        <f>IF($A176="","",_xll.ciqfunctions.udf.CIQ($A176,"IQ_BASIC_DEFENSE_INTERVAL_SCORE",$B$3))</f>
        <v/>
      </c>
      <c r="AD176" s="43" t="str">
        <f>IF($A176="","",_xll.ciqfunctions.udf.CIQ($A176,"IQ_CURRENT_RATIO_SCORE",$B$3))</f>
        <v/>
      </c>
      <c r="AE176" s="43" t="str">
        <f>IF($A176="","",_xll.ciqfunctions.udf.CIQ($A176,"IQ_QUICK_RATIO_SCORE",$B$3))</f>
        <v/>
      </c>
    </row>
    <row r="177" spans="3:31" ht="12.75" customHeight="1" x14ac:dyDescent="0.2">
      <c r="C177" s="43" t="str">
        <f>IF($A177="","",_xll.ciqfunctions.udf.CIQ($A177,"IQ_OPERATIONAL_SCORE",$B$3))</f>
        <v/>
      </c>
      <c r="D177" s="43" t="str">
        <f>IF($A177="","",_xll.ciqfunctions.udf.CIQ($A177,"IQ_TOTAL_REV_SCORE",$B$3))</f>
        <v/>
      </c>
      <c r="E177" s="43" t="str">
        <f>IF($A177="","",_xll.ciqfunctions.udf.CIQ($A177,"IQ_TOTAL_EQUITY_SCORE",$B$3))</f>
        <v/>
      </c>
      <c r="F177" s="43" t="str">
        <f>IF($A177="","",_xll.ciqfunctions.udf.CIQ($A177,"IQ_RETURN_CAPITAL_SCORE",$B$3))</f>
        <v/>
      </c>
      <c r="G177" s="43" t="str">
        <f>IF($A177="","",_xll.ciqfunctions.udf.CIQ($A177,"IQ_RECURRING_EARN_ASSETS_SCORE",$B$3))</f>
        <v/>
      </c>
      <c r="H177" s="43" t="str">
        <f>IF($A177="","",_xll.ciqfunctions.udf.CIQ($A177,"IQ_NET_WORKING_CAP_REV_SCORE",$B$3))</f>
        <v/>
      </c>
      <c r="I177" s="43" t="str">
        <f>IF($A177="","",_xll.ciqfunctions.udf.CIQ($A177,"IQ_ASSET_TURNS_SCORE",$B$3))</f>
        <v/>
      </c>
      <c r="J177" s="43" t="str">
        <f>IF($A177="","",_xll.ciqfunctions.udf.CIQ($A177,"IQ_INTAN_ASSETS_REV_SCORE",$B$3))</f>
        <v/>
      </c>
      <c r="K177" s="43" t="str">
        <f>IF($A177="","",_xll.ciqfunctions.udf.CIQ($A177,"IQ_NET_WORKING_CAP_TOTAL_ASSETS_SCORE",$B$3))</f>
        <v/>
      </c>
      <c r="L177" s="43" t="str">
        <f>IF($A177="","",_xll.ciqfunctions.udf.CIQ($A177,"IQ_AP_AR_SCORE",$B$3))</f>
        <v/>
      </c>
      <c r="M177" s="43" t="str">
        <f>IF($A177="","",_xll.ciqfunctions.udf.CIQ($A177,"IQ_MGMT_RATE_RETURN_SCORE",$B$3))</f>
        <v/>
      </c>
      <c r="N177" s="43" t="str">
        <f>IF($A177="","",_xll.ciqfunctions.udf.CIQ($A177,"IQ_GROSS_MARGIN_SCORE",$B$3))</f>
        <v/>
      </c>
      <c r="O177" s="43" t="str">
        <f>IF($A177="","",_xll.ciqfunctions.udf.CIQ($A177,"IQ_EBITDA_MARGIN_SCORE",$B$3))</f>
        <v/>
      </c>
      <c r="Q177" s="43" t="str">
        <f>IF($A177="","",_xll.ciqfunctions.udf.CIQ($A177,"IQ_SOLVENCY_SCORE",$B$3))</f>
        <v/>
      </c>
      <c r="R177" s="43" t="str">
        <f>IF($A177="","",_xll.ciqfunctions.udf.CIQ($A177,"IQ_FFO_INT_SCORE",$B$3))</f>
        <v/>
      </c>
      <c r="S177" s="43" t="str">
        <f>IF($A177="","",_xll.ciqfunctions.udf.CIQ($A177,"IQ_EBITDA_INT_SCORE",$B$3))</f>
        <v/>
      </c>
      <c r="T177" s="43" t="str">
        <f>IF($A177="","",_xll.ciqfunctions.udf.CIQ($A177,"IQ_FFO_TOTAL_DEBT_SCORE",$B$3))</f>
        <v/>
      </c>
      <c r="U177" s="43" t="str">
        <f>IF($A177="","",_xll.ciqfunctions.udf.CIQ($A177,"IQ_NET_DEBT_EBITDA_SCORE",$B$3))</f>
        <v/>
      </c>
      <c r="V177" s="43" t="str">
        <f>IF($A177="","",_xll.ciqfunctions.udf.CIQ($A177,"IQ_TOTAL_DEBT_CAP_SCORE",$B$3))</f>
        <v/>
      </c>
      <c r="W177" s="43" t="str">
        <f>IF($A177="","",_xll.ciqfunctions.udf.CIQ($A177,"IQ_DEBT_TOTAL_LIAB_SCORE",$B$3))</f>
        <v/>
      </c>
      <c r="X177" s="43" t="str">
        <f>IF($A177="","",_xll.ciqfunctions.udf.CIQ($A177,"IQ_TOTAL_DEBT_TOTAL_REV_SCORE",$B$3))</f>
        <v/>
      </c>
      <c r="Z177" s="43" t="str">
        <f>IF($A177="","",_xll.ciqfunctions.udf.CIQ($A177,"IQ_LIQUID_SCORE",$B$3))</f>
        <v/>
      </c>
      <c r="AA177" s="43" t="str">
        <f>IF($A177="","",_xll.ciqfunctions.udf.CIQ($A177,"IQ_FFO_PLUS_CASH_ST_DEBT_SCORE",$B$3))</f>
        <v/>
      </c>
      <c r="AB177" s="43" t="str">
        <f>IF($A177="","",_xll.ciqfunctions.udf.CIQ($A177,"IQ_FFO_GROSS_PROFIT_SCORE",$B$3))</f>
        <v/>
      </c>
      <c r="AC177" s="43" t="str">
        <f>IF($A177="","",_xll.ciqfunctions.udf.CIQ($A177,"IQ_BASIC_DEFENSE_INTERVAL_SCORE",$B$3))</f>
        <v/>
      </c>
      <c r="AD177" s="43" t="str">
        <f>IF($A177="","",_xll.ciqfunctions.udf.CIQ($A177,"IQ_CURRENT_RATIO_SCORE",$B$3))</f>
        <v/>
      </c>
      <c r="AE177" s="43" t="str">
        <f>IF($A177="","",_xll.ciqfunctions.udf.CIQ($A177,"IQ_QUICK_RATIO_SCORE",$B$3))</f>
        <v/>
      </c>
    </row>
    <row r="178" spans="3:31" ht="12.75" customHeight="1" x14ac:dyDescent="0.2">
      <c r="C178" s="43" t="str">
        <f>IF($A178="","",_xll.ciqfunctions.udf.CIQ($A178,"IQ_OPERATIONAL_SCORE",$B$3))</f>
        <v/>
      </c>
      <c r="D178" s="43" t="str">
        <f>IF($A178="","",_xll.ciqfunctions.udf.CIQ($A178,"IQ_TOTAL_REV_SCORE",$B$3))</f>
        <v/>
      </c>
      <c r="E178" s="43" t="str">
        <f>IF($A178="","",_xll.ciqfunctions.udf.CIQ($A178,"IQ_TOTAL_EQUITY_SCORE",$B$3))</f>
        <v/>
      </c>
      <c r="F178" s="43" t="str">
        <f>IF($A178="","",_xll.ciqfunctions.udf.CIQ($A178,"IQ_RETURN_CAPITAL_SCORE",$B$3))</f>
        <v/>
      </c>
      <c r="G178" s="43" t="str">
        <f>IF($A178="","",_xll.ciqfunctions.udf.CIQ($A178,"IQ_RECURRING_EARN_ASSETS_SCORE",$B$3))</f>
        <v/>
      </c>
      <c r="H178" s="43" t="str">
        <f>IF($A178="","",_xll.ciqfunctions.udf.CIQ($A178,"IQ_NET_WORKING_CAP_REV_SCORE",$B$3))</f>
        <v/>
      </c>
      <c r="I178" s="43" t="str">
        <f>IF($A178="","",_xll.ciqfunctions.udf.CIQ($A178,"IQ_ASSET_TURNS_SCORE",$B$3))</f>
        <v/>
      </c>
      <c r="J178" s="43" t="str">
        <f>IF($A178="","",_xll.ciqfunctions.udf.CIQ($A178,"IQ_INTAN_ASSETS_REV_SCORE",$B$3))</f>
        <v/>
      </c>
      <c r="K178" s="43" t="str">
        <f>IF($A178="","",_xll.ciqfunctions.udf.CIQ($A178,"IQ_NET_WORKING_CAP_TOTAL_ASSETS_SCORE",$B$3))</f>
        <v/>
      </c>
      <c r="L178" s="43" t="str">
        <f>IF($A178="","",_xll.ciqfunctions.udf.CIQ($A178,"IQ_AP_AR_SCORE",$B$3))</f>
        <v/>
      </c>
      <c r="M178" s="43" t="str">
        <f>IF($A178="","",_xll.ciqfunctions.udf.CIQ($A178,"IQ_MGMT_RATE_RETURN_SCORE",$B$3))</f>
        <v/>
      </c>
      <c r="N178" s="43" t="str">
        <f>IF($A178="","",_xll.ciqfunctions.udf.CIQ($A178,"IQ_GROSS_MARGIN_SCORE",$B$3))</f>
        <v/>
      </c>
      <c r="O178" s="43" t="str">
        <f>IF($A178="","",_xll.ciqfunctions.udf.CIQ($A178,"IQ_EBITDA_MARGIN_SCORE",$B$3))</f>
        <v/>
      </c>
      <c r="Q178" s="43" t="str">
        <f>IF($A178="","",_xll.ciqfunctions.udf.CIQ($A178,"IQ_SOLVENCY_SCORE",$B$3))</f>
        <v/>
      </c>
      <c r="R178" s="43" t="str">
        <f>IF($A178="","",_xll.ciqfunctions.udf.CIQ($A178,"IQ_FFO_INT_SCORE",$B$3))</f>
        <v/>
      </c>
      <c r="S178" s="43" t="str">
        <f>IF($A178="","",_xll.ciqfunctions.udf.CIQ($A178,"IQ_EBITDA_INT_SCORE",$B$3))</f>
        <v/>
      </c>
      <c r="T178" s="43" t="str">
        <f>IF($A178="","",_xll.ciqfunctions.udf.CIQ($A178,"IQ_FFO_TOTAL_DEBT_SCORE",$B$3))</f>
        <v/>
      </c>
      <c r="U178" s="43" t="str">
        <f>IF($A178="","",_xll.ciqfunctions.udf.CIQ($A178,"IQ_NET_DEBT_EBITDA_SCORE",$B$3))</f>
        <v/>
      </c>
      <c r="V178" s="43" t="str">
        <f>IF($A178="","",_xll.ciqfunctions.udf.CIQ($A178,"IQ_TOTAL_DEBT_CAP_SCORE",$B$3))</f>
        <v/>
      </c>
      <c r="W178" s="43" t="str">
        <f>IF($A178="","",_xll.ciqfunctions.udf.CIQ($A178,"IQ_DEBT_TOTAL_LIAB_SCORE",$B$3))</f>
        <v/>
      </c>
      <c r="X178" s="43" t="str">
        <f>IF($A178="","",_xll.ciqfunctions.udf.CIQ($A178,"IQ_TOTAL_DEBT_TOTAL_REV_SCORE",$B$3))</f>
        <v/>
      </c>
      <c r="Z178" s="43" t="str">
        <f>IF($A178="","",_xll.ciqfunctions.udf.CIQ($A178,"IQ_LIQUID_SCORE",$B$3))</f>
        <v/>
      </c>
      <c r="AA178" s="43" t="str">
        <f>IF($A178="","",_xll.ciqfunctions.udf.CIQ($A178,"IQ_FFO_PLUS_CASH_ST_DEBT_SCORE",$B$3))</f>
        <v/>
      </c>
      <c r="AB178" s="43" t="str">
        <f>IF($A178="","",_xll.ciqfunctions.udf.CIQ($A178,"IQ_FFO_GROSS_PROFIT_SCORE",$B$3))</f>
        <v/>
      </c>
      <c r="AC178" s="43" t="str">
        <f>IF($A178="","",_xll.ciqfunctions.udf.CIQ($A178,"IQ_BASIC_DEFENSE_INTERVAL_SCORE",$B$3))</f>
        <v/>
      </c>
      <c r="AD178" s="43" t="str">
        <f>IF($A178="","",_xll.ciqfunctions.udf.CIQ($A178,"IQ_CURRENT_RATIO_SCORE",$B$3))</f>
        <v/>
      </c>
      <c r="AE178" s="43" t="str">
        <f>IF($A178="","",_xll.ciqfunctions.udf.CIQ($A178,"IQ_QUICK_RATIO_SCORE",$B$3))</f>
        <v/>
      </c>
    </row>
    <row r="179" spans="3:31" ht="12.75" customHeight="1" x14ac:dyDescent="0.2">
      <c r="C179" s="43" t="str">
        <f>IF($A179="","",_xll.ciqfunctions.udf.CIQ($A179,"IQ_OPERATIONAL_SCORE",$B$3))</f>
        <v/>
      </c>
      <c r="D179" s="43" t="str">
        <f>IF($A179="","",_xll.ciqfunctions.udf.CIQ($A179,"IQ_TOTAL_REV_SCORE",$B$3))</f>
        <v/>
      </c>
      <c r="E179" s="43" t="str">
        <f>IF($A179="","",_xll.ciqfunctions.udf.CIQ($A179,"IQ_TOTAL_EQUITY_SCORE",$B$3))</f>
        <v/>
      </c>
      <c r="F179" s="43" t="str">
        <f>IF($A179="","",_xll.ciqfunctions.udf.CIQ($A179,"IQ_RETURN_CAPITAL_SCORE",$B$3))</f>
        <v/>
      </c>
      <c r="G179" s="43" t="str">
        <f>IF($A179="","",_xll.ciqfunctions.udf.CIQ($A179,"IQ_RECURRING_EARN_ASSETS_SCORE",$B$3))</f>
        <v/>
      </c>
      <c r="H179" s="43" t="str">
        <f>IF($A179="","",_xll.ciqfunctions.udf.CIQ($A179,"IQ_NET_WORKING_CAP_REV_SCORE",$B$3))</f>
        <v/>
      </c>
      <c r="I179" s="43" t="str">
        <f>IF($A179="","",_xll.ciqfunctions.udf.CIQ($A179,"IQ_ASSET_TURNS_SCORE",$B$3))</f>
        <v/>
      </c>
      <c r="J179" s="43" t="str">
        <f>IF($A179="","",_xll.ciqfunctions.udf.CIQ($A179,"IQ_INTAN_ASSETS_REV_SCORE",$B$3))</f>
        <v/>
      </c>
      <c r="K179" s="43" t="str">
        <f>IF($A179="","",_xll.ciqfunctions.udf.CIQ($A179,"IQ_NET_WORKING_CAP_TOTAL_ASSETS_SCORE",$B$3))</f>
        <v/>
      </c>
      <c r="L179" s="43" t="str">
        <f>IF($A179="","",_xll.ciqfunctions.udf.CIQ($A179,"IQ_AP_AR_SCORE",$B$3))</f>
        <v/>
      </c>
      <c r="M179" s="43" t="str">
        <f>IF($A179="","",_xll.ciqfunctions.udf.CIQ($A179,"IQ_MGMT_RATE_RETURN_SCORE",$B$3))</f>
        <v/>
      </c>
      <c r="N179" s="43" t="str">
        <f>IF($A179="","",_xll.ciqfunctions.udf.CIQ($A179,"IQ_GROSS_MARGIN_SCORE",$B$3))</f>
        <v/>
      </c>
      <c r="O179" s="43" t="str">
        <f>IF($A179="","",_xll.ciqfunctions.udf.CIQ($A179,"IQ_EBITDA_MARGIN_SCORE",$B$3))</f>
        <v/>
      </c>
      <c r="Q179" s="43" t="str">
        <f>IF($A179="","",_xll.ciqfunctions.udf.CIQ($A179,"IQ_SOLVENCY_SCORE",$B$3))</f>
        <v/>
      </c>
      <c r="R179" s="43" t="str">
        <f>IF($A179="","",_xll.ciqfunctions.udf.CIQ($A179,"IQ_FFO_INT_SCORE",$B$3))</f>
        <v/>
      </c>
      <c r="S179" s="43" t="str">
        <f>IF($A179="","",_xll.ciqfunctions.udf.CIQ($A179,"IQ_EBITDA_INT_SCORE",$B$3))</f>
        <v/>
      </c>
      <c r="T179" s="43" t="str">
        <f>IF($A179="","",_xll.ciqfunctions.udf.CIQ($A179,"IQ_FFO_TOTAL_DEBT_SCORE",$B$3))</f>
        <v/>
      </c>
      <c r="U179" s="43" t="str">
        <f>IF($A179="","",_xll.ciqfunctions.udf.CIQ($A179,"IQ_NET_DEBT_EBITDA_SCORE",$B$3))</f>
        <v/>
      </c>
      <c r="V179" s="43" t="str">
        <f>IF($A179="","",_xll.ciqfunctions.udf.CIQ($A179,"IQ_TOTAL_DEBT_CAP_SCORE",$B$3))</f>
        <v/>
      </c>
      <c r="W179" s="43" t="str">
        <f>IF($A179="","",_xll.ciqfunctions.udf.CIQ($A179,"IQ_DEBT_TOTAL_LIAB_SCORE",$B$3))</f>
        <v/>
      </c>
      <c r="X179" s="43" t="str">
        <f>IF($A179="","",_xll.ciqfunctions.udf.CIQ($A179,"IQ_TOTAL_DEBT_TOTAL_REV_SCORE",$B$3))</f>
        <v/>
      </c>
      <c r="Z179" s="43" t="str">
        <f>IF($A179="","",_xll.ciqfunctions.udf.CIQ($A179,"IQ_LIQUID_SCORE",$B$3))</f>
        <v/>
      </c>
      <c r="AA179" s="43" t="str">
        <f>IF($A179="","",_xll.ciqfunctions.udf.CIQ($A179,"IQ_FFO_PLUS_CASH_ST_DEBT_SCORE",$B$3))</f>
        <v/>
      </c>
      <c r="AB179" s="43" t="str">
        <f>IF($A179="","",_xll.ciqfunctions.udf.CIQ($A179,"IQ_FFO_GROSS_PROFIT_SCORE",$B$3))</f>
        <v/>
      </c>
      <c r="AC179" s="43" t="str">
        <f>IF($A179="","",_xll.ciqfunctions.udf.CIQ($A179,"IQ_BASIC_DEFENSE_INTERVAL_SCORE",$B$3))</f>
        <v/>
      </c>
      <c r="AD179" s="43" t="str">
        <f>IF($A179="","",_xll.ciqfunctions.udf.CIQ($A179,"IQ_CURRENT_RATIO_SCORE",$B$3))</f>
        <v/>
      </c>
      <c r="AE179" s="43" t="str">
        <f>IF($A179="","",_xll.ciqfunctions.udf.CIQ($A179,"IQ_QUICK_RATIO_SCORE",$B$3))</f>
        <v/>
      </c>
    </row>
    <row r="180" spans="3:31" ht="12.75" customHeight="1" x14ac:dyDescent="0.2">
      <c r="C180" s="43" t="str">
        <f>IF($A180="","",_xll.ciqfunctions.udf.CIQ($A180,"IQ_OPERATIONAL_SCORE",$B$3))</f>
        <v/>
      </c>
      <c r="D180" s="43" t="str">
        <f>IF($A180="","",_xll.ciqfunctions.udf.CIQ($A180,"IQ_TOTAL_REV_SCORE",$B$3))</f>
        <v/>
      </c>
      <c r="E180" s="43" t="str">
        <f>IF($A180="","",_xll.ciqfunctions.udf.CIQ($A180,"IQ_TOTAL_EQUITY_SCORE",$B$3))</f>
        <v/>
      </c>
      <c r="F180" s="43" t="str">
        <f>IF($A180="","",_xll.ciqfunctions.udf.CIQ($A180,"IQ_RETURN_CAPITAL_SCORE",$B$3))</f>
        <v/>
      </c>
      <c r="G180" s="43" t="str">
        <f>IF($A180="","",_xll.ciqfunctions.udf.CIQ($A180,"IQ_RECURRING_EARN_ASSETS_SCORE",$B$3))</f>
        <v/>
      </c>
      <c r="H180" s="43" t="str">
        <f>IF($A180="","",_xll.ciqfunctions.udf.CIQ($A180,"IQ_NET_WORKING_CAP_REV_SCORE",$B$3))</f>
        <v/>
      </c>
      <c r="I180" s="43" t="str">
        <f>IF($A180="","",_xll.ciqfunctions.udf.CIQ($A180,"IQ_ASSET_TURNS_SCORE",$B$3))</f>
        <v/>
      </c>
      <c r="J180" s="43" t="str">
        <f>IF($A180="","",_xll.ciqfunctions.udf.CIQ($A180,"IQ_INTAN_ASSETS_REV_SCORE",$B$3))</f>
        <v/>
      </c>
      <c r="K180" s="43" t="str">
        <f>IF($A180="","",_xll.ciqfunctions.udf.CIQ($A180,"IQ_NET_WORKING_CAP_TOTAL_ASSETS_SCORE",$B$3))</f>
        <v/>
      </c>
      <c r="L180" s="43" t="str">
        <f>IF($A180="","",_xll.ciqfunctions.udf.CIQ($A180,"IQ_AP_AR_SCORE",$B$3))</f>
        <v/>
      </c>
      <c r="M180" s="43" t="str">
        <f>IF($A180="","",_xll.ciqfunctions.udf.CIQ($A180,"IQ_MGMT_RATE_RETURN_SCORE",$B$3))</f>
        <v/>
      </c>
      <c r="N180" s="43" t="str">
        <f>IF($A180="","",_xll.ciqfunctions.udf.CIQ($A180,"IQ_GROSS_MARGIN_SCORE",$B$3))</f>
        <v/>
      </c>
      <c r="O180" s="43" t="str">
        <f>IF($A180="","",_xll.ciqfunctions.udf.CIQ($A180,"IQ_EBITDA_MARGIN_SCORE",$B$3))</f>
        <v/>
      </c>
      <c r="Q180" s="43" t="str">
        <f>IF($A180="","",_xll.ciqfunctions.udf.CIQ($A180,"IQ_SOLVENCY_SCORE",$B$3))</f>
        <v/>
      </c>
      <c r="R180" s="43" t="str">
        <f>IF($A180="","",_xll.ciqfunctions.udf.CIQ($A180,"IQ_FFO_INT_SCORE",$B$3))</f>
        <v/>
      </c>
      <c r="S180" s="43" t="str">
        <f>IF($A180="","",_xll.ciqfunctions.udf.CIQ($A180,"IQ_EBITDA_INT_SCORE",$B$3))</f>
        <v/>
      </c>
      <c r="T180" s="43" t="str">
        <f>IF($A180="","",_xll.ciqfunctions.udf.CIQ($A180,"IQ_FFO_TOTAL_DEBT_SCORE",$B$3))</f>
        <v/>
      </c>
      <c r="U180" s="43" t="str">
        <f>IF($A180="","",_xll.ciqfunctions.udf.CIQ($A180,"IQ_NET_DEBT_EBITDA_SCORE",$B$3))</f>
        <v/>
      </c>
      <c r="V180" s="43" t="str">
        <f>IF($A180="","",_xll.ciqfunctions.udf.CIQ($A180,"IQ_TOTAL_DEBT_CAP_SCORE",$B$3))</f>
        <v/>
      </c>
      <c r="W180" s="43" t="str">
        <f>IF($A180="","",_xll.ciqfunctions.udf.CIQ($A180,"IQ_DEBT_TOTAL_LIAB_SCORE",$B$3))</f>
        <v/>
      </c>
      <c r="X180" s="43" t="str">
        <f>IF($A180="","",_xll.ciqfunctions.udf.CIQ($A180,"IQ_TOTAL_DEBT_TOTAL_REV_SCORE",$B$3))</f>
        <v/>
      </c>
      <c r="Z180" s="43" t="str">
        <f>IF($A180="","",_xll.ciqfunctions.udf.CIQ($A180,"IQ_LIQUID_SCORE",$B$3))</f>
        <v/>
      </c>
      <c r="AA180" s="43" t="str">
        <f>IF($A180="","",_xll.ciqfunctions.udf.CIQ($A180,"IQ_FFO_PLUS_CASH_ST_DEBT_SCORE",$B$3))</f>
        <v/>
      </c>
      <c r="AB180" s="43" t="str">
        <f>IF($A180="","",_xll.ciqfunctions.udf.CIQ($A180,"IQ_FFO_GROSS_PROFIT_SCORE",$B$3))</f>
        <v/>
      </c>
      <c r="AC180" s="43" t="str">
        <f>IF($A180="","",_xll.ciqfunctions.udf.CIQ($A180,"IQ_BASIC_DEFENSE_INTERVAL_SCORE",$B$3))</f>
        <v/>
      </c>
      <c r="AD180" s="43" t="str">
        <f>IF($A180="","",_xll.ciqfunctions.udf.CIQ($A180,"IQ_CURRENT_RATIO_SCORE",$B$3))</f>
        <v/>
      </c>
      <c r="AE180" s="43" t="str">
        <f>IF($A180="","",_xll.ciqfunctions.udf.CIQ($A180,"IQ_QUICK_RATIO_SCORE",$B$3))</f>
        <v/>
      </c>
    </row>
    <row r="181" spans="3:31" ht="12.75" customHeight="1" x14ac:dyDescent="0.2">
      <c r="C181" s="43" t="str">
        <f>IF($A181="","",_xll.ciqfunctions.udf.CIQ($A181,"IQ_OPERATIONAL_SCORE",$B$3))</f>
        <v/>
      </c>
      <c r="D181" s="43" t="str">
        <f>IF($A181="","",_xll.ciqfunctions.udf.CIQ($A181,"IQ_TOTAL_REV_SCORE",$B$3))</f>
        <v/>
      </c>
      <c r="E181" s="43" t="str">
        <f>IF($A181="","",_xll.ciqfunctions.udf.CIQ($A181,"IQ_TOTAL_EQUITY_SCORE",$B$3))</f>
        <v/>
      </c>
      <c r="F181" s="43" t="str">
        <f>IF($A181="","",_xll.ciqfunctions.udf.CIQ($A181,"IQ_RETURN_CAPITAL_SCORE",$B$3))</f>
        <v/>
      </c>
      <c r="G181" s="43" t="str">
        <f>IF($A181="","",_xll.ciqfunctions.udf.CIQ($A181,"IQ_RECURRING_EARN_ASSETS_SCORE",$B$3))</f>
        <v/>
      </c>
      <c r="H181" s="43" t="str">
        <f>IF($A181="","",_xll.ciqfunctions.udf.CIQ($A181,"IQ_NET_WORKING_CAP_REV_SCORE",$B$3))</f>
        <v/>
      </c>
      <c r="I181" s="43" t="str">
        <f>IF($A181="","",_xll.ciqfunctions.udf.CIQ($A181,"IQ_ASSET_TURNS_SCORE",$B$3))</f>
        <v/>
      </c>
      <c r="J181" s="43" t="str">
        <f>IF($A181="","",_xll.ciqfunctions.udf.CIQ($A181,"IQ_INTAN_ASSETS_REV_SCORE",$B$3))</f>
        <v/>
      </c>
      <c r="K181" s="43" t="str">
        <f>IF($A181="","",_xll.ciqfunctions.udf.CIQ($A181,"IQ_NET_WORKING_CAP_TOTAL_ASSETS_SCORE",$B$3))</f>
        <v/>
      </c>
      <c r="L181" s="43" t="str">
        <f>IF($A181="","",_xll.ciqfunctions.udf.CIQ($A181,"IQ_AP_AR_SCORE",$B$3))</f>
        <v/>
      </c>
      <c r="M181" s="43" t="str">
        <f>IF($A181="","",_xll.ciqfunctions.udf.CIQ($A181,"IQ_MGMT_RATE_RETURN_SCORE",$B$3))</f>
        <v/>
      </c>
      <c r="N181" s="43" t="str">
        <f>IF($A181="","",_xll.ciqfunctions.udf.CIQ($A181,"IQ_GROSS_MARGIN_SCORE",$B$3))</f>
        <v/>
      </c>
      <c r="O181" s="43" t="str">
        <f>IF($A181="","",_xll.ciqfunctions.udf.CIQ($A181,"IQ_EBITDA_MARGIN_SCORE",$B$3))</f>
        <v/>
      </c>
      <c r="Q181" s="43" t="str">
        <f>IF($A181="","",_xll.ciqfunctions.udf.CIQ($A181,"IQ_SOLVENCY_SCORE",$B$3))</f>
        <v/>
      </c>
      <c r="R181" s="43" t="str">
        <f>IF($A181="","",_xll.ciqfunctions.udf.CIQ($A181,"IQ_FFO_INT_SCORE",$B$3))</f>
        <v/>
      </c>
      <c r="S181" s="43" t="str">
        <f>IF($A181="","",_xll.ciqfunctions.udf.CIQ($A181,"IQ_EBITDA_INT_SCORE",$B$3))</f>
        <v/>
      </c>
      <c r="T181" s="43" t="str">
        <f>IF($A181="","",_xll.ciqfunctions.udf.CIQ($A181,"IQ_FFO_TOTAL_DEBT_SCORE",$B$3))</f>
        <v/>
      </c>
      <c r="U181" s="43" t="str">
        <f>IF($A181="","",_xll.ciqfunctions.udf.CIQ($A181,"IQ_NET_DEBT_EBITDA_SCORE",$B$3))</f>
        <v/>
      </c>
      <c r="V181" s="43" t="str">
        <f>IF($A181="","",_xll.ciqfunctions.udf.CIQ($A181,"IQ_TOTAL_DEBT_CAP_SCORE",$B$3))</f>
        <v/>
      </c>
      <c r="W181" s="43" t="str">
        <f>IF($A181="","",_xll.ciqfunctions.udf.CIQ($A181,"IQ_DEBT_TOTAL_LIAB_SCORE",$B$3))</f>
        <v/>
      </c>
      <c r="X181" s="43" t="str">
        <f>IF($A181="","",_xll.ciqfunctions.udf.CIQ($A181,"IQ_TOTAL_DEBT_TOTAL_REV_SCORE",$B$3))</f>
        <v/>
      </c>
      <c r="Z181" s="43" t="str">
        <f>IF($A181="","",_xll.ciqfunctions.udf.CIQ($A181,"IQ_LIQUID_SCORE",$B$3))</f>
        <v/>
      </c>
      <c r="AA181" s="43" t="str">
        <f>IF($A181="","",_xll.ciqfunctions.udf.CIQ($A181,"IQ_FFO_PLUS_CASH_ST_DEBT_SCORE",$B$3))</f>
        <v/>
      </c>
      <c r="AB181" s="43" t="str">
        <f>IF($A181="","",_xll.ciqfunctions.udf.CIQ($A181,"IQ_FFO_GROSS_PROFIT_SCORE",$B$3))</f>
        <v/>
      </c>
      <c r="AC181" s="43" t="str">
        <f>IF($A181="","",_xll.ciqfunctions.udf.CIQ($A181,"IQ_BASIC_DEFENSE_INTERVAL_SCORE",$B$3))</f>
        <v/>
      </c>
      <c r="AD181" s="43" t="str">
        <f>IF($A181="","",_xll.ciqfunctions.udf.CIQ($A181,"IQ_CURRENT_RATIO_SCORE",$B$3))</f>
        <v/>
      </c>
      <c r="AE181" s="43" t="str">
        <f>IF($A181="","",_xll.ciqfunctions.udf.CIQ($A181,"IQ_QUICK_RATIO_SCORE",$B$3))</f>
        <v/>
      </c>
    </row>
    <row r="182" spans="3:31" ht="12.75" customHeight="1" x14ac:dyDescent="0.2">
      <c r="C182" s="43" t="str">
        <f>IF($A182="","",_xll.ciqfunctions.udf.CIQ($A182,"IQ_OPERATIONAL_SCORE",$B$3))</f>
        <v/>
      </c>
      <c r="D182" s="43" t="str">
        <f>IF($A182="","",_xll.ciqfunctions.udf.CIQ($A182,"IQ_TOTAL_REV_SCORE",$B$3))</f>
        <v/>
      </c>
      <c r="E182" s="43" t="str">
        <f>IF($A182="","",_xll.ciqfunctions.udf.CIQ($A182,"IQ_TOTAL_EQUITY_SCORE",$B$3))</f>
        <v/>
      </c>
      <c r="F182" s="43" t="str">
        <f>IF($A182="","",_xll.ciqfunctions.udf.CIQ($A182,"IQ_RETURN_CAPITAL_SCORE",$B$3))</f>
        <v/>
      </c>
      <c r="G182" s="43" t="str">
        <f>IF($A182="","",_xll.ciqfunctions.udf.CIQ($A182,"IQ_RECURRING_EARN_ASSETS_SCORE",$B$3))</f>
        <v/>
      </c>
      <c r="H182" s="43" t="str">
        <f>IF($A182="","",_xll.ciqfunctions.udf.CIQ($A182,"IQ_NET_WORKING_CAP_REV_SCORE",$B$3))</f>
        <v/>
      </c>
      <c r="I182" s="43" t="str">
        <f>IF($A182="","",_xll.ciqfunctions.udf.CIQ($A182,"IQ_ASSET_TURNS_SCORE",$B$3))</f>
        <v/>
      </c>
      <c r="J182" s="43" t="str">
        <f>IF($A182="","",_xll.ciqfunctions.udf.CIQ($A182,"IQ_INTAN_ASSETS_REV_SCORE",$B$3))</f>
        <v/>
      </c>
      <c r="K182" s="43" t="str">
        <f>IF($A182="","",_xll.ciqfunctions.udf.CIQ($A182,"IQ_NET_WORKING_CAP_TOTAL_ASSETS_SCORE",$B$3))</f>
        <v/>
      </c>
      <c r="L182" s="43" t="str">
        <f>IF($A182="","",_xll.ciqfunctions.udf.CIQ($A182,"IQ_AP_AR_SCORE",$B$3))</f>
        <v/>
      </c>
      <c r="M182" s="43" t="str">
        <f>IF($A182="","",_xll.ciqfunctions.udf.CIQ($A182,"IQ_MGMT_RATE_RETURN_SCORE",$B$3))</f>
        <v/>
      </c>
      <c r="N182" s="43" t="str">
        <f>IF($A182="","",_xll.ciqfunctions.udf.CIQ($A182,"IQ_GROSS_MARGIN_SCORE",$B$3))</f>
        <v/>
      </c>
      <c r="O182" s="43" t="str">
        <f>IF($A182="","",_xll.ciqfunctions.udf.CIQ($A182,"IQ_EBITDA_MARGIN_SCORE",$B$3))</f>
        <v/>
      </c>
      <c r="Q182" s="43" t="str">
        <f>IF($A182="","",_xll.ciqfunctions.udf.CIQ($A182,"IQ_SOLVENCY_SCORE",$B$3))</f>
        <v/>
      </c>
      <c r="R182" s="43" t="str">
        <f>IF($A182="","",_xll.ciqfunctions.udf.CIQ($A182,"IQ_FFO_INT_SCORE",$B$3))</f>
        <v/>
      </c>
      <c r="S182" s="43" t="str">
        <f>IF($A182="","",_xll.ciqfunctions.udf.CIQ($A182,"IQ_EBITDA_INT_SCORE",$B$3))</f>
        <v/>
      </c>
      <c r="T182" s="43" t="str">
        <f>IF($A182="","",_xll.ciqfunctions.udf.CIQ($A182,"IQ_FFO_TOTAL_DEBT_SCORE",$B$3))</f>
        <v/>
      </c>
      <c r="U182" s="43" t="str">
        <f>IF($A182="","",_xll.ciqfunctions.udf.CIQ($A182,"IQ_NET_DEBT_EBITDA_SCORE",$B$3))</f>
        <v/>
      </c>
      <c r="V182" s="43" t="str">
        <f>IF($A182="","",_xll.ciqfunctions.udf.CIQ($A182,"IQ_TOTAL_DEBT_CAP_SCORE",$B$3))</f>
        <v/>
      </c>
      <c r="W182" s="43" t="str">
        <f>IF($A182="","",_xll.ciqfunctions.udf.CIQ($A182,"IQ_DEBT_TOTAL_LIAB_SCORE",$B$3))</f>
        <v/>
      </c>
      <c r="X182" s="43" t="str">
        <f>IF($A182="","",_xll.ciqfunctions.udf.CIQ($A182,"IQ_TOTAL_DEBT_TOTAL_REV_SCORE",$B$3))</f>
        <v/>
      </c>
      <c r="Z182" s="43" t="str">
        <f>IF($A182="","",_xll.ciqfunctions.udf.CIQ($A182,"IQ_LIQUID_SCORE",$B$3))</f>
        <v/>
      </c>
      <c r="AA182" s="43" t="str">
        <f>IF($A182="","",_xll.ciqfunctions.udf.CIQ($A182,"IQ_FFO_PLUS_CASH_ST_DEBT_SCORE",$B$3))</f>
        <v/>
      </c>
      <c r="AB182" s="43" t="str">
        <f>IF($A182="","",_xll.ciqfunctions.udf.CIQ($A182,"IQ_FFO_GROSS_PROFIT_SCORE",$B$3))</f>
        <v/>
      </c>
      <c r="AC182" s="43" t="str">
        <f>IF($A182="","",_xll.ciqfunctions.udf.CIQ($A182,"IQ_BASIC_DEFENSE_INTERVAL_SCORE",$B$3))</f>
        <v/>
      </c>
      <c r="AD182" s="43" t="str">
        <f>IF($A182="","",_xll.ciqfunctions.udf.CIQ($A182,"IQ_CURRENT_RATIO_SCORE",$B$3))</f>
        <v/>
      </c>
      <c r="AE182" s="43" t="str">
        <f>IF($A182="","",_xll.ciqfunctions.udf.CIQ($A182,"IQ_QUICK_RATIO_SCORE",$B$3))</f>
        <v/>
      </c>
    </row>
    <row r="183" spans="3:31" ht="12.75" customHeight="1" x14ac:dyDescent="0.2">
      <c r="C183" s="43" t="str">
        <f>IF($A183="","",_xll.ciqfunctions.udf.CIQ($A183,"IQ_OPERATIONAL_SCORE",$B$3))</f>
        <v/>
      </c>
      <c r="D183" s="43" t="str">
        <f>IF($A183="","",_xll.ciqfunctions.udf.CIQ($A183,"IQ_TOTAL_REV_SCORE",$B$3))</f>
        <v/>
      </c>
      <c r="E183" s="43" t="str">
        <f>IF($A183="","",_xll.ciqfunctions.udf.CIQ($A183,"IQ_TOTAL_EQUITY_SCORE",$B$3))</f>
        <v/>
      </c>
      <c r="F183" s="43" t="str">
        <f>IF($A183="","",_xll.ciqfunctions.udf.CIQ($A183,"IQ_RETURN_CAPITAL_SCORE",$B$3))</f>
        <v/>
      </c>
      <c r="G183" s="43" t="str">
        <f>IF($A183="","",_xll.ciqfunctions.udf.CIQ($A183,"IQ_RECURRING_EARN_ASSETS_SCORE",$B$3))</f>
        <v/>
      </c>
      <c r="H183" s="43" t="str">
        <f>IF($A183="","",_xll.ciqfunctions.udf.CIQ($A183,"IQ_NET_WORKING_CAP_REV_SCORE",$B$3))</f>
        <v/>
      </c>
      <c r="I183" s="43" t="str">
        <f>IF($A183="","",_xll.ciqfunctions.udf.CIQ($A183,"IQ_ASSET_TURNS_SCORE",$B$3))</f>
        <v/>
      </c>
      <c r="J183" s="43" t="str">
        <f>IF($A183="","",_xll.ciqfunctions.udf.CIQ($A183,"IQ_INTAN_ASSETS_REV_SCORE",$B$3))</f>
        <v/>
      </c>
      <c r="K183" s="43" t="str">
        <f>IF($A183="","",_xll.ciqfunctions.udf.CIQ($A183,"IQ_NET_WORKING_CAP_TOTAL_ASSETS_SCORE",$B$3))</f>
        <v/>
      </c>
      <c r="L183" s="43" t="str">
        <f>IF($A183="","",_xll.ciqfunctions.udf.CIQ($A183,"IQ_AP_AR_SCORE",$B$3))</f>
        <v/>
      </c>
      <c r="M183" s="43" t="str">
        <f>IF($A183="","",_xll.ciqfunctions.udf.CIQ($A183,"IQ_MGMT_RATE_RETURN_SCORE",$B$3))</f>
        <v/>
      </c>
      <c r="N183" s="43" t="str">
        <f>IF($A183="","",_xll.ciqfunctions.udf.CIQ($A183,"IQ_GROSS_MARGIN_SCORE",$B$3))</f>
        <v/>
      </c>
      <c r="O183" s="43" t="str">
        <f>IF($A183="","",_xll.ciqfunctions.udf.CIQ($A183,"IQ_EBITDA_MARGIN_SCORE",$B$3))</f>
        <v/>
      </c>
      <c r="Q183" s="43" t="str">
        <f>IF($A183="","",_xll.ciqfunctions.udf.CIQ($A183,"IQ_SOLVENCY_SCORE",$B$3))</f>
        <v/>
      </c>
      <c r="R183" s="43" t="str">
        <f>IF($A183="","",_xll.ciqfunctions.udf.CIQ($A183,"IQ_FFO_INT_SCORE",$B$3))</f>
        <v/>
      </c>
      <c r="S183" s="43" t="str">
        <f>IF($A183="","",_xll.ciqfunctions.udf.CIQ($A183,"IQ_EBITDA_INT_SCORE",$B$3))</f>
        <v/>
      </c>
      <c r="T183" s="43" t="str">
        <f>IF($A183="","",_xll.ciqfunctions.udf.CIQ($A183,"IQ_FFO_TOTAL_DEBT_SCORE",$B$3))</f>
        <v/>
      </c>
      <c r="U183" s="43" t="str">
        <f>IF($A183="","",_xll.ciqfunctions.udf.CIQ($A183,"IQ_NET_DEBT_EBITDA_SCORE",$B$3))</f>
        <v/>
      </c>
      <c r="V183" s="43" t="str">
        <f>IF($A183="","",_xll.ciqfunctions.udf.CIQ($A183,"IQ_TOTAL_DEBT_CAP_SCORE",$B$3))</f>
        <v/>
      </c>
      <c r="W183" s="43" t="str">
        <f>IF($A183="","",_xll.ciqfunctions.udf.CIQ($A183,"IQ_DEBT_TOTAL_LIAB_SCORE",$B$3))</f>
        <v/>
      </c>
      <c r="X183" s="43" t="str">
        <f>IF($A183="","",_xll.ciqfunctions.udf.CIQ($A183,"IQ_TOTAL_DEBT_TOTAL_REV_SCORE",$B$3))</f>
        <v/>
      </c>
      <c r="Z183" s="43" t="str">
        <f>IF($A183="","",_xll.ciqfunctions.udf.CIQ($A183,"IQ_LIQUID_SCORE",$B$3))</f>
        <v/>
      </c>
      <c r="AA183" s="43" t="str">
        <f>IF($A183="","",_xll.ciqfunctions.udf.CIQ($A183,"IQ_FFO_PLUS_CASH_ST_DEBT_SCORE",$B$3))</f>
        <v/>
      </c>
      <c r="AB183" s="43" t="str">
        <f>IF($A183="","",_xll.ciqfunctions.udf.CIQ($A183,"IQ_FFO_GROSS_PROFIT_SCORE",$B$3))</f>
        <v/>
      </c>
      <c r="AC183" s="43" t="str">
        <f>IF($A183="","",_xll.ciqfunctions.udf.CIQ($A183,"IQ_BASIC_DEFENSE_INTERVAL_SCORE",$B$3))</f>
        <v/>
      </c>
      <c r="AD183" s="43" t="str">
        <f>IF($A183="","",_xll.ciqfunctions.udf.CIQ($A183,"IQ_CURRENT_RATIO_SCORE",$B$3))</f>
        <v/>
      </c>
      <c r="AE183" s="43" t="str">
        <f>IF($A183="","",_xll.ciqfunctions.udf.CIQ($A183,"IQ_QUICK_RATIO_SCORE",$B$3))</f>
        <v/>
      </c>
    </row>
    <row r="184" spans="3:31" ht="12.75" customHeight="1" x14ac:dyDescent="0.2">
      <c r="C184" s="43" t="str">
        <f>IF($A184="","",_xll.ciqfunctions.udf.CIQ($A184,"IQ_OPERATIONAL_SCORE",$B$3))</f>
        <v/>
      </c>
      <c r="D184" s="43" t="str">
        <f>IF($A184="","",_xll.ciqfunctions.udf.CIQ($A184,"IQ_TOTAL_REV_SCORE",$B$3))</f>
        <v/>
      </c>
      <c r="E184" s="43" t="str">
        <f>IF($A184="","",_xll.ciqfunctions.udf.CIQ($A184,"IQ_TOTAL_EQUITY_SCORE",$B$3))</f>
        <v/>
      </c>
      <c r="F184" s="43" t="str">
        <f>IF($A184="","",_xll.ciqfunctions.udf.CIQ($A184,"IQ_RETURN_CAPITAL_SCORE",$B$3))</f>
        <v/>
      </c>
      <c r="G184" s="43" t="str">
        <f>IF($A184="","",_xll.ciqfunctions.udf.CIQ($A184,"IQ_RECURRING_EARN_ASSETS_SCORE",$B$3))</f>
        <v/>
      </c>
      <c r="H184" s="43" t="str">
        <f>IF($A184="","",_xll.ciqfunctions.udf.CIQ($A184,"IQ_NET_WORKING_CAP_REV_SCORE",$B$3))</f>
        <v/>
      </c>
      <c r="I184" s="43" t="str">
        <f>IF($A184="","",_xll.ciqfunctions.udf.CIQ($A184,"IQ_ASSET_TURNS_SCORE",$B$3))</f>
        <v/>
      </c>
      <c r="J184" s="43" t="str">
        <f>IF($A184="","",_xll.ciqfunctions.udf.CIQ($A184,"IQ_INTAN_ASSETS_REV_SCORE",$B$3))</f>
        <v/>
      </c>
      <c r="K184" s="43" t="str">
        <f>IF($A184="","",_xll.ciqfunctions.udf.CIQ($A184,"IQ_NET_WORKING_CAP_TOTAL_ASSETS_SCORE",$B$3))</f>
        <v/>
      </c>
      <c r="L184" s="43" t="str">
        <f>IF($A184="","",_xll.ciqfunctions.udf.CIQ($A184,"IQ_AP_AR_SCORE",$B$3))</f>
        <v/>
      </c>
      <c r="M184" s="43" t="str">
        <f>IF($A184="","",_xll.ciqfunctions.udf.CIQ($A184,"IQ_MGMT_RATE_RETURN_SCORE",$B$3))</f>
        <v/>
      </c>
      <c r="N184" s="43" t="str">
        <f>IF($A184="","",_xll.ciqfunctions.udf.CIQ($A184,"IQ_GROSS_MARGIN_SCORE",$B$3))</f>
        <v/>
      </c>
      <c r="O184" s="43" t="str">
        <f>IF($A184="","",_xll.ciqfunctions.udf.CIQ($A184,"IQ_EBITDA_MARGIN_SCORE",$B$3))</f>
        <v/>
      </c>
      <c r="Q184" s="43" t="str">
        <f>IF($A184="","",_xll.ciqfunctions.udf.CIQ($A184,"IQ_SOLVENCY_SCORE",$B$3))</f>
        <v/>
      </c>
      <c r="R184" s="43" t="str">
        <f>IF($A184="","",_xll.ciqfunctions.udf.CIQ($A184,"IQ_FFO_INT_SCORE",$B$3))</f>
        <v/>
      </c>
      <c r="S184" s="43" t="str">
        <f>IF($A184="","",_xll.ciqfunctions.udf.CIQ($A184,"IQ_EBITDA_INT_SCORE",$B$3))</f>
        <v/>
      </c>
      <c r="T184" s="43" t="str">
        <f>IF($A184="","",_xll.ciqfunctions.udf.CIQ($A184,"IQ_FFO_TOTAL_DEBT_SCORE",$B$3))</f>
        <v/>
      </c>
      <c r="U184" s="43" t="str">
        <f>IF($A184="","",_xll.ciqfunctions.udf.CIQ($A184,"IQ_NET_DEBT_EBITDA_SCORE",$B$3))</f>
        <v/>
      </c>
      <c r="V184" s="43" t="str">
        <f>IF($A184="","",_xll.ciqfunctions.udf.CIQ($A184,"IQ_TOTAL_DEBT_CAP_SCORE",$B$3))</f>
        <v/>
      </c>
      <c r="W184" s="43" t="str">
        <f>IF($A184="","",_xll.ciqfunctions.udf.CIQ($A184,"IQ_DEBT_TOTAL_LIAB_SCORE",$B$3))</f>
        <v/>
      </c>
      <c r="X184" s="43" t="str">
        <f>IF($A184="","",_xll.ciqfunctions.udf.CIQ($A184,"IQ_TOTAL_DEBT_TOTAL_REV_SCORE",$B$3))</f>
        <v/>
      </c>
      <c r="Z184" s="43" t="str">
        <f>IF($A184="","",_xll.ciqfunctions.udf.CIQ($A184,"IQ_LIQUID_SCORE",$B$3))</f>
        <v/>
      </c>
      <c r="AA184" s="43" t="str">
        <f>IF($A184="","",_xll.ciqfunctions.udf.CIQ($A184,"IQ_FFO_PLUS_CASH_ST_DEBT_SCORE",$B$3))</f>
        <v/>
      </c>
      <c r="AB184" s="43" t="str">
        <f>IF($A184="","",_xll.ciqfunctions.udf.CIQ($A184,"IQ_FFO_GROSS_PROFIT_SCORE",$B$3))</f>
        <v/>
      </c>
      <c r="AC184" s="43" t="str">
        <f>IF($A184="","",_xll.ciqfunctions.udf.CIQ($A184,"IQ_BASIC_DEFENSE_INTERVAL_SCORE",$B$3))</f>
        <v/>
      </c>
      <c r="AD184" s="43" t="str">
        <f>IF($A184="","",_xll.ciqfunctions.udf.CIQ($A184,"IQ_CURRENT_RATIO_SCORE",$B$3))</f>
        <v/>
      </c>
      <c r="AE184" s="43" t="str">
        <f>IF($A184="","",_xll.ciqfunctions.udf.CIQ($A184,"IQ_QUICK_RATIO_SCORE",$B$3))</f>
        <v/>
      </c>
    </row>
    <row r="185" spans="3:31" ht="12.75" customHeight="1" x14ac:dyDescent="0.2">
      <c r="C185" s="43" t="str">
        <f>IF($A185="","",_xll.ciqfunctions.udf.CIQ($A185,"IQ_OPERATIONAL_SCORE",$B$3))</f>
        <v/>
      </c>
      <c r="D185" s="43" t="str">
        <f>IF($A185="","",_xll.ciqfunctions.udf.CIQ($A185,"IQ_TOTAL_REV_SCORE",$B$3))</f>
        <v/>
      </c>
      <c r="E185" s="43" t="str">
        <f>IF($A185="","",_xll.ciqfunctions.udf.CIQ($A185,"IQ_TOTAL_EQUITY_SCORE",$B$3))</f>
        <v/>
      </c>
      <c r="F185" s="43" t="str">
        <f>IF($A185="","",_xll.ciqfunctions.udf.CIQ($A185,"IQ_RETURN_CAPITAL_SCORE",$B$3))</f>
        <v/>
      </c>
      <c r="G185" s="43" t="str">
        <f>IF($A185="","",_xll.ciqfunctions.udf.CIQ($A185,"IQ_RECURRING_EARN_ASSETS_SCORE",$B$3))</f>
        <v/>
      </c>
      <c r="H185" s="43" t="str">
        <f>IF($A185="","",_xll.ciqfunctions.udf.CIQ($A185,"IQ_NET_WORKING_CAP_REV_SCORE",$B$3))</f>
        <v/>
      </c>
      <c r="I185" s="43" t="str">
        <f>IF($A185="","",_xll.ciqfunctions.udf.CIQ($A185,"IQ_ASSET_TURNS_SCORE",$B$3))</f>
        <v/>
      </c>
      <c r="J185" s="43" t="str">
        <f>IF($A185="","",_xll.ciqfunctions.udf.CIQ($A185,"IQ_INTAN_ASSETS_REV_SCORE",$B$3))</f>
        <v/>
      </c>
      <c r="K185" s="43" t="str">
        <f>IF($A185="","",_xll.ciqfunctions.udf.CIQ($A185,"IQ_NET_WORKING_CAP_TOTAL_ASSETS_SCORE",$B$3))</f>
        <v/>
      </c>
      <c r="L185" s="43" t="str">
        <f>IF($A185="","",_xll.ciqfunctions.udf.CIQ($A185,"IQ_AP_AR_SCORE",$B$3))</f>
        <v/>
      </c>
      <c r="M185" s="43" t="str">
        <f>IF($A185="","",_xll.ciqfunctions.udf.CIQ($A185,"IQ_MGMT_RATE_RETURN_SCORE",$B$3))</f>
        <v/>
      </c>
      <c r="N185" s="43" t="str">
        <f>IF($A185="","",_xll.ciqfunctions.udf.CIQ($A185,"IQ_GROSS_MARGIN_SCORE",$B$3))</f>
        <v/>
      </c>
      <c r="O185" s="43" t="str">
        <f>IF($A185="","",_xll.ciqfunctions.udf.CIQ($A185,"IQ_EBITDA_MARGIN_SCORE",$B$3))</f>
        <v/>
      </c>
      <c r="Q185" s="43" t="str">
        <f>IF($A185="","",_xll.ciqfunctions.udf.CIQ($A185,"IQ_SOLVENCY_SCORE",$B$3))</f>
        <v/>
      </c>
      <c r="R185" s="43" t="str">
        <f>IF($A185="","",_xll.ciqfunctions.udf.CIQ($A185,"IQ_FFO_INT_SCORE",$B$3))</f>
        <v/>
      </c>
      <c r="S185" s="43" t="str">
        <f>IF($A185="","",_xll.ciqfunctions.udf.CIQ($A185,"IQ_EBITDA_INT_SCORE",$B$3))</f>
        <v/>
      </c>
      <c r="T185" s="43" t="str">
        <f>IF($A185="","",_xll.ciqfunctions.udf.CIQ($A185,"IQ_FFO_TOTAL_DEBT_SCORE",$B$3))</f>
        <v/>
      </c>
      <c r="U185" s="43" t="str">
        <f>IF($A185="","",_xll.ciqfunctions.udf.CIQ($A185,"IQ_NET_DEBT_EBITDA_SCORE",$B$3))</f>
        <v/>
      </c>
      <c r="V185" s="43" t="str">
        <f>IF($A185="","",_xll.ciqfunctions.udf.CIQ($A185,"IQ_TOTAL_DEBT_CAP_SCORE",$B$3))</f>
        <v/>
      </c>
      <c r="W185" s="43" t="str">
        <f>IF($A185="","",_xll.ciqfunctions.udf.CIQ($A185,"IQ_DEBT_TOTAL_LIAB_SCORE",$B$3))</f>
        <v/>
      </c>
      <c r="X185" s="43" t="str">
        <f>IF($A185="","",_xll.ciqfunctions.udf.CIQ($A185,"IQ_TOTAL_DEBT_TOTAL_REV_SCORE",$B$3))</f>
        <v/>
      </c>
      <c r="Z185" s="43" t="str">
        <f>IF($A185="","",_xll.ciqfunctions.udf.CIQ($A185,"IQ_LIQUID_SCORE",$B$3))</f>
        <v/>
      </c>
      <c r="AA185" s="43" t="str">
        <f>IF($A185="","",_xll.ciqfunctions.udf.CIQ($A185,"IQ_FFO_PLUS_CASH_ST_DEBT_SCORE",$B$3))</f>
        <v/>
      </c>
      <c r="AB185" s="43" t="str">
        <f>IF($A185="","",_xll.ciqfunctions.udf.CIQ($A185,"IQ_FFO_GROSS_PROFIT_SCORE",$B$3))</f>
        <v/>
      </c>
      <c r="AC185" s="43" t="str">
        <f>IF($A185="","",_xll.ciqfunctions.udf.CIQ($A185,"IQ_BASIC_DEFENSE_INTERVAL_SCORE",$B$3))</f>
        <v/>
      </c>
      <c r="AD185" s="43" t="str">
        <f>IF($A185="","",_xll.ciqfunctions.udf.CIQ($A185,"IQ_CURRENT_RATIO_SCORE",$B$3))</f>
        <v/>
      </c>
      <c r="AE185" s="43" t="str">
        <f>IF($A185="","",_xll.ciqfunctions.udf.CIQ($A185,"IQ_QUICK_RATIO_SCORE",$B$3))</f>
        <v/>
      </c>
    </row>
    <row r="186" spans="3:31" ht="12.75" customHeight="1" x14ac:dyDescent="0.2">
      <c r="C186" s="43" t="str">
        <f>IF($A186="","",_xll.ciqfunctions.udf.CIQ($A186,"IQ_OPERATIONAL_SCORE",$B$3))</f>
        <v/>
      </c>
      <c r="D186" s="43" t="str">
        <f>IF($A186="","",_xll.ciqfunctions.udf.CIQ($A186,"IQ_TOTAL_REV_SCORE",$B$3))</f>
        <v/>
      </c>
      <c r="E186" s="43" t="str">
        <f>IF($A186="","",_xll.ciqfunctions.udf.CIQ($A186,"IQ_TOTAL_EQUITY_SCORE",$B$3))</f>
        <v/>
      </c>
      <c r="F186" s="43" t="str">
        <f>IF($A186="","",_xll.ciqfunctions.udf.CIQ($A186,"IQ_RETURN_CAPITAL_SCORE",$B$3))</f>
        <v/>
      </c>
      <c r="G186" s="43" t="str">
        <f>IF($A186="","",_xll.ciqfunctions.udf.CIQ($A186,"IQ_RECURRING_EARN_ASSETS_SCORE",$B$3))</f>
        <v/>
      </c>
      <c r="H186" s="43" t="str">
        <f>IF($A186="","",_xll.ciqfunctions.udf.CIQ($A186,"IQ_NET_WORKING_CAP_REV_SCORE",$B$3))</f>
        <v/>
      </c>
      <c r="I186" s="43" t="str">
        <f>IF($A186="","",_xll.ciqfunctions.udf.CIQ($A186,"IQ_ASSET_TURNS_SCORE",$B$3))</f>
        <v/>
      </c>
      <c r="J186" s="43" t="str">
        <f>IF($A186="","",_xll.ciqfunctions.udf.CIQ($A186,"IQ_INTAN_ASSETS_REV_SCORE",$B$3))</f>
        <v/>
      </c>
      <c r="K186" s="43" t="str">
        <f>IF($A186="","",_xll.ciqfunctions.udf.CIQ($A186,"IQ_NET_WORKING_CAP_TOTAL_ASSETS_SCORE",$B$3))</f>
        <v/>
      </c>
      <c r="L186" s="43" t="str">
        <f>IF($A186="","",_xll.ciqfunctions.udf.CIQ($A186,"IQ_AP_AR_SCORE",$B$3))</f>
        <v/>
      </c>
      <c r="M186" s="43" t="str">
        <f>IF($A186="","",_xll.ciqfunctions.udf.CIQ($A186,"IQ_MGMT_RATE_RETURN_SCORE",$B$3))</f>
        <v/>
      </c>
      <c r="N186" s="43" t="str">
        <f>IF($A186="","",_xll.ciqfunctions.udf.CIQ($A186,"IQ_GROSS_MARGIN_SCORE",$B$3))</f>
        <v/>
      </c>
      <c r="O186" s="43" t="str">
        <f>IF($A186="","",_xll.ciqfunctions.udf.CIQ($A186,"IQ_EBITDA_MARGIN_SCORE",$B$3))</f>
        <v/>
      </c>
      <c r="Q186" s="43" t="str">
        <f>IF($A186="","",_xll.ciqfunctions.udf.CIQ($A186,"IQ_SOLVENCY_SCORE",$B$3))</f>
        <v/>
      </c>
      <c r="R186" s="43" t="str">
        <f>IF($A186="","",_xll.ciqfunctions.udf.CIQ($A186,"IQ_FFO_INT_SCORE",$B$3))</f>
        <v/>
      </c>
      <c r="S186" s="43" t="str">
        <f>IF($A186="","",_xll.ciqfunctions.udf.CIQ($A186,"IQ_EBITDA_INT_SCORE",$B$3))</f>
        <v/>
      </c>
      <c r="T186" s="43" t="str">
        <f>IF($A186="","",_xll.ciqfunctions.udf.CIQ($A186,"IQ_FFO_TOTAL_DEBT_SCORE",$B$3))</f>
        <v/>
      </c>
      <c r="U186" s="43" t="str">
        <f>IF($A186="","",_xll.ciqfunctions.udf.CIQ($A186,"IQ_NET_DEBT_EBITDA_SCORE",$B$3))</f>
        <v/>
      </c>
      <c r="V186" s="43" t="str">
        <f>IF($A186="","",_xll.ciqfunctions.udf.CIQ($A186,"IQ_TOTAL_DEBT_CAP_SCORE",$B$3))</f>
        <v/>
      </c>
      <c r="W186" s="43" t="str">
        <f>IF($A186="","",_xll.ciqfunctions.udf.CIQ($A186,"IQ_DEBT_TOTAL_LIAB_SCORE",$B$3))</f>
        <v/>
      </c>
      <c r="X186" s="43" t="str">
        <f>IF($A186="","",_xll.ciqfunctions.udf.CIQ($A186,"IQ_TOTAL_DEBT_TOTAL_REV_SCORE",$B$3))</f>
        <v/>
      </c>
      <c r="Z186" s="43" t="str">
        <f>IF($A186="","",_xll.ciqfunctions.udf.CIQ($A186,"IQ_LIQUID_SCORE",$B$3))</f>
        <v/>
      </c>
      <c r="AA186" s="43" t="str">
        <f>IF($A186="","",_xll.ciqfunctions.udf.CIQ($A186,"IQ_FFO_PLUS_CASH_ST_DEBT_SCORE",$B$3))</f>
        <v/>
      </c>
      <c r="AB186" s="43" t="str">
        <f>IF($A186="","",_xll.ciqfunctions.udf.CIQ($A186,"IQ_FFO_GROSS_PROFIT_SCORE",$B$3))</f>
        <v/>
      </c>
      <c r="AC186" s="43" t="str">
        <f>IF($A186="","",_xll.ciqfunctions.udf.CIQ($A186,"IQ_BASIC_DEFENSE_INTERVAL_SCORE",$B$3))</f>
        <v/>
      </c>
      <c r="AD186" s="43" t="str">
        <f>IF($A186="","",_xll.ciqfunctions.udf.CIQ($A186,"IQ_CURRENT_RATIO_SCORE",$B$3))</f>
        <v/>
      </c>
      <c r="AE186" s="43" t="str">
        <f>IF($A186="","",_xll.ciqfunctions.udf.CIQ($A186,"IQ_QUICK_RATIO_SCORE",$B$3))</f>
        <v/>
      </c>
    </row>
    <row r="187" spans="3:31" ht="12.75" customHeight="1" x14ac:dyDescent="0.2">
      <c r="C187" s="43" t="str">
        <f>IF($A187="","",_xll.ciqfunctions.udf.CIQ($A187,"IQ_OPERATIONAL_SCORE",$B$3))</f>
        <v/>
      </c>
      <c r="D187" s="43" t="str">
        <f>IF($A187="","",_xll.ciqfunctions.udf.CIQ($A187,"IQ_TOTAL_REV_SCORE",$B$3))</f>
        <v/>
      </c>
      <c r="E187" s="43" t="str">
        <f>IF($A187="","",_xll.ciqfunctions.udf.CIQ($A187,"IQ_TOTAL_EQUITY_SCORE",$B$3))</f>
        <v/>
      </c>
      <c r="F187" s="43" t="str">
        <f>IF($A187="","",_xll.ciqfunctions.udf.CIQ($A187,"IQ_RETURN_CAPITAL_SCORE",$B$3))</f>
        <v/>
      </c>
      <c r="G187" s="43" t="str">
        <f>IF($A187="","",_xll.ciqfunctions.udf.CIQ($A187,"IQ_RECURRING_EARN_ASSETS_SCORE",$B$3))</f>
        <v/>
      </c>
      <c r="H187" s="43" t="str">
        <f>IF($A187="","",_xll.ciqfunctions.udf.CIQ($A187,"IQ_NET_WORKING_CAP_REV_SCORE",$B$3))</f>
        <v/>
      </c>
      <c r="I187" s="43" t="str">
        <f>IF($A187="","",_xll.ciqfunctions.udf.CIQ($A187,"IQ_ASSET_TURNS_SCORE",$B$3))</f>
        <v/>
      </c>
      <c r="J187" s="43" t="str">
        <f>IF($A187="","",_xll.ciqfunctions.udf.CIQ($A187,"IQ_INTAN_ASSETS_REV_SCORE",$B$3))</f>
        <v/>
      </c>
      <c r="K187" s="43" t="str">
        <f>IF($A187="","",_xll.ciqfunctions.udf.CIQ($A187,"IQ_NET_WORKING_CAP_TOTAL_ASSETS_SCORE",$B$3))</f>
        <v/>
      </c>
      <c r="L187" s="43" t="str">
        <f>IF($A187="","",_xll.ciqfunctions.udf.CIQ($A187,"IQ_AP_AR_SCORE",$B$3))</f>
        <v/>
      </c>
      <c r="M187" s="43" t="str">
        <f>IF($A187="","",_xll.ciqfunctions.udf.CIQ($A187,"IQ_MGMT_RATE_RETURN_SCORE",$B$3))</f>
        <v/>
      </c>
      <c r="N187" s="43" t="str">
        <f>IF($A187="","",_xll.ciqfunctions.udf.CIQ($A187,"IQ_GROSS_MARGIN_SCORE",$B$3))</f>
        <v/>
      </c>
      <c r="O187" s="43" t="str">
        <f>IF($A187="","",_xll.ciqfunctions.udf.CIQ($A187,"IQ_EBITDA_MARGIN_SCORE",$B$3))</f>
        <v/>
      </c>
      <c r="Q187" s="43" t="str">
        <f>IF($A187="","",_xll.ciqfunctions.udf.CIQ($A187,"IQ_SOLVENCY_SCORE",$B$3))</f>
        <v/>
      </c>
      <c r="R187" s="43" t="str">
        <f>IF($A187="","",_xll.ciqfunctions.udf.CIQ($A187,"IQ_FFO_INT_SCORE",$B$3))</f>
        <v/>
      </c>
      <c r="S187" s="43" t="str">
        <f>IF($A187="","",_xll.ciqfunctions.udf.CIQ($A187,"IQ_EBITDA_INT_SCORE",$B$3))</f>
        <v/>
      </c>
      <c r="T187" s="43" t="str">
        <f>IF($A187="","",_xll.ciqfunctions.udf.CIQ($A187,"IQ_FFO_TOTAL_DEBT_SCORE",$B$3))</f>
        <v/>
      </c>
      <c r="U187" s="43" t="str">
        <f>IF($A187="","",_xll.ciqfunctions.udf.CIQ($A187,"IQ_NET_DEBT_EBITDA_SCORE",$B$3))</f>
        <v/>
      </c>
      <c r="V187" s="43" t="str">
        <f>IF($A187="","",_xll.ciqfunctions.udf.CIQ($A187,"IQ_TOTAL_DEBT_CAP_SCORE",$B$3))</f>
        <v/>
      </c>
      <c r="W187" s="43" t="str">
        <f>IF($A187="","",_xll.ciqfunctions.udf.CIQ($A187,"IQ_DEBT_TOTAL_LIAB_SCORE",$B$3))</f>
        <v/>
      </c>
      <c r="X187" s="43" t="str">
        <f>IF($A187="","",_xll.ciqfunctions.udf.CIQ($A187,"IQ_TOTAL_DEBT_TOTAL_REV_SCORE",$B$3))</f>
        <v/>
      </c>
      <c r="Z187" s="43" t="str">
        <f>IF($A187="","",_xll.ciqfunctions.udf.CIQ($A187,"IQ_LIQUID_SCORE",$B$3))</f>
        <v/>
      </c>
      <c r="AA187" s="43" t="str">
        <f>IF($A187="","",_xll.ciqfunctions.udf.CIQ($A187,"IQ_FFO_PLUS_CASH_ST_DEBT_SCORE",$B$3))</f>
        <v/>
      </c>
      <c r="AB187" s="43" t="str">
        <f>IF($A187="","",_xll.ciqfunctions.udf.CIQ($A187,"IQ_FFO_GROSS_PROFIT_SCORE",$B$3))</f>
        <v/>
      </c>
      <c r="AC187" s="43" t="str">
        <f>IF($A187="","",_xll.ciqfunctions.udf.CIQ($A187,"IQ_BASIC_DEFENSE_INTERVAL_SCORE",$B$3))</f>
        <v/>
      </c>
      <c r="AD187" s="43" t="str">
        <f>IF($A187="","",_xll.ciqfunctions.udf.CIQ($A187,"IQ_CURRENT_RATIO_SCORE",$B$3))</f>
        <v/>
      </c>
      <c r="AE187" s="43" t="str">
        <f>IF($A187="","",_xll.ciqfunctions.udf.CIQ($A187,"IQ_QUICK_RATIO_SCORE",$B$3))</f>
        <v/>
      </c>
    </row>
    <row r="188" spans="3:31" ht="12.75" customHeight="1" x14ac:dyDescent="0.2">
      <c r="C188" s="43" t="str">
        <f>IF($A188="","",_xll.ciqfunctions.udf.CIQ($A188,"IQ_OPERATIONAL_SCORE",$B$3))</f>
        <v/>
      </c>
      <c r="D188" s="43" t="str">
        <f>IF($A188="","",_xll.ciqfunctions.udf.CIQ($A188,"IQ_TOTAL_REV_SCORE",$B$3))</f>
        <v/>
      </c>
      <c r="E188" s="43" t="str">
        <f>IF($A188="","",_xll.ciqfunctions.udf.CIQ($A188,"IQ_TOTAL_EQUITY_SCORE",$B$3))</f>
        <v/>
      </c>
      <c r="F188" s="43" t="str">
        <f>IF($A188="","",_xll.ciqfunctions.udf.CIQ($A188,"IQ_RETURN_CAPITAL_SCORE",$B$3))</f>
        <v/>
      </c>
      <c r="G188" s="43" t="str">
        <f>IF($A188="","",_xll.ciqfunctions.udf.CIQ($A188,"IQ_RECURRING_EARN_ASSETS_SCORE",$B$3))</f>
        <v/>
      </c>
      <c r="H188" s="43" t="str">
        <f>IF($A188="","",_xll.ciqfunctions.udf.CIQ($A188,"IQ_NET_WORKING_CAP_REV_SCORE",$B$3))</f>
        <v/>
      </c>
      <c r="I188" s="43" t="str">
        <f>IF($A188="","",_xll.ciqfunctions.udf.CIQ($A188,"IQ_ASSET_TURNS_SCORE",$B$3))</f>
        <v/>
      </c>
      <c r="J188" s="43" t="str">
        <f>IF($A188="","",_xll.ciqfunctions.udf.CIQ($A188,"IQ_INTAN_ASSETS_REV_SCORE",$B$3))</f>
        <v/>
      </c>
      <c r="K188" s="43" t="str">
        <f>IF($A188="","",_xll.ciqfunctions.udf.CIQ($A188,"IQ_NET_WORKING_CAP_TOTAL_ASSETS_SCORE",$B$3))</f>
        <v/>
      </c>
      <c r="L188" s="43" t="str">
        <f>IF($A188="","",_xll.ciqfunctions.udf.CIQ($A188,"IQ_AP_AR_SCORE",$B$3))</f>
        <v/>
      </c>
      <c r="M188" s="43" t="str">
        <f>IF($A188="","",_xll.ciqfunctions.udf.CIQ($A188,"IQ_MGMT_RATE_RETURN_SCORE",$B$3))</f>
        <v/>
      </c>
      <c r="N188" s="43" t="str">
        <f>IF($A188="","",_xll.ciqfunctions.udf.CIQ($A188,"IQ_GROSS_MARGIN_SCORE",$B$3))</f>
        <v/>
      </c>
      <c r="O188" s="43" t="str">
        <f>IF($A188="","",_xll.ciqfunctions.udf.CIQ($A188,"IQ_EBITDA_MARGIN_SCORE",$B$3))</f>
        <v/>
      </c>
      <c r="Q188" s="43" t="str">
        <f>IF($A188="","",_xll.ciqfunctions.udf.CIQ($A188,"IQ_SOLVENCY_SCORE",$B$3))</f>
        <v/>
      </c>
      <c r="R188" s="43" t="str">
        <f>IF($A188="","",_xll.ciqfunctions.udf.CIQ($A188,"IQ_FFO_INT_SCORE",$B$3))</f>
        <v/>
      </c>
      <c r="S188" s="43" t="str">
        <f>IF($A188="","",_xll.ciqfunctions.udf.CIQ($A188,"IQ_EBITDA_INT_SCORE",$B$3))</f>
        <v/>
      </c>
      <c r="T188" s="43" t="str">
        <f>IF($A188="","",_xll.ciqfunctions.udf.CIQ($A188,"IQ_FFO_TOTAL_DEBT_SCORE",$B$3))</f>
        <v/>
      </c>
      <c r="U188" s="43" t="str">
        <f>IF($A188="","",_xll.ciqfunctions.udf.CIQ($A188,"IQ_NET_DEBT_EBITDA_SCORE",$B$3))</f>
        <v/>
      </c>
      <c r="V188" s="43" t="str">
        <f>IF($A188="","",_xll.ciqfunctions.udf.CIQ($A188,"IQ_TOTAL_DEBT_CAP_SCORE",$B$3))</f>
        <v/>
      </c>
      <c r="W188" s="43" t="str">
        <f>IF($A188="","",_xll.ciqfunctions.udf.CIQ($A188,"IQ_DEBT_TOTAL_LIAB_SCORE",$B$3))</f>
        <v/>
      </c>
      <c r="X188" s="43" t="str">
        <f>IF($A188="","",_xll.ciqfunctions.udf.CIQ($A188,"IQ_TOTAL_DEBT_TOTAL_REV_SCORE",$B$3))</f>
        <v/>
      </c>
      <c r="Z188" s="43" t="str">
        <f>IF($A188="","",_xll.ciqfunctions.udf.CIQ($A188,"IQ_LIQUID_SCORE",$B$3))</f>
        <v/>
      </c>
      <c r="AA188" s="43" t="str">
        <f>IF($A188="","",_xll.ciqfunctions.udf.CIQ($A188,"IQ_FFO_PLUS_CASH_ST_DEBT_SCORE",$B$3))</f>
        <v/>
      </c>
      <c r="AB188" s="43" t="str">
        <f>IF($A188="","",_xll.ciqfunctions.udf.CIQ($A188,"IQ_FFO_GROSS_PROFIT_SCORE",$B$3))</f>
        <v/>
      </c>
      <c r="AC188" s="43" t="str">
        <f>IF($A188="","",_xll.ciqfunctions.udf.CIQ($A188,"IQ_BASIC_DEFENSE_INTERVAL_SCORE",$B$3))</f>
        <v/>
      </c>
      <c r="AD188" s="43" t="str">
        <f>IF($A188="","",_xll.ciqfunctions.udf.CIQ($A188,"IQ_CURRENT_RATIO_SCORE",$B$3))</f>
        <v/>
      </c>
      <c r="AE188" s="43" t="str">
        <f>IF($A188="","",_xll.ciqfunctions.udf.CIQ($A188,"IQ_QUICK_RATIO_SCORE",$B$3))</f>
        <v/>
      </c>
    </row>
    <row r="189" spans="3:31" ht="12.75" customHeight="1" x14ac:dyDescent="0.2">
      <c r="C189" s="43" t="str">
        <f>IF($A189="","",_xll.ciqfunctions.udf.CIQ($A189,"IQ_OPERATIONAL_SCORE",$B$3))</f>
        <v/>
      </c>
      <c r="D189" s="43" t="str">
        <f>IF($A189="","",_xll.ciqfunctions.udf.CIQ($A189,"IQ_TOTAL_REV_SCORE",$B$3))</f>
        <v/>
      </c>
      <c r="E189" s="43" t="str">
        <f>IF($A189="","",_xll.ciqfunctions.udf.CIQ($A189,"IQ_TOTAL_EQUITY_SCORE",$B$3))</f>
        <v/>
      </c>
      <c r="F189" s="43" t="str">
        <f>IF($A189="","",_xll.ciqfunctions.udf.CIQ($A189,"IQ_RETURN_CAPITAL_SCORE",$B$3))</f>
        <v/>
      </c>
      <c r="G189" s="43" t="str">
        <f>IF($A189="","",_xll.ciqfunctions.udf.CIQ($A189,"IQ_RECURRING_EARN_ASSETS_SCORE",$B$3))</f>
        <v/>
      </c>
      <c r="H189" s="43" t="str">
        <f>IF($A189="","",_xll.ciqfunctions.udf.CIQ($A189,"IQ_NET_WORKING_CAP_REV_SCORE",$B$3))</f>
        <v/>
      </c>
      <c r="I189" s="43" t="str">
        <f>IF($A189="","",_xll.ciqfunctions.udf.CIQ($A189,"IQ_ASSET_TURNS_SCORE",$B$3))</f>
        <v/>
      </c>
      <c r="J189" s="43" t="str">
        <f>IF($A189="","",_xll.ciqfunctions.udf.CIQ($A189,"IQ_INTAN_ASSETS_REV_SCORE",$B$3))</f>
        <v/>
      </c>
      <c r="K189" s="43" t="str">
        <f>IF($A189="","",_xll.ciqfunctions.udf.CIQ($A189,"IQ_NET_WORKING_CAP_TOTAL_ASSETS_SCORE",$B$3))</f>
        <v/>
      </c>
      <c r="L189" s="43" t="str">
        <f>IF($A189="","",_xll.ciqfunctions.udf.CIQ($A189,"IQ_AP_AR_SCORE",$B$3))</f>
        <v/>
      </c>
      <c r="M189" s="43" t="str">
        <f>IF($A189="","",_xll.ciqfunctions.udf.CIQ($A189,"IQ_MGMT_RATE_RETURN_SCORE",$B$3))</f>
        <v/>
      </c>
      <c r="N189" s="43" t="str">
        <f>IF($A189="","",_xll.ciqfunctions.udf.CIQ($A189,"IQ_GROSS_MARGIN_SCORE",$B$3))</f>
        <v/>
      </c>
      <c r="O189" s="43" t="str">
        <f>IF($A189="","",_xll.ciqfunctions.udf.CIQ($A189,"IQ_EBITDA_MARGIN_SCORE",$B$3))</f>
        <v/>
      </c>
      <c r="Q189" s="43" t="str">
        <f>IF($A189="","",_xll.ciqfunctions.udf.CIQ($A189,"IQ_SOLVENCY_SCORE",$B$3))</f>
        <v/>
      </c>
      <c r="R189" s="43" t="str">
        <f>IF($A189="","",_xll.ciqfunctions.udf.CIQ($A189,"IQ_FFO_INT_SCORE",$B$3))</f>
        <v/>
      </c>
      <c r="S189" s="43" t="str">
        <f>IF($A189="","",_xll.ciqfunctions.udf.CIQ($A189,"IQ_EBITDA_INT_SCORE",$B$3))</f>
        <v/>
      </c>
      <c r="T189" s="43" t="str">
        <f>IF($A189="","",_xll.ciqfunctions.udf.CIQ($A189,"IQ_FFO_TOTAL_DEBT_SCORE",$B$3))</f>
        <v/>
      </c>
      <c r="U189" s="43" t="str">
        <f>IF($A189="","",_xll.ciqfunctions.udf.CIQ($A189,"IQ_NET_DEBT_EBITDA_SCORE",$B$3))</f>
        <v/>
      </c>
      <c r="V189" s="43" t="str">
        <f>IF($A189="","",_xll.ciqfunctions.udf.CIQ($A189,"IQ_TOTAL_DEBT_CAP_SCORE",$B$3))</f>
        <v/>
      </c>
      <c r="W189" s="43" t="str">
        <f>IF($A189="","",_xll.ciqfunctions.udf.CIQ($A189,"IQ_DEBT_TOTAL_LIAB_SCORE",$B$3))</f>
        <v/>
      </c>
      <c r="X189" s="43" t="str">
        <f>IF($A189="","",_xll.ciqfunctions.udf.CIQ($A189,"IQ_TOTAL_DEBT_TOTAL_REV_SCORE",$B$3))</f>
        <v/>
      </c>
      <c r="Z189" s="43" t="str">
        <f>IF($A189="","",_xll.ciqfunctions.udf.CIQ($A189,"IQ_LIQUID_SCORE",$B$3))</f>
        <v/>
      </c>
      <c r="AA189" s="43" t="str">
        <f>IF($A189="","",_xll.ciqfunctions.udf.CIQ($A189,"IQ_FFO_PLUS_CASH_ST_DEBT_SCORE",$B$3))</f>
        <v/>
      </c>
      <c r="AB189" s="43" t="str">
        <f>IF($A189="","",_xll.ciqfunctions.udf.CIQ($A189,"IQ_FFO_GROSS_PROFIT_SCORE",$B$3))</f>
        <v/>
      </c>
      <c r="AC189" s="43" t="str">
        <f>IF($A189="","",_xll.ciqfunctions.udf.CIQ($A189,"IQ_BASIC_DEFENSE_INTERVAL_SCORE",$B$3))</f>
        <v/>
      </c>
      <c r="AD189" s="43" t="str">
        <f>IF($A189="","",_xll.ciqfunctions.udf.CIQ($A189,"IQ_CURRENT_RATIO_SCORE",$B$3))</f>
        <v/>
      </c>
      <c r="AE189" s="43" t="str">
        <f>IF($A189="","",_xll.ciqfunctions.udf.CIQ($A189,"IQ_QUICK_RATIO_SCORE",$B$3))</f>
        <v/>
      </c>
    </row>
    <row r="190" spans="3:31" ht="12.75" customHeight="1" x14ac:dyDescent="0.2">
      <c r="C190" s="43" t="str">
        <f>IF($A190="","",_xll.ciqfunctions.udf.CIQ($A190,"IQ_OPERATIONAL_SCORE",$B$3))</f>
        <v/>
      </c>
      <c r="D190" s="43" t="str">
        <f>IF($A190="","",_xll.ciqfunctions.udf.CIQ($A190,"IQ_TOTAL_REV_SCORE",$B$3))</f>
        <v/>
      </c>
      <c r="E190" s="43" t="str">
        <f>IF($A190="","",_xll.ciqfunctions.udf.CIQ($A190,"IQ_TOTAL_EQUITY_SCORE",$B$3))</f>
        <v/>
      </c>
      <c r="F190" s="43" t="str">
        <f>IF($A190="","",_xll.ciqfunctions.udf.CIQ($A190,"IQ_RETURN_CAPITAL_SCORE",$B$3))</f>
        <v/>
      </c>
      <c r="G190" s="43" t="str">
        <f>IF($A190="","",_xll.ciqfunctions.udf.CIQ($A190,"IQ_RECURRING_EARN_ASSETS_SCORE",$B$3))</f>
        <v/>
      </c>
      <c r="H190" s="43" t="str">
        <f>IF($A190="","",_xll.ciqfunctions.udf.CIQ($A190,"IQ_NET_WORKING_CAP_REV_SCORE",$B$3))</f>
        <v/>
      </c>
      <c r="I190" s="43" t="str">
        <f>IF($A190="","",_xll.ciqfunctions.udf.CIQ($A190,"IQ_ASSET_TURNS_SCORE",$B$3))</f>
        <v/>
      </c>
      <c r="J190" s="43" t="str">
        <f>IF($A190="","",_xll.ciqfunctions.udf.CIQ($A190,"IQ_INTAN_ASSETS_REV_SCORE",$B$3))</f>
        <v/>
      </c>
      <c r="K190" s="43" t="str">
        <f>IF($A190="","",_xll.ciqfunctions.udf.CIQ($A190,"IQ_NET_WORKING_CAP_TOTAL_ASSETS_SCORE",$B$3))</f>
        <v/>
      </c>
      <c r="L190" s="43" t="str">
        <f>IF($A190="","",_xll.ciqfunctions.udf.CIQ($A190,"IQ_AP_AR_SCORE",$B$3))</f>
        <v/>
      </c>
      <c r="M190" s="43" t="str">
        <f>IF($A190="","",_xll.ciqfunctions.udf.CIQ($A190,"IQ_MGMT_RATE_RETURN_SCORE",$B$3))</f>
        <v/>
      </c>
      <c r="N190" s="43" t="str">
        <f>IF($A190="","",_xll.ciqfunctions.udf.CIQ($A190,"IQ_GROSS_MARGIN_SCORE",$B$3))</f>
        <v/>
      </c>
      <c r="O190" s="43" t="str">
        <f>IF($A190="","",_xll.ciqfunctions.udf.CIQ($A190,"IQ_EBITDA_MARGIN_SCORE",$B$3))</f>
        <v/>
      </c>
      <c r="Q190" s="43" t="str">
        <f>IF($A190="","",_xll.ciqfunctions.udf.CIQ($A190,"IQ_SOLVENCY_SCORE",$B$3))</f>
        <v/>
      </c>
      <c r="R190" s="43" t="str">
        <f>IF($A190="","",_xll.ciqfunctions.udf.CIQ($A190,"IQ_FFO_INT_SCORE",$B$3))</f>
        <v/>
      </c>
      <c r="S190" s="43" t="str">
        <f>IF($A190="","",_xll.ciqfunctions.udf.CIQ($A190,"IQ_EBITDA_INT_SCORE",$B$3))</f>
        <v/>
      </c>
      <c r="T190" s="43" t="str">
        <f>IF($A190="","",_xll.ciqfunctions.udf.CIQ($A190,"IQ_FFO_TOTAL_DEBT_SCORE",$B$3))</f>
        <v/>
      </c>
      <c r="U190" s="43" t="str">
        <f>IF($A190="","",_xll.ciqfunctions.udf.CIQ($A190,"IQ_NET_DEBT_EBITDA_SCORE",$B$3))</f>
        <v/>
      </c>
      <c r="V190" s="43" t="str">
        <f>IF($A190="","",_xll.ciqfunctions.udf.CIQ($A190,"IQ_TOTAL_DEBT_CAP_SCORE",$B$3))</f>
        <v/>
      </c>
      <c r="W190" s="43" t="str">
        <f>IF($A190="","",_xll.ciqfunctions.udf.CIQ($A190,"IQ_DEBT_TOTAL_LIAB_SCORE",$B$3))</f>
        <v/>
      </c>
      <c r="X190" s="43" t="str">
        <f>IF($A190="","",_xll.ciqfunctions.udf.CIQ($A190,"IQ_TOTAL_DEBT_TOTAL_REV_SCORE",$B$3))</f>
        <v/>
      </c>
      <c r="Z190" s="43" t="str">
        <f>IF($A190="","",_xll.ciqfunctions.udf.CIQ($A190,"IQ_LIQUID_SCORE",$B$3))</f>
        <v/>
      </c>
      <c r="AA190" s="43" t="str">
        <f>IF($A190="","",_xll.ciqfunctions.udf.CIQ($A190,"IQ_FFO_PLUS_CASH_ST_DEBT_SCORE",$B$3))</f>
        <v/>
      </c>
      <c r="AB190" s="43" t="str">
        <f>IF($A190="","",_xll.ciqfunctions.udf.CIQ($A190,"IQ_FFO_GROSS_PROFIT_SCORE",$B$3))</f>
        <v/>
      </c>
      <c r="AC190" s="43" t="str">
        <f>IF($A190="","",_xll.ciqfunctions.udf.CIQ($A190,"IQ_BASIC_DEFENSE_INTERVAL_SCORE",$B$3))</f>
        <v/>
      </c>
      <c r="AD190" s="43" t="str">
        <f>IF($A190="","",_xll.ciqfunctions.udf.CIQ($A190,"IQ_CURRENT_RATIO_SCORE",$B$3))</f>
        <v/>
      </c>
      <c r="AE190" s="43" t="str">
        <f>IF($A190="","",_xll.ciqfunctions.udf.CIQ($A190,"IQ_QUICK_RATIO_SCORE",$B$3))</f>
        <v/>
      </c>
    </row>
    <row r="191" spans="3:31" ht="12.75" customHeight="1" x14ac:dyDescent="0.2">
      <c r="C191" s="43" t="str">
        <f>IF($A191="","",_xll.ciqfunctions.udf.CIQ($A191,"IQ_OPERATIONAL_SCORE",$B$3))</f>
        <v/>
      </c>
      <c r="D191" s="43" t="str">
        <f>IF($A191="","",_xll.ciqfunctions.udf.CIQ($A191,"IQ_TOTAL_REV_SCORE",$B$3))</f>
        <v/>
      </c>
      <c r="E191" s="43" t="str">
        <f>IF($A191="","",_xll.ciqfunctions.udf.CIQ($A191,"IQ_TOTAL_EQUITY_SCORE",$B$3))</f>
        <v/>
      </c>
      <c r="F191" s="43" t="str">
        <f>IF($A191="","",_xll.ciqfunctions.udf.CIQ($A191,"IQ_RETURN_CAPITAL_SCORE",$B$3))</f>
        <v/>
      </c>
      <c r="G191" s="43" t="str">
        <f>IF($A191="","",_xll.ciqfunctions.udf.CIQ($A191,"IQ_RECURRING_EARN_ASSETS_SCORE",$B$3))</f>
        <v/>
      </c>
      <c r="H191" s="43" t="str">
        <f>IF($A191="","",_xll.ciqfunctions.udf.CIQ($A191,"IQ_NET_WORKING_CAP_REV_SCORE",$B$3))</f>
        <v/>
      </c>
      <c r="I191" s="43" t="str">
        <f>IF($A191="","",_xll.ciqfunctions.udf.CIQ($A191,"IQ_ASSET_TURNS_SCORE",$B$3))</f>
        <v/>
      </c>
      <c r="J191" s="43" t="str">
        <f>IF($A191="","",_xll.ciqfunctions.udf.CIQ($A191,"IQ_INTAN_ASSETS_REV_SCORE",$B$3))</f>
        <v/>
      </c>
      <c r="K191" s="43" t="str">
        <f>IF($A191="","",_xll.ciqfunctions.udf.CIQ($A191,"IQ_NET_WORKING_CAP_TOTAL_ASSETS_SCORE",$B$3))</f>
        <v/>
      </c>
      <c r="L191" s="43" t="str">
        <f>IF($A191="","",_xll.ciqfunctions.udf.CIQ($A191,"IQ_AP_AR_SCORE",$B$3))</f>
        <v/>
      </c>
      <c r="M191" s="43" t="str">
        <f>IF($A191="","",_xll.ciqfunctions.udf.CIQ($A191,"IQ_MGMT_RATE_RETURN_SCORE",$B$3))</f>
        <v/>
      </c>
      <c r="N191" s="43" t="str">
        <f>IF($A191="","",_xll.ciqfunctions.udf.CIQ($A191,"IQ_GROSS_MARGIN_SCORE",$B$3))</f>
        <v/>
      </c>
      <c r="O191" s="43" t="str">
        <f>IF($A191="","",_xll.ciqfunctions.udf.CIQ($A191,"IQ_EBITDA_MARGIN_SCORE",$B$3))</f>
        <v/>
      </c>
      <c r="Q191" s="43" t="str">
        <f>IF($A191="","",_xll.ciqfunctions.udf.CIQ($A191,"IQ_SOLVENCY_SCORE",$B$3))</f>
        <v/>
      </c>
      <c r="R191" s="43" t="str">
        <f>IF($A191="","",_xll.ciqfunctions.udf.CIQ($A191,"IQ_FFO_INT_SCORE",$B$3))</f>
        <v/>
      </c>
      <c r="S191" s="43" t="str">
        <f>IF($A191="","",_xll.ciqfunctions.udf.CIQ($A191,"IQ_EBITDA_INT_SCORE",$B$3))</f>
        <v/>
      </c>
      <c r="T191" s="43" t="str">
        <f>IF($A191="","",_xll.ciqfunctions.udf.CIQ($A191,"IQ_FFO_TOTAL_DEBT_SCORE",$B$3))</f>
        <v/>
      </c>
      <c r="U191" s="43" t="str">
        <f>IF($A191="","",_xll.ciqfunctions.udf.CIQ($A191,"IQ_NET_DEBT_EBITDA_SCORE",$B$3))</f>
        <v/>
      </c>
      <c r="V191" s="43" t="str">
        <f>IF($A191="","",_xll.ciqfunctions.udf.CIQ($A191,"IQ_TOTAL_DEBT_CAP_SCORE",$B$3))</f>
        <v/>
      </c>
      <c r="W191" s="43" t="str">
        <f>IF($A191="","",_xll.ciqfunctions.udf.CIQ($A191,"IQ_DEBT_TOTAL_LIAB_SCORE",$B$3))</f>
        <v/>
      </c>
      <c r="X191" s="43" t="str">
        <f>IF($A191="","",_xll.ciqfunctions.udf.CIQ($A191,"IQ_TOTAL_DEBT_TOTAL_REV_SCORE",$B$3))</f>
        <v/>
      </c>
      <c r="Z191" s="43" t="str">
        <f>IF($A191="","",_xll.ciqfunctions.udf.CIQ($A191,"IQ_LIQUID_SCORE",$B$3))</f>
        <v/>
      </c>
      <c r="AA191" s="43" t="str">
        <f>IF($A191="","",_xll.ciqfunctions.udf.CIQ($A191,"IQ_FFO_PLUS_CASH_ST_DEBT_SCORE",$B$3))</f>
        <v/>
      </c>
      <c r="AB191" s="43" t="str">
        <f>IF($A191="","",_xll.ciqfunctions.udf.CIQ($A191,"IQ_FFO_GROSS_PROFIT_SCORE",$B$3))</f>
        <v/>
      </c>
      <c r="AC191" s="43" t="str">
        <f>IF($A191="","",_xll.ciqfunctions.udf.CIQ($A191,"IQ_BASIC_DEFENSE_INTERVAL_SCORE",$B$3))</f>
        <v/>
      </c>
      <c r="AD191" s="43" t="str">
        <f>IF($A191="","",_xll.ciqfunctions.udf.CIQ($A191,"IQ_CURRENT_RATIO_SCORE",$B$3))</f>
        <v/>
      </c>
      <c r="AE191" s="43" t="str">
        <f>IF($A191="","",_xll.ciqfunctions.udf.CIQ($A191,"IQ_QUICK_RATIO_SCORE",$B$3))</f>
        <v/>
      </c>
    </row>
    <row r="192" spans="3:31" ht="12.75" customHeight="1" x14ac:dyDescent="0.2">
      <c r="C192" s="43" t="str">
        <f>IF($A192="","",_xll.ciqfunctions.udf.CIQ($A192,"IQ_OPERATIONAL_SCORE",$B$3))</f>
        <v/>
      </c>
      <c r="D192" s="43" t="str">
        <f>IF($A192="","",_xll.ciqfunctions.udf.CIQ($A192,"IQ_TOTAL_REV_SCORE",$B$3))</f>
        <v/>
      </c>
      <c r="E192" s="43" t="str">
        <f>IF($A192="","",_xll.ciqfunctions.udf.CIQ($A192,"IQ_TOTAL_EQUITY_SCORE",$B$3))</f>
        <v/>
      </c>
      <c r="F192" s="43" t="str">
        <f>IF($A192="","",_xll.ciqfunctions.udf.CIQ($A192,"IQ_RETURN_CAPITAL_SCORE",$B$3))</f>
        <v/>
      </c>
      <c r="G192" s="43" t="str">
        <f>IF($A192="","",_xll.ciqfunctions.udf.CIQ($A192,"IQ_RECURRING_EARN_ASSETS_SCORE",$B$3))</f>
        <v/>
      </c>
      <c r="H192" s="43" t="str">
        <f>IF($A192="","",_xll.ciqfunctions.udf.CIQ($A192,"IQ_NET_WORKING_CAP_REV_SCORE",$B$3))</f>
        <v/>
      </c>
      <c r="I192" s="43" t="str">
        <f>IF($A192="","",_xll.ciqfunctions.udf.CIQ($A192,"IQ_ASSET_TURNS_SCORE",$B$3))</f>
        <v/>
      </c>
      <c r="J192" s="43" t="str">
        <f>IF($A192="","",_xll.ciqfunctions.udf.CIQ($A192,"IQ_INTAN_ASSETS_REV_SCORE",$B$3))</f>
        <v/>
      </c>
      <c r="K192" s="43" t="str">
        <f>IF($A192="","",_xll.ciqfunctions.udf.CIQ($A192,"IQ_NET_WORKING_CAP_TOTAL_ASSETS_SCORE",$B$3))</f>
        <v/>
      </c>
      <c r="L192" s="43" t="str">
        <f>IF($A192="","",_xll.ciqfunctions.udf.CIQ($A192,"IQ_AP_AR_SCORE",$B$3))</f>
        <v/>
      </c>
      <c r="M192" s="43" t="str">
        <f>IF($A192="","",_xll.ciqfunctions.udf.CIQ($A192,"IQ_MGMT_RATE_RETURN_SCORE",$B$3))</f>
        <v/>
      </c>
      <c r="N192" s="43" t="str">
        <f>IF($A192="","",_xll.ciqfunctions.udf.CIQ($A192,"IQ_GROSS_MARGIN_SCORE",$B$3))</f>
        <v/>
      </c>
      <c r="O192" s="43" t="str">
        <f>IF($A192="","",_xll.ciqfunctions.udf.CIQ($A192,"IQ_EBITDA_MARGIN_SCORE",$B$3))</f>
        <v/>
      </c>
      <c r="Q192" s="43" t="str">
        <f>IF($A192="","",_xll.ciqfunctions.udf.CIQ($A192,"IQ_SOLVENCY_SCORE",$B$3))</f>
        <v/>
      </c>
      <c r="R192" s="43" t="str">
        <f>IF($A192="","",_xll.ciqfunctions.udf.CIQ($A192,"IQ_FFO_INT_SCORE",$B$3))</f>
        <v/>
      </c>
      <c r="S192" s="43" t="str">
        <f>IF($A192="","",_xll.ciqfunctions.udf.CIQ($A192,"IQ_EBITDA_INT_SCORE",$B$3))</f>
        <v/>
      </c>
      <c r="T192" s="43" t="str">
        <f>IF($A192="","",_xll.ciqfunctions.udf.CIQ($A192,"IQ_FFO_TOTAL_DEBT_SCORE",$B$3))</f>
        <v/>
      </c>
      <c r="U192" s="43" t="str">
        <f>IF($A192="","",_xll.ciqfunctions.udf.CIQ($A192,"IQ_NET_DEBT_EBITDA_SCORE",$B$3))</f>
        <v/>
      </c>
      <c r="V192" s="43" t="str">
        <f>IF($A192="","",_xll.ciqfunctions.udf.CIQ($A192,"IQ_TOTAL_DEBT_CAP_SCORE",$B$3))</f>
        <v/>
      </c>
      <c r="W192" s="43" t="str">
        <f>IF($A192="","",_xll.ciqfunctions.udf.CIQ($A192,"IQ_DEBT_TOTAL_LIAB_SCORE",$B$3))</f>
        <v/>
      </c>
      <c r="X192" s="43" t="str">
        <f>IF($A192="","",_xll.ciqfunctions.udf.CIQ($A192,"IQ_TOTAL_DEBT_TOTAL_REV_SCORE",$B$3))</f>
        <v/>
      </c>
      <c r="Z192" s="43" t="str">
        <f>IF($A192="","",_xll.ciqfunctions.udf.CIQ($A192,"IQ_LIQUID_SCORE",$B$3))</f>
        <v/>
      </c>
      <c r="AA192" s="43" t="str">
        <f>IF($A192="","",_xll.ciqfunctions.udf.CIQ($A192,"IQ_FFO_PLUS_CASH_ST_DEBT_SCORE",$B$3))</f>
        <v/>
      </c>
      <c r="AB192" s="43" t="str">
        <f>IF($A192="","",_xll.ciqfunctions.udf.CIQ($A192,"IQ_FFO_GROSS_PROFIT_SCORE",$B$3))</f>
        <v/>
      </c>
      <c r="AC192" s="43" t="str">
        <f>IF($A192="","",_xll.ciqfunctions.udf.CIQ($A192,"IQ_BASIC_DEFENSE_INTERVAL_SCORE",$B$3))</f>
        <v/>
      </c>
      <c r="AD192" s="43" t="str">
        <f>IF($A192="","",_xll.ciqfunctions.udf.CIQ($A192,"IQ_CURRENT_RATIO_SCORE",$B$3))</f>
        <v/>
      </c>
      <c r="AE192" s="43" t="str">
        <f>IF($A192="","",_xll.ciqfunctions.udf.CIQ($A192,"IQ_QUICK_RATIO_SCORE",$B$3))</f>
        <v/>
      </c>
    </row>
    <row r="193" spans="3:31" ht="12.75" customHeight="1" x14ac:dyDescent="0.2">
      <c r="C193" s="43" t="str">
        <f>IF($A193="","",_xll.ciqfunctions.udf.CIQ($A193,"IQ_OPERATIONAL_SCORE",$B$3))</f>
        <v/>
      </c>
      <c r="D193" s="43" t="str">
        <f>IF($A193="","",_xll.ciqfunctions.udf.CIQ($A193,"IQ_TOTAL_REV_SCORE",$B$3))</f>
        <v/>
      </c>
      <c r="E193" s="43" t="str">
        <f>IF($A193="","",_xll.ciqfunctions.udf.CIQ($A193,"IQ_TOTAL_EQUITY_SCORE",$B$3))</f>
        <v/>
      </c>
      <c r="F193" s="43" t="str">
        <f>IF($A193="","",_xll.ciqfunctions.udf.CIQ($A193,"IQ_RETURN_CAPITAL_SCORE",$B$3))</f>
        <v/>
      </c>
      <c r="G193" s="43" t="str">
        <f>IF($A193="","",_xll.ciqfunctions.udf.CIQ($A193,"IQ_RECURRING_EARN_ASSETS_SCORE",$B$3))</f>
        <v/>
      </c>
      <c r="H193" s="43" t="str">
        <f>IF($A193="","",_xll.ciqfunctions.udf.CIQ($A193,"IQ_NET_WORKING_CAP_REV_SCORE",$B$3))</f>
        <v/>
      </c>
      <c r="I193" s="43" t="str">
        <f>IF($A193="","",_xll.ciqfunctions.udf.CIQ($A193,"IQ_ASSET_TURNS_SCORE",$B$3))</f>
        <v/>
      </c>
      <c r="J193" s="43" t="str">
        <f>IF($A193="","",_xll.ciqfunctions.udf.CIQ($A193,"IQ_INTAN_ASSETS_REV_SCORE",$B$3))</f>
        <v/>
      </c>
      <c r="K193" s="43" t="str">
        <f>IF($A193="","",_xll.ciqfunctions.udf.CIQ($A193,"IQ_NET_WORKING_CAP_TOTAL_ASSETS_SCORE",$B$3))</f>
        <v/>
      </c>
      <c r="L193" s="43" t="str">
        <f>IF($A193="","",_xll.ciqfunctions.udf.CIQ($A193,"IQ_AP_AR_SCORE",$B$3))</f>
        <v/>
      </c>
      <c r="M193" s="43" t="str">
        <f>IF($A193="","",_xll.ciqfunctions.udf.CIQ($A193,"IQ_MGMT_RATE_RETURN_SCORE",$B$3))</f>
        <v/>
      </c>
      <c r="N193" s="43" t="str">
        <f>IF($A193="","",_xll.ciqfunctions.udf.CIQ($A193,"IQ_GROSS_MARGIN_SCORE",$B$3))</f>
        <v/>
      </c>
      <c r="O193" s="43" t="str">
        <f>IF($A193="","",_xll.ciqfunctions.udf.CIQ($A193,"IQ_EBITDA_MARGIN_SCORE",$B$3))</f>
        <v/>
      </c>
      <c r="Q193" s="43" t="str">
        <f>IF($A193="","",_xll.ciqfunctions.udf.CIQ($A193,"IQ_SOLVENCY_SCORE",$B$3))</f>
        <v/>
      </c>
      <c r="R193" s="43" t="str">
        <f>IF($A193="","",_xll.ciqfunctions.udf.CIQ($A193,"IQ_FFO_INT_SCORE",$B$3))</f>
        <v/>
      </c>
      <c r="S193" s="43" t="str">
        <f>IF($A193="","",_xll.ciqfunctions.udf.CIQ($A193,"IQ_EBITDA_INT_SCORE",$B$3))</f>
        <v/>
      </c>
      <c r="T193" s="43" t="str">
        <f>IF($A193="","",_xll.ciqfunctions.udf.CIQ($A193,"IQ_FFO_TOTAL_DEBT_SCORE",$B$3))</f>
        <v/>
      </c>
      <c r="U193" s="43" t="str">
        <f>IF($A193="","",_xll.ciqfunctions.udf.CIQ($A193,"IQ_NET_DEBT_EBITDA_SCORE",$B$3))</f>
        <v/>
      </c>
      <c r="V193" s="43" t="str">
        <f>IF($A193="","",_xll.ciqfunctions.udf.CIQ($A193,"IQ_TOTAL_DEBT_CAP_SCORE",$B$3))</f>
        <v/>
      </c>
      <c r="W193" s="43" t="str">
        <f>IF($A193="","",_xll.ciqfunctions.udf.CIQ($A193,"IQ_DEBT_TOTAL_LIAB_SCORE",$B$3))</f>
        <v/>
      </c>
      <c r="X193" s="43" t="str">
        <f>IF($A193="","",_xll.ciqfunctions.udf.CIQ($A193,"IQ_TOTAL_DEBT_TOTAL_REV_SCORE",$B$3))</f>
        <v/>
      </c>
      <c r="Z193" s="43" t="str">
        <f>IF($A193="","",_xll.ciqfunctions.udf.CIQ($A193,"IQ_LIQUID_SCORE",$B$3))</f>
        <v/>
      </c>
      <c r="AA193" s="43" t="str">
        <f>IF($A193="","",_xll.ciqfunctions.udf.CIQ($A193,"IQ_FFO_PLUS_CASH_ST_DEBT_SCORE",$B$3))</f>
        <v/>
      </c>
      <c r="AB193" s="43" t="str">
        <f>IF($A193="","",_xll.ciqfunctions.udf.CIQ($A193,"IQ_FFO_GROSS_PROFIT_SCORE",$B$3))</f>
        <v/>
      </c>
      <c r="AC193" s="43" t="str">
        <f>IF($A193="","",_xll.ciqfunctions.udf.CIQ($A193,"IQ_BASIC_DEFENSE_INTERVAL_SCORE",$B$3))</f>
        <v/>
      </c>
      <c r="AD193" s="43" t="str">
        <f>IF($A193="","",_xll.ciqfunctions.udf.CIQ($A193,"IQ_CURRENT_RATIO_SCORE",$B$3))</f>
        <v/>
      </c>
      <c r="AE193" s="43" t="str">
        <f>IF($A193="","",_xll.ciqfunctions.udf.CIQ($A193,"IQ_QUICK_RATIO_SCORE",$B$3))</f>
        <v/>
      </c>
    </row>
    <row r="194" spans="3:31" ht="12.75" customHeight="1" x14ac:dyDescent="0.2">
      <c r="C194" s="43" t="str">
        <f>IF($A194="","",_xll.ciqfunctions.udf.CIQ($A194,"IQ_OPERATIONAL_SCORE",$B$3))</f>
        <v/>
      </c>
      <c r="D194" s="43" t="str">
        <f>IF($A194="","",_xll.ciqfunctions.udf.CIQ($A194,"IQ_TOTAL_REV_SCORE",$B$3))</f>
        <v/>
      </c>
      <c r="E194" s="43" t="str">
        <f>IF($A194="","",_xll.ciqfunctions.udf.CIQ($A194,"IQ_TOTAL_EQUITY_SCORE",$B$3))</f>
        <v/>
      </c>
      <c r="F194" s="43" t="str">
        <f>IF($A194="","",_xll.ciqfunctions.udf.CIQ($A194,"IQ_RETURN_CAPITAL_SCORE",$B$3))</f>
        <v/>
      </c>
      <c r="G194" s="43" t="str">
        <f>IF($A194="","",_xll.ciqfunctions.udf.CIQ($A194,"IQ_RECURRING_EARN_ASSETS_SCORE",$B$3))</f>
        <v/>
      </c>
      <c r="H194" s="43" t="str">
        <f>IF($A194="","",_xll.ciqfunctions.udf.CIQ($A194,"IQ_NET_WORKING_CAP_REV_SCORE",$B$3))</f>
        <v/>
      </c>
      <c r="I194" s="43" t="str">
        <f>IF($A194="","",_xll.ciqfunctions.udf.CIQ($A194,"IQ_ASSET_TURNS_SCORE",$B$3))</f>
        <v/>
      </c>
      <c r="J194" s="43" t="str">
        <f>IF($A194="","",_xll.ciqfunctions.udf.CIQ($A194,"IQ_INTAN_ASSETS_REV_SCORE",$B$3))</f>
        <v/>
      </c>
      <c r="K194" s="43" t="str">
        <f>IF($A194="","",_xll.ciqfunctions.udf.CIQ($A194,"IQ_NET_WORKING_CAP_TOTAL_ASSETS_SCORE",$B$3))</f>
        <v/>
      </c>
      <c r="L194" s="43" t="str">
        <f>IF($A194="","",_xll.ciqfunctions.udf.CIQ($A194,"IQ_AP_AR_SCORE",$B$3))</f>
        <v/>
      </c>
      <c r="M194" s="43" t="str">
        <f>IF($A194="","",_xll.ciqfunctions.udf.CIQ($A194,"IQ_MGMT_RATE_RETURN_SCORE",$B$3))</f>
        <v/>
      </c>
      <c r="N194" s="43" t="str">
        <f>IF($A194="","",_xll.ciqfunctions.udf.CIQ($A194,"IQ_GROSS_MARGIN_SCORE",$B$3))</f>
        <v/>
      </c>
      <c r="O194" s="43" t="str">
        <f>IF($A194="","",_xll.ciqfunctions.udf.CIQ($A194,"IQ_EBITDA_MARGIN_SCORE",$B$3))</f>
        <v/>
      </c>
      <c r="Q194" s="43" t="str">
        <f>IF($A194="","",_xll.ciqfunctions.udf.CIQ($A194,"IQ_SOLVENCY_SCORE",$B$3))</f>
        <v/>
      </c>
      <c r="R194" s="43" t="str">
        <f>IF($A194="","",_xll.ciqfunctions.udf.CIQ($A194,"IQ_FFO_INT_SCORE",$B$3))</f>
        <v/>
      </c>
      <c r="S194" s="43" t="str">
        <f>IF($A194="","",_xll.ciqfunctions.udf.CIQ($A194,"IQ_EBITDA_INT_SCORE",$B$3))</f>
        <v/>
      </c>
      <c r="T194" s="43" t="str">
        <f>IF($A194="","",_xll.ciqfunctions.udf.CIQ($A194,"IQ_FFO_TOTAL_DEBT_SCORE",$B$3))</f>
        <v/>
      </c>
      <c r="U194" s="43" t="str">
        <f>IF($A194="","",_xll.ciqfunctions.udf.CIQ($A194,"IQ_NET_DEBT_EBITDA_SCORE",$B$3))</f>
        <v/>
      </c>
      <c r="V194" s="43" t="str">
        <f>IF($A194="","",_xll.ciqfunctions.udf.CIQ($A194,"IQ_TOTAL_DEBT_CAP_SCORE",$B$3))</f>
        <v/>
      </c>
      <c r="W194" s="43" t="str">
        <f>IF($A194="","",_xll.ciqfunctions.udf.CIQ($A194,"IQ_DEBT_TOTAL_LIAB_SCORE",$B$3))</f>
        <v/>
      </c>
      <c r="X194" s="43" t="str">
        <f>IF($A194="","",_xll.ciqfunctions.udf.CIQ($A194,"IQ_TOTAL_DEBT_TOTAL_REV_SCORE",$B$3))</f>
        <v/>
      </c>
      <c r="Z194" s="43" t="str">
        <f>IF($A194="","",_xll.ciqfunctions.udf.CIQ($A194,"IQ_LIQUID_SCORE",$B$3))</f>
        <v/>
      </c>
      <c r="AA194" s="43" t="str">
        <f>IF($A194="","",_xll.ciqfunctions.udf.CIQ($A194,"IQ_FFO_PLUS_CASH_ST_DEBT_SCORE",$B$3))</f>
        <v/>
      </c>
      <c r="AB194" s="43" t="str">
        <f>IF($A194="","",_xll.ciqfunctions.udf.CIQ($A194,"IQ_FFO_GROSS_PROFIT_SCORE",$B$3))</f>
        <v/>
      </c>
      <c r="AC194" s="43" t="str">
        <f>IF($A194="","",_xll.ciqfunctions.udf.CIQ($A194,"IQ_BASIC_DEFENSE_INTERVAL_SCORE",$B$3))</f>
        <v/>
      </c>
      <c r="AD194" s="43" t="str">
        <f>IF($A194="","",_xll.ciqfunctions.udf.CIQ($A194,"IQ_CURRENT_RATIO_SCORE",$B$3))</f>
        <v/>
      </c>
      <c r="AE194" s="43" t="str">
        <f>IF($A194="","",_xll.ciqfunctions.udf.CIQ($A194,"IQ_QUICK_RATIO_SCORE",$B$3))</f>
        <v/>
      </c>
    </row>
    <row r="195" spans="3:31" ht="12.75" customHeight="1" x14ac:dyDescent="0.2">
      <c r="C195" s="43" t="str">
        <f>IF($A195="","",_xll.ciqfunctions.udf.CIQ($A195,"IQ_OPERATIONAL_SCORE",$B$3))</f>
        <v/>
      </c>
      <c r="D195" s="43" t="str">
        <f>IF($A195="","",_xll.ciqfunctions.udf.CIQ($A195,"IQ_TOTAL_REV_SCORE",$B$3))</f>
        <v/>
      </c>
      <c r="E195" s="43" t="str">
        <f>IF($A195="","",_xll.ciqfunctions.udf.CIQ($A195,"IQ_TOTAL_EQUITY_SCORE",$B$3))</f>
        <v/>
      </c>
      <c r="F195" s="43" t="str">
        <f>IF($A195="","",_xll.ciqfunctions.udf.CIQ($A195,"IQ_RETURN_CAPITAL_SCORE",$B$3))</f>
        <v/>
      </c>
      <c r="G195" s="43" t="str">
        <f>IF($A195="","",_xll.ciqfunctions.udf.CIQ($A195,"IQ_RECURRING_EARN_ASSETS_SCORE",$B$3))</f>
        <v/>
      </c>
      <c r="H195" s="43" t="str">
        <f>IF($A195="","",_xll.ciqfunctions.udf.CIQ($A195,"IQ_NET_WORKING_CAP_REV_SCORE",$B$3))</f>
        <v/>
      </c>
      <c r="I195" s="43" t="str">
        <f>IF($A195="","",_xll.ciqfunctions.udf.CIQ($A195,"IQ_ASSET_TURNS_SCORE",$B$3))</f>
        <v/>
      </c>
      <c r="J195" s="43" t="str">
        <f>IF($A195="","",_xll.ciqfunctions.udf.CIQ($A195,"IQ_INTAN_ASSETS_REV_SCORE",$B$3))</f>
        <v/>
      </c>
      <c r="K195" s="43" t="str">
        <f>IF($A195="","",_xll.ciqfunctions.udf.CIQ($A195,"IQ_NET_WORKING_CAP_TOTAL_ASSETS_SCORE",$B$3))</f>
        <v/>
      </c>
      <c r="L195" s="43" t="str">
        <f>IF($A195="","",_xll.ciqfunctions.udf.CIQ($A195,"IQ_AP_AR_SCORE",$B$3))</f>
        <v/>
      </c>
      <c r="M195" s="43" t="str">
        <f>IF($A195="","",_xll.ciqfunctions.udf.CIQ($A195,"IQ_MGMT_RATE_RETURN_SCORE",$B$3))</f>
        <v/>
      </c>
      <c r="N195" s="43" t="str">
        <f>IF($A195="","",_xll.ciqfunctions.udf.CIQ($A195,"IQ_GROSS_MARGIN_SCORE",$B$3))</f>
        <v/>
      </c>
      <c r="O195" s="43" t="str">
        <f>IF($A195="","",_xll.ciqfunctions.udf.CIQ($A195,"IQ_EBITDA_MARGIN_SCORE",$B$3))</f>
        <v/>
      </c>
      <c r="Q195" s="43" t="str">
        <f>IF($A195="","",_xll.ciqfunctions.udf.CIQ($A195,"IQ_SOLVENCY_SCORE",$B$3))</f>
        <v/>
      </c>
      <c r="R195" s="43" t="str">
        <f>IF($A195="","",_xll.ciqfunctions.udf.CIQ($A195,"IQ_FFO_INT_SCORE",$B$3))</f>
        <v/>
      </c>
      <c r="S195" s="43" t="str">
        <f>IF($A195="","",_xll.ciqfunctions.udf.CIQ($A195,"IQ_EBITDA_INT_SCORE",$B$3))</f>
        <v/>
      </c>
      <c r="T195" s="43" t="str">
        <f>IF($A195="","",_xll.ciqfunctions.udf.CIQ($A195,"IQ_FFO_TOTAL_DEBT_SCORE",$B$3))</f>
        <v/>
      </c>
      <c r="U195" s="43" t="str">
        <f>IF($A195="","",_xll.ciqfunctions.udf.CIQ($A195,"IQ_NET_DEBT_EBITDA_SCORE",$B$3))</f>
        <v/>
      </c>
      <c r="V195" s="43" t="str">
        <f>IF($A195="","",_xll.ciqfunctions.udf.CIQ($A195,"IQ_TOTAL_DEBT_CAP_SCORE",$B$3))</f>
        <v/>
      </c>
      <c r="W195" s="43" t="str">
        <f>IF($A195="","",_xll.ciqfunctions.udf.CIQ($A195,"IQ_DEBT_TOTAL_LIAB_SCORE",$B$3))</f>
        <v/>
      </c>
      <c r="X195" s="43" t="str">
        <f>IF($A195="","",_xll.ciqfunctions.udf.CIQ($A195,"IQ_TOTAL_DEBT_TOTAL_REV_SCORE",$B$3))</f>
        <v/>
      </c>
      <c r="Z195" s="43" t="str">
        <f>IF($A195="","",_xll.ciqfunctions.udf.CIQ($A195,"IQ_LIQUID_SCORE",$B$3))</f>
        <v/>
      </c>
      <c r="AA195" s="43" t="str">
        <f>IF($A195="","",_xll.ciqfunctions.udf.CIQ($A195,"IQ_FFO_PLUS_CASH_ST_DEBT_SCORE",$B$3))</f>
        <v/>
      </c>
      <c r="AB195" s="43" t="str">
        <f>IF($A195="","",_xll.ciqfunctions.udf.CIQ($A195,"IQ_FFO_GROSS_PROFIT_SCORE",$B$3))</f>
        <v/>
      </c>
      <c r="AC195" s="43" t="str">
        <f>IF($A195="","",_xll.ciqfunctions.udf.CIQ($A195,"IQ_BASIC_DEFENSE_INTERVAL_SCORE",$B$3))</f>
        <v/>
      </c>
      <c r="AD195" s="43" t="str">
        <f>IF($A195="","",_xll.ciqfunctions.udf.CIQ($A195,"IQ_CURRENT_RATIO_SCORE",$B$3))</f>
        <v/>
      </c>
      <c r="AE195" s="43" t="str">
        <f>IF($A195="","",_xll.ciqfunctions.udf.CIQ($A195,"IQ_QUICK_RATIO_SCORE",$B$3))</f>
        <v/>
      </c>
    </row>
    <row r="196" spans="3:31" ht="12.75" customHeight="1" x14ac:dyDescent="0.2">
      <c r="C196" s="43" t="str">
        <f>IF($A196="","",_xll.ciqfunctions.udf.CIQ($A196,"IQ_OPERATIONAL_SCORE",$B$3))</f>
        <v/>
      </c>
      <c r="D196" s="43" t="str">
        <f>IF($A196="","",_xll.ciqfunctions.udf.CIQ($A196,"IQ_TOTAL_REV_SCORE",$B$3))</f>
        <v/>
      </c>
      <c r="E196" s="43" t="str">
        <f>IF($A196="","",_xll.ciqfunctions.udf.CIQ($A196,"IQ_TOTAL_EQUITY_SCORE",$B$3))</f>
        <v/>
      </c>
      <c r="F196" s="43" t="str">
        <f>IF($A196="","",_xll.ciqfunctions.udf.CIQ($A196,"IQ_RETURN_CAPITAL_SCORE",$B$3))</f>
        <v/>
      </c>
      <c r="G196" s="43" t="str">
        <f>IF($A196="","",_xll.ciqfunctions.udf.CIQ($A196,"IQ_RECURRING_EARN_ASSETS_SCORE",$B$3))</f>
        <v/>
      </c>
      <c r="H196" s="43" t="str">
        <f>IF($A196="","",_xll.ciqfunctions.udf.CIQ($A196,"IQ_NET_WORKING_CAP_REV_SCORE",$B$3))</f>
        <v/>
      </c>
      <c r="I196" s="43" t="str">
        <f>IF($A196="","",_xll.ciqfunctions.udf.CIQ($A196,"IQ_ASSET_TURNS_SCORE",$B$3))</f>
        <v/>
      </c>
      <c r="J196" s="43" t="str">
        <f>IF($A196="","",_xll.ciqfunctions.udf.CIQ($A196,"IQ_INTAN_ASSETS_REV_SCORE",$B$3))</f>
        <v/>
      </c>
      <c r="K196" s="43" t="str">
        <f>IF($A196="","",_xll.ciqfunctions.udf.CIQ($A196,"IQ_NET_WORKING_CAP_TOTAL_ASSETS_SCORE",$B$3))</f>
        <v/>
      </c>
      <c r="L196" s="43" t="str">
        <f>IF($A196="","",_xll.ciqfunctions.udf.CIQ($A196,"IQ_AP_AR_SCORE",$B$3))</f>
        <v/>
      </c>
      <c r="M196" s="43" t="str">
        <f>IF($A196="","",_xll.ciqfunctions.udf.CIQ($A196,"IQ_MGMT_RATE_RETURN_SCORE",$B$3))</f>
        <v/>
      </c>
      <c r="N196" s="43" t="str">
        <f>IF($A196="","",_xll.ciqfunctions.udf.CIQ($A196,"IQ_GROSS_MARGIN_SCORE",$B$3))</f>
        <v/>
      </c>
      <c r="O196" s="43" t="str">
        <f>IF($A196="","",_xll.ciqfunctions.udf.CIQ($A196,"IQ_EBITDA_MARGIN_SCORE",$B$3))</f>
        <v/>
      </c>
      <c r="Q196" s="43" t="str">
        <f>IF($A196="","",_xll.ciqfunctions.udf.CIQ($A196,"IQ_SOLVENCY_SCORE",$B$3))</f>
        <v/>
      </c>
      <c r="R196" s="43" t="str">
        <f>IF($A196="","",_xll.ciqfunctions.udf.CIQ($A196,"IQ_FFO_INT_SCORE",$B$3))</f>
        <v/>
      </c>
      <c r="S196" s="43" t="str">
        <f>IF($A196="","",_xll.ciqfunctions.udf.CIQ($A196,"IQ_EBITDA_INT_SCORE",$B$3))</f>
        <v/>
      </c>
      <c r="T196" s="43" t="str">
        <f>IF($A196="","",_xll.ciqfunctions.udf.CIQ($A196,"IQ_FFO_TOTAL_DEBT_SCORE",$B$3))</f>
        <v/>
      </c>
      <c r="U196" s="43" t="str">
        <f>IF($A196="","",_xll.ciqfunctions.udf.CIQ($A196,"IQ_NET_DEBT_EBITDA_SCORE",$B$3))</f>
        <v/>
      </c>
      <c r="V196" s="43" t="str">
        <f>IF($A196="","",_xll.ciqfunctions.udf.CIQ($A196,"IQ_TOTAL_DEBT_CAP_SCORE",$B$3))</f>
        <v/>
      </c>
      <c r="W196" s="43" t="str">
        <f>IF($A196="","",_xll.ciqfunctions.udf.CIQ($A196,"IQ_DEBT_TOTAL_LIAB_SCORE",$B$3))</f>
        <v/>
      </c>
      <c r="X196" s="43" t="str">
        <f>IF($A196="","",_xll.ciqfunctions.udf.CIQ($A196,"IQ_TOTAL_DEBT_TOTAL_REV_SCORE",$B$3))</f>
        <v/>
      </c>
      <c r="Z196" s="43" t="str">
        <f>IF($A196="","",_xll.ciqfunctions.udf.CIQ($A196,"IQ_LIQUID_SCORE",$B$3))</f>
        <v/>
      </c>
      <c r="AA196" s="43" t="str">
        <f>IF($A196="","",_xll.ciqfunctions.udf.CIQ($A196,"IQ_FFO_PLUS_CASH_ST_DEBT_SCORE",$B$3))</f>
        <v/>
      </c>
      <c r="AB196" s="43" t="str">
        <f>IF($A196="","",_xll.ciqfunctions.udf.CIQ($A196,"IQ_FFO_GROSS_PROFIT_SCORE",$B$3))</f>
        <v/>
      </c>
      <c r="AC196" s="43" t="str">
        <f>IF($A196="","",_xll.ciqfunctions.udf.CIQ($A196,"IQ_BASIC_DEFENSE_INTERVAL_SCORE",$B$3))</f>
        <v/>
      </c>
      <c r="AD196" s="43" t="str">
        <f>IF($A196="","",_xll.ciqfunctions.udf.CIQ($A196,"IQ_CURRENT_RATIO_SCORE",$B$3))</f>
        <v/>
      </c>
      <c r="AE196" s="43" t="str">
        <f>IF($A196="","",_xll.ciqfunctions.udf.CIQ($A196,"IQ_QUICK_RATIO_SCORE",$B$3))</f>
        <v/>
      </c>
    </row>
    <row r="197" spans="3:31" ht="12.75" customHeight="1" x14ac:dyDescent="0.2">
      <c r="C197" s="43" t="str">
        <f>IF($A197="","",_xll.ciqfunctions.udf.CIQ($A197,"IQ_OPERATIONAL_SCORE",$B$3))</f>
        <v/>
      </c>
      <c r="D197" s="43" t="str">
        <f>IF($A197="","",_xll.ciqfunctions.udf.CIQ($A197,"IQ_TOTAL_REV_SCORE",$B$3))</f>
        <v/>
      </c>
      <c r="E197" s="43" t="str">
        <f>IF($A197="","",_xll.ciqfunctions.udf.CIQ($A197,"IQ_TOTAL_EQUITY_SCORE",$B$3))</f>
        <v/>
      </c>
      <c r="F197" s="43" t="str">
        <f>IF($A197="","",_xll.ciqfunctions.udf.CIQ($A197,"IQ_RETURN_CAPITAL_SCORE",$B$3))</f>
        <v/>
      </c>
      <c r="G197" s="43" t="str">
        <f>IF($A197="","",_xll.ciqfunctions.udf.CIQ($A197,"IQ_RECURRING_EARN_ASSETS_SCORE",$B$3))</f>
        <v/>
      </c>
      <c r="H197" s="43" t="str">
        <f>IF($A197="","",_xll.ciqfunctions.udf.CIQ($A197,"IQ_NET_WORKING_CAP_REV_SCORE",$B$3))</f>
        <v/>
      </c>
      <c r="I197" s="43" t="str">
        <f>IF($A197="","",_xll.ciqfunctions.udf.CIQ($A197,"IQ_ASSET_TURNS_SCORE",$B$3))</f>
        <v/>
      </c>
      <c r="J197" s="43" t="str">
        <f>IF($A197="","",_xll.ciqfunctions.udf.CIQ($A197,"IQ_INTAN_ASSETS_REV_SCORE",$B$3))</f>
        <v/>
      </c>
      <c r="K197" s="43" t="str">
        <f>IF($A197="","",_xll.ciqfunctions.udf.CIQ($A197,"IQ_NET_WORKING_CAP_TOTAL_ASSETS_SCORE",$B$3))</f>
        <v/>
      </c>
      <c r="L197" s="43" t="str">
        <f>IF($A197="","",_xll.ciqfunctions.udf.CIQ($A197,"IQ_AP_AR_SCORE",$B$3))</f>
        <v/>
      </c>
      <c r="M197" s="43" t="str">
        <f>IF($A197="","",_xll.ciqfunctions.udf.CIQ($A197,"IQ_MGMT_RATE_RETURN_SCORE",$B$3))</f>
        <v/>
      </c>
      <c r="N197" s="43" t="str">
        <f>IF($A197="","",_xll.ciqfunctions.udf.CIQ($A197,"IQ_GROSS_MARGIN_SCORE",$B$3))</f>
        <v/>
      </c>
      <c r="O197" s="43" t="str">
        <f>IF($A197="","",_xll.ciqfunctions.udf.CIQ($A197,"IQ_EBITDA_MARGIN_SCORE",$B$3))</f>
        <v/>
      </c>
      <c r="Q197" s="43" t="str">
        <f>IF($A197="","",_xll.ciqfunctions.udf.CIQ($A197,"IQ_SOLVENCY_SCORE",$B$3))</f>
        <v/>
      </c>
      <c r="R197" s="43" t="str">
        <f>IF($A197="","",_xll.ciqfunctions.udf.CIQ($A197,"IQ_FFO_INT_SCORE",$B$3))</f>
        <v/>
      </c>
      <c r="S197" s="43" t="str">
        <f>IF($A197="","",_xll.ciqfunctions.udf.CIQ($A197,"IQ_EBITDA_INT_SCORE",$B$3))</f>
        <v/>
      </c>
      <c r="T197" s="43" t="str">
        <f>IF($A197="","",_xll.ciqfunctions.udf.CIQ($A197,"IQ_FFO_TOTAL_DEBT_SCORE",$B$3))</f>
        <v/>
      </c>
      <c r="U197" s="43" t="str">
        <f>IF($A197="","",_xll.ciqfunctions.udf.CIQ($A197,"IQ_NET_DEBT_EBITDA_SCORE",$B$3))</f>
        <v/>
      </c>
      <c r="V197" s="43" t="str">
        <f>IF($A197="","",_xll.ciqfunctions.udf.CIQ($A197,"IQ_TOTAL_DEBT_CAP_SCORE",$B$3))</f>
        <v/>
      </c>
      <c r="W197" s="43" t="str">
        <f>IF($A197="","",_xll.ciqfunctions.udf.CIQ($A197,"IQ_DEBT_TOTAL_LIAB_SCORE",$B$3))</f>
        <v/>
      </c>
      <c r="X197" s="43" t="str">
        <f>IF($A197="","",_xll.ciqfunctions.udf.CIQ($A197,"IQ_TOTAL_DEBT_TOTAL_REV_SCORE",$B$3))</f>
        <v/>
      </c>
      <c r="Z197" s="43" t="str">
        <f>IF($A197="","",_xll.ciqfunctions.udf.CIQ($A197,"IQ_LIQUID_SCORE",$B$3))</f>
        <v/>
      </c>
      <c r="AA197" s="43" t="str">
        <f>IF($A197="","",_xll.ciqfunctions.udf.CIQ($A197,"IQ_FFO_PLUS_CASH_ST_DEBT_SCORE",$B$3))</f>
        <v/>
      </c>
      <c r="AB197" s="43" t="str">
        <f>IF($A197="","",_xll.ciqfunctions.udf.CIQ($A197,"IQ_FFO_GROSS_PROFIT_SCORE",$B$3))</f>
        <v/>
      </c>
      <c r="AC197" s="43" t="str">
        <f>IF($A197="","",_xll.ciqfunctions.udf.CIQ($A197,"IQ_BASIC_DEFENSE_INTERVAL_SCORE",$B$3))</f>
        <v/>
      </c>
      <c r="AD197" s="43" t="str">
        <f>IF($A197="","",_xll.ciqfunctions.udf.CIQ($A197,"IQ_CURRENT_RATIO_SCORE",$B$3))</f>
        <v/>
      </c>
      <c r="AE197" s="43" t="str">
        <f>IF($A197="","",_xll.ciqfunctions.udf.CIQ($A197,"IQ_QUICK_RATIO_SCORE",$B$3))</f>
        <v/>
      </c>
    </row>
    <row r="198" spans="3:31" ht="12.75" customHeight="1" x14ac:dyDescent="0.2">
      <c r="C198" s="43" t="str">
        <f>IF($A198="","",_xll.ciqfunctions.udf.CIQ($A198,"IQ_OPERATIONAL_SCORE",$B$3))</f>
        <v/>
      </c>
      <c r="D198" s="43" t="str">
        <f>IF($A198="","",_xll.ciqfunctions.udf.CIQ($A198,"IQ_TOTAL_REV_SCORE",$B$3))</f>
        <v/>
      </c>
      <c r="E198" s="43" t="str">
        <f>IF($A198="","",_xll.ciqfunctions.udf.CIQ($A198,"IQ_TOTAL_EQUITY_SCORE",$B$3))</f>
        <v/>
      </c>
      <c r="F198" s="43" t="str">
        <f>IF($A198="","",_xll.ciqfunctions.udf.CIQ($A198,"IQ_RETURN_CAPITAL_SCORE",$B$3))</f>
        <v/>
      </c>
      <c r="G198" s="43" t="str">
        <f>IF($A198="","",_xll.ciqfunctions.udf.CIQ($A198,"IQ_RECURRING_EARN_ASSETS_SCORE",$B$3))</f>
        <v/>
      </c>
      <c r="H198" s="43" t="str">
        <f>IF($A198="","",_xll.ciqfunctions.udf.CIQ($A198,"IQ_NET_WORKING_CAP_REV_SCORE",$B$3))</f>
        <v/>
      </c>
      <c r="I198" s="43" t="str">
        <f>IF($A198="","",_xll.ciqfunctions.udf.CIQ($A198,"IQ_ASSET_TURNS_SCORE",$B$3))</f>
        <v/>
      </c>
      <c r="J198" s="43" t="str">
        <f>IF($A198="","",_xll.ciqfunctions.udf.CIQ($A198,"IQ_INTAN_ASSETS_REV_SCORE",$B$3))</f>
        <v/>
      </c>
      <c r="K198" s="43" t="str">
        <f>IF($A198="","",_xll.ciqfunctions.udf.CIQ($A198,"IQ_NET_WORKING_CAP_TOTAL_ASSETS_SCORE",$B$3))</f>
        <v/>
      </c>
      <c r="L198" s="43" t="str">
        <f>IF($A198="","",_xll.ciqfunctions.udf.CIQ($A198,"IQ_AP_AR_SCORE",$B$3))</f>
        <v/>
      </c>
      <c r="M198" s="43" t="str">
        <f>IF($A198="","",_xll.ciqfunctions.udf.CIQ($A198,"IQ_MGMT_RATE_RETURN_SCORE",$B$3))</f>
        <v/>
      </c>
      <c r="N198" s="43" t="str">
        <f>IF($A198="","",_xll.ciqfunctions.udf.CIQ($A198,"IQ_GROSS_MARGIN_SCORE",$B$3))</f>
        <v/>
      </c>
      <c r="O198" s="43" t="str">
        <f>IF($A198="","",_xll.ciqfunctions.udf.CIQ($A198,"IQ_EBITDA_MARGIN_SCORE",$B$3))</f>
        <v/>
      </c>
      <c r="Q198" s="43" t="str">
        <f>IF($A198="","",_xll.ciqfunctions.udf.CIQ($A198,"IQ_SOLVENCY_SCORE",$B$3))</f>
        <v/>
      </c>
      <c r="R198" s="43" t="str">
        <f>IF($A198="","",_xll.ciqfunctions.udf.CIQ($A198,"IQ_FFO_INT_SCORE",$B$3))</f>
        <v/>
      </c>
      <c r="S198" s="43" t="str">
        <f>IF($A198="","",_xll.ciqfunctions.udf.CIQ($A198,"IQ_EBITDA_INT_SCORE",$B$3))</f>
        <v/>
      </c>
      <c r="T198" s="43" t="str">
        <f>IF($A198="","",_xll.ciqfunctions.udf.CIQ($A198,"IQ_FFO_TOTAL_DEBT_SCORE",$B$3))</f>
        <v/>
      </c>
      <c r="U198" s="43" t="str">
        <f>IF($A198="","",_xll.ciqfunctions.udf.CIQ($A198,"IQ_NET_DEBT_EBITDA_SCORE",$B$3))</f>
        <v/>
      </c>
      <c r="V198" s="43" t="str">
        <f>IF($A198="","",_xll.ciqfunctions.udf.CIQ($A198,"IQ_TOTAL_DEBT_CAP_SCORE",$B$3))</f>
        <v/>
      </c>
      <c r="W198" s="43" t="str">
        <f>IF($A198="","",_xll.ciqfunctions.udf.CIQ($A198,"IQ_DEBT_TOTAL_LIAB_SCORE",$B$3))</f>
        <v/>
      </c>
      <c r="X198" s="43" t="str">
        <f>IF($A198="","",_xll.ciqfunctions.udf.CIQ($A198,"IQ_TOTAL_DEBT_TOTAL_REV_SCORE",$B$3))</f>
        <v/>
      </c>
      <c r="Z198" s="43" t="str">
        <f>IF($A198="","",_xll.ciqfunctions.udf.CIQ($A198,"IQ_LIQUID_SCORE",$B$3))</f>
        <v/>
      </c>
      <c r="AA198" s="43" t="str">
        <f>IF($A198="","",_xll.ciqfunctions.udf.CIQ($A198,"IQ_FFO_PLUS_CASH_ST_DEBT_SCORE",$B$3))</f>
        <v/>
      </c>
      <c r="AB198" s="43" t="str">
        <f>IF($A198="","",_xll.ciqfunctions.udf.CIQ($A198,"IQ_FFO_GROSS_PROFIT_SCORE",$B$3))</f>
        <v/>
      </c>
      <c r="AC198" s="43" t="str">
        <f>IF($A198="","",_xll.ciqfunctions.udf.CIQ($A198,"IQ_BASIC_DEFENSE_INTERVAL_SCORE",$B$3))</f>
        <v/>
      </c>
      <c r="AD198" s="43" t="str">
        <f>IF($A198="","",_xll.ciqfunctions.udf.CIQ($A198,"IQ_CURRENT_RATIO_SCORE",$B$3))</f>
        <v/>
      </c>
      <c r="AE198" s="43" t="str">
        <f>IF($A198="","",_xll.ciqfunctions.udf.CIQ($A198,"IQ_QUICK_RATIO_SCORE",$B$3))</f>
        <v/>
      </c>
    </row>
    <row r="199" spans="3:31" ht="12.75" customHeight="1" x14ac:dyDescent="0.2">
      <c r="C199" s="43" t="str">
        <f>IF($A199="","",_xll.ciqfunctions.udf.CIQ($A199,"IQ_OPERATIONAL_SCORE",$B$3))</f>
        <v/>
      </c>
      <c r="D199" s="43" t="str">
        <f>IF($A199="","",_xll.ciqfunctions.udf.CIQ($A199,"IQ_TOTAL_REV_SCORE",$B$3))</f>
        <v/>
      </c>
      <c r="E199" s="43" t="str">
        <f>IF($A199="","",_xll.ciqfunctions.udf.CIQ($A199,"IQ_TOTAL_EQUITY_SCORE",$B$3))</f>
        <v/>
      </c>
      <c r="F199" s="43" t="str">
        <f>IF($A199="","",_xll.ciqfunctions.udf.CIQ($A199,"IQ_RETURN_CAPITAL_SCORE",$B$3))</f>
        <v/>
      </c>
      <c r="G199" s="43" t="str">
        <f>IF($A199="","",_xll.ciqfunctions.udf.CIQ($A199,"IQ_RECURRING_EARN_ASSETS_SCORE",$B$3))</f>
        <v/>
      </c>
      <c r="H199" s="43" t="str">
        <f>IF($A199="","",_xll.ciqfunctions.udf.CIQ($A199,"IQ_NET_WORKING_CAP_REV_SCORE",$B$3))</f>
        <v/>
      </c>
      <c r="I199" s="43" t="str">
        <f>IF($A199="","",_xll.ciqfunctions.udf.CIQ($A199,"IQ_ASSET_TURNS_SCORE",$B$3))</f>
        <v/>
      </c>
      <c r="J199" s="43" t="str">
        <f>IF($A199="","",_xll.ciqfunctions.udf.CIQ($A199,"IQ_INTAN_ASSETS_REV_SCORE",$B$3))</f>
        <v/>
      </c>
      <c r="K199" s="43" t="str">
        <f>IF($A199="","",_xll.ciqfunctions.udf.CIQ($A199,"IQ_NET_WORKING_CAP_TOTAL_ASSETS_SCORE",$B$3))</f>
        <v/>
      </c>
      <c r="L199" s="43" t="str">
        <f>IF($A199="","",_xll.ciqfunctions.udf.CIQ($A199,"IQ_AP_AR_SCORE",$B$3))</f>
        <v/>
      </c>
      <c r="M199" s="43" t="str">
        <f>IF($A199="","",_xll.ciqfunctions.udf.CIQ($A199,"IQ_MGMT_RATE_RETURN_SCORE",$B$3))</f>
        <v/>
      </c>
      <c r="N199" s="43" t="str">
        <f>IF($A199="","",_xll.ciqfunctions.udf.CIQ($A199,"IQ_GROSS_MARGIN_SCORE",$B$3))</f>
        <v/>
      </c>
      <c r="O199" s="43" t="str">
        <f>IF($A199="","",_xll.ciqfunctions.udf.CIQ($A199,"IQ_EBITDA_MARGIN_SCORE",$B$3))</f>
        <v/>
      </c>
      <c r="Q199" s="43" t="str">
        <f>IF($A199="","",_xll.ciqfunctions.udf.CIQ($A199,"IQ_SOLVENCY_SCORE",$B$3))</f>
        <v/>
      </c>
      <c r="R199" s="43" t="str">
        <f>IF($A199="","",_xll.ciqfunctions.udf.CIQ($A199,"IQ_FFO_INT_SCORE",$B$3))</f>
        <v/>
      </c>
      <c r="S199" s="43" t="str">
        <f>IF($A199="","",_xll.ciqfunctions.udf.CIQ($A199,"IQ_EBITDA_INT_SCORE",$B$3))</f>
        <v/>
      </c>
      <c r="T199" s="43" t="str">
        <f>IF($A199="","",_xll.ciqfunctions.udf.CIQ($A199,"IQ_FFO_TOTAL_DEBT_SCORE",$B$3))</f>
        <v/>
      </c>
      <c r="U199" s="43" t="str">
        <f>IF($A199="","",_xll.ciqfunctions.udf.CIQ($A199,"IQ_NET_DEBT_EBITDA_SCORE",$B$3))</f>
        <v/>
      </c>
      <c r="V199" s="43" t="str">
        <f>IF($A199="","",_xll.ciqfunctions.udf.CIQ($A199,"IQ_TOTAL_DEBT_CAP_SCORE",$B$3))</f>
        <v/>
      </c>
      <c r="W199" s="43" t="str">
        <f>IF($A199="","",_xll.ciqfunctions.udf.CIQ($A199,"IQ_DEBT_TOTAL_LIAB_SCORE",$B$3))</f>
        <v/>
      </c>
      <c r="X199" s="43" t="str">
        <f>IF($A199="","",_xll.ciqfunctions.udf.CIQ($A199,"IQ_TOTAL_DEBT_TOTAL_REV_SCORE",$B$3))</f>
        <v/>
      </c>
      <c r="Z199" s="43" t="str">
        <f>IF($A199="","",_xll.ciqfunctions.udf.CIQ($A199,"IQ_LIQUID_SCORE",$B$3))</f>
        <v/>
      </c>
      <c r="AA199" s="43" t="str">
        <f>IF($A199="","",_xll.ciqfunctions.udf.CIQ($A199,"IQ_FFO_PLUS_CASH_ST_DEBT_SCORE",$B$3))</f>
        <v/>
      </c>
      <c r="AB199" s="43" t="str">
        <f>IF($A199="","",_xll.ciqfunctions.udf.CIQ($A199,"IQ_FFO_GROSS_PROFIT_SCORE",$B$3))</f>
        <v/>
      </c>
      <c r="AC199" s="43" t="str">
        <f>IF($A199="","",_xll.ciqfunctions.udf.CIQ($A199,"IQ_BASIC_DEFENSE_INTERVAL_SCORE",$B$3))</f>
        <v/>
      </c>
      <c r="AD199" s="43" t="str">
        <f>IF($A199="","",_xll.ciqfunctions.udf.CIQ($A199,"IQ_CURRENT_RATIO_SCORE",$B$3))</f>
        <v/>
      </c>
      <c r="AE199" s="43" t="str">
        <f>IF($A199="","",_xll.ciqfunctions.udf.CIQ($A199,"IQ_QUICK_RATIO_SCORE",$B$3))</f>
        <v/>
      </c>
    </row>
    <row r="200" spans="3:31" ht="12.75" customHeight="1" x14ac:dyDescent="0.2">
      <c r="C200" s="43" t="str">
        <f>IF($A200="","",_xll.ciqfunctions.udf.CIQ($A200,"IQ_OPERATIONAL_SCORE",$B$3))</f>
        <v/>
      </c>
      <c r="D200" s="43" t="str">
        <f>IF($A200="","",_xll.ciqfunctions.udf.CIQ($A200,"IQ_TOTAL_REV_SCORE",$B$3))</f>
        <v/>
      </c>
      <c r="E200" s="43" t="str">
        <f>IF($A200="","",_xll.ciqfunctions.udf.CIQ($A200,"IQ_TOTAL_EQUITY_SCORE",$B$3))</f>
        <v/>
      </c>
      <c r="F200" s="43" t="str">
        <f>IF($A200="","",_xll.ciqfunctions.udf.CIQ($A200,"IQ_RETURN_CAPITAL_SCORE",$B$3))</f>
        <v/>
      </c>
      <c r="G200" s="43" t="str">
        <f>IF($A200="","",_xll.ciqfunctions.udf.CIQ($A200,"IQ_RECURRING_EARN_ASSETS_SCORE",$B$3))</f>
        <v/>
      </c>
      <c r="H200" s="43" t="str">
        <f>IF($A200="","",_xll.ciqfunctions.udf.CIQ($A200,"IQ_NET_WORKING_CAP_REV_SCORE",$B$3))</f>
        <v/>
      </c>
      <c r="I200" s="43" t="str">
        <f>IF($A200="","",_xll.ciqfunctions.udf.CIQ($A200,"IQ_ASSET_TURNS_SCORE",$B$3))</f>
        <v/>
      </c>
      <c r="J200" s="43" t="str">
        <f>IF($A200="","",_xll.ciqfunctions.udf.CIQ($A200,"IQ_INTAN_ASSETS_REV_SCORE",$B$3))</f>
        <v/>
      </c>
      <c r="K200" s="43" t="str">
        <f>IF($A200="","",_xll.ciqfunctions.udf.CIQ($A200,"IQ_NET_WORKING_CAP_TOTAL_ASSETS_SCORE",$B$3))</f>
        <v/>
      </c>
      <c r="L200" s="43" t="str">
        <f>IF($A200="","",_xll.ciqfunctions.udf.CIQ($A200,"IQ_AP_AR_SCORE",$B$3))</f>
        <v/>
      </c>
      <c r="M200" s="43" t="str">
        <f>IF($A200="","",_xll.ciqfunctions.udf.CIQ($A200,"IQ_MGMT_RATE_RETURN_SCORE",$B$3))</f>
        <v/>
      </c>
      <c r="N200" s="43" t="str">
        <f>IF($A200="","",_xll.ciqfunctions.udf.CIQ($A200,"IQ_GROSS_MARGIN_SCORE",$B$3))</f>
        <v/>
      </c>
      <c r="O200" s="43" t="str">
        <f>IF($A200="","",_xll.ciqfunctions.udf.CIQ($A200,"IQ_EBITDA_MARGIN_SCORE",$B$3))</f>
        <v/>
      </c>
      <c r="Q200" s="43" t="str">
        <f>IF($A200="","",_xll.ciqfunctions.udf.CIQ($A200,"IQ_SOLVENCY_SCORE",$B$3))</f>
        <v/>
      </c>
      <c r="R200" s="43" t="str">
        <f>IF($A200="","",_xll.ciqfunctions.udf.CIQ($A200,"IQ_FFO_INT_SCORE",$B$3))</f>
        <v/>
      </c>
      <c r="S200" s="43" t="str">
        <f>IF($A200="","",_xll.ciqfunctions.udf.CIQ($A200,"IQ_EBITDA_INT_SCORE",$B$3))</f>
        <v/>
      </c>
      <c r="T200" s="43" t="str">
        <f>IF($A200="","",_xll.ciqfunctions.udf.CIQ($A200,"IQ_FFO_TOTAL_DEBT_SCORE",$B$3))</f>
        <v/>
      </c>
      <c r="U200" s="43" t="str">
        <f>IF($A200="","",_xll.ciqfunctions.udf.CIQ($A200,"IQ_NET_DEBT_EBITDA_SCORE",$B$3))</f>
        <v/>
      </c>
      <c r="V200" s="43" t="str">
        <f>IF($A200="","",_xll.ciqfunctions.udf.CIQ($A200,"IQ_TOTAL_DEBT_CAP_SCORE",$B$3))</f>
        <v/>
      </c>
      <c r="W200" s="43" t="str">
        <f>IF($A200="","",_xll.ciqfunctions.udf.CIQ($A200,"IQ_DEBT_TOTAL_LIAB_SCORE",$B$3))</f>
        <v/>
      </c>
      <c r="X200" s="43" t="str">
        <f>IF($A200="","",_xll.ciqfunctions.udf.CIQ($A200,"IQ_TOTAL_DEBT_TOTAL_REV_SCORE",$B$3))</f>
        <v/>
      </c>
      <c r="Z200" s="43" t="str">
        <f>IF($A200="","",_xll.ciqfunctions.udf.CIQ($A200,"IQ_LIQUID_SCORE",$B$3))</f>
        <v/>
      </c>
      <c r="AA200" s="43" t="str">
        <f>IF($A200="","",_xll.ciqfunctions.udf.CIQ($A200,"IQ_FFO_PLUS_CASH_ST_DEBT_SCORE",$B$3))</f>
        <v/>
      </c>
      <c r="AB200" s="43" t="str">
        <f>IF($A200="","",_xll.ciqfunctions.udf.CIQ($A200,"IQ_FFO_GROSS_PROFIT_SCORE",$B$3))</f>
        <v/>
      </c>
      <c r="AC200" s="43" t="str">
        <f>IF($A200="","",_xll.ciqfunctions.udf.CIQ($A200,"IQ_BASIC_DEFENSE_INTERVAL_SCORE",$B$3))</f>
        <v/>
      </c>
      <c r="AD200" s="43" t="str">
        <f>IF($A200="","",_xll.ciqfunctions.udf.CIQ($A200,"IQ_CURRENT_RATIO_SCORE",$B$3))</f>
        <v/>
      </c>
      <c r="AE200" s="43" t="str">
        <f>IF($A200="","",_xll.ciqfunctions.udf.CIQ($A200,"IQ_QUICK_RATIO_SCORE",$B$3))</f>
        <v/>
      </c>
    </row>
    <row r="201" spans="3:31" ht="12.75" customHeight="1" x14ac:dyDescent="0.2">
      <c r="C201" s="43" t="str">
        <f>IF($A201="","",_xll.ciqfunctions.udf.CIQ($A201,"IQ_OPERATIONAL_SCORE",$B$3))</f>
        <v/>
      </c>
      <c r="D201" s="43" t="str">
        <f>IF($A201="","",_xll.ciqfunctions.udf.CIQ($A201,"IQ_TOTAL_REV_SCORE",$B$3))</f>
        <v/>
      </c>
      <c r="E201" s="43" t="str">
        <f>IF($A201="","",_xll.ciqfunctions.udf.CIQ($A201,"IQ_TOTAL_EQUITY_SCORE",$B$3))</f>
        <v/>
      </c>
      <c r="F201" s="43" t="str">
        <f>IF($A201="","",_xll.ciqfunctions.udf.CIQ($A201,"IQ_RETURN_CAPITAL_SCORE",$B$3))</f>
        <v/>
      </c>
      <c r="G201" s="43" t="str">
        <f>IF($A201="","",_xll.ciqfunctions.udf.CIQ($A201,"IQ_RECURRING_EARN_ASSETS_SCORE",$B$3))</f>
        <v/>
      </c>
      <c r="H201" s="43" t="str">
        <f>IF($A201="","",_xll.ciqfunctions.udf.CIQ($A201,"IQ_NET_WORKING_CAP_REV_SCORE",$B$3))</f>
        <v/>
      </c>
      <c r="I201" s="43" t="str">
        <f>IF($A201="","",_xll.ciqfunctions.udf.CIQ($A201,"IQ_ASSET_TURNS_SCORE",$B$3))</f>
        <v/>
      </c>
      <c r="J201" s="43" t="str">
        <f>IF($A201="","",_xll.ciqfunctions.udf.CIQ($A201,"IQ_INTAN_ASSETS_REV_SCORE",$B$3))</f>
        <v/>
      </c>
      <c r="K201" s="43" t="str">
        <f>IF($A201="","",_xll.ciqfunctions.udf.CIQ($A201,"IQ_NET_WORKING_CAP_TOTAL_ASSETS_SCORE",$B$3))</f>
        <v/>
      </c>
      <c r="L201" s="43" t="str">
        <f>IF($A201="","",_xll.ciqfunctions.udf.CIQ($A201,"IQ_AP_AR_SCORE",$B$3))</f>
        <v/>
      </c>
      <c r="M201" s="43" t="str">
        <f>IF($A201="","",_xll.ciqfunctions.udf.CIQ($A201,"IQ_MGMT_RATE_RETURN_SCORE",$B$3))</f>
        <v/>
      </c>
      <c r="N201" s="43" t="str">
        <f>IF($A201="","",_xll.ciqfunctions.udf.CIQ($A201,"IQ_GROSS_MARGIN_SCORE",$B$3))</f>
        <v/>
      </c>
      <c r="O201" s="43" t="str">
        <f>IF($A201="","",_xll.ciqfunctions.udf.CIQ($A201,"IQ_EBITDA_MARGIN_SCORE",$B$3))</f>
        <v/>
      </c>
      <c r="Q201" s="43" t="str">
        <f>IF($A201="","",_xll.ciqfunctions.udf.CIQ($A201,"IQ_SOLVENCY_SCORE",$B$3))</f>
        <v/>
      </c>
      <c r="R201" s="43" t="str">
        <f>IF($A201="","",_xll.ciqfunctions.udf.CIQ($A201,"IQ_FFO_INT_SCORE",$B$3))</f>
        <v/>
      </c>
      <c r="S201" s="43" t="str">
        <f>IF($A201="","",_xll.ciqfunctions.udf.CIQ($A201,"IQ_EBITDA_INT_SCORE",$B$3))</f>
        <v/>
      </c>
      <c r="T201" s="43" t="str">
        <f>IF($A201="","",_xll.ciqfunctions.udf.CIQ($A201,"IQ_FFO_TOTAL_DEBT_SCORE",$B$3))</f>
        <v/>
      </c>
      <c r="U201" s="43" t="str">
        <f>IF($A201="","",_xll.ciqfunctions.udf.CIQ($A201,"IQ_NET_DEBT_EBITDA_SCORE",$B$3))</f>
        <v/>
      </c>
      <c r="V201" s="43" t="str">
        <f>IF($A201="","",_xll.ciqfunctions.udf.CIQ($A201,"IQ_TOTAL_DEBT_CAP_SCORE",$B$3))</f>
        <v/>
      </c>
      <c r="W201" s="43" t="str">
        <f>IF($A201="","",_xll.ciqfunctions.udf.CIQ($A201,"IQ_DEBT_TOTAL_LIAB_SCORE",$B$3))</f>
        <v/>
      </c>
      <c r="X201" s="43" t="str">
        <f>IF($A201="","",_xll.ciqfunctions.udf.CIQ($A201,"IQ_TOTAL_DEBT_TOTAL_REV_SCORE",$B$3))</f>
        <v/>
      </c>
      <c r="Z201" s="43" t="str">
        <f>IF($A201="","",_xll.ciqfunctions.udf.CIQ($A201,"IQ_LIQUID_SCORE",$B$3))</f>
        <v/>
      </c>
      <c r="AA201" s="43" t="str">
        <f>IF($A201="","",_xll.ciqfunctions.udf.CIQ($A201,"IQ_FFO_PLUS_CASH_ST_DEBT_SCORE",$B$3))</f>
        <v/>
      </c>
      <c r="AB201" s="43" t="str">
        <f>IF($A201="","",_xll.ciqfunctions.udf.CIQ($A201,"IQ_FFO_GROSS_PROFIT_SCORE",$B$3))</f>
        <v/>
      </c>
      <c r="AC201" s="43" t="str">
        <f>IF($A201="","",_xll.ciqfunctions.udf.CIQ($A201,"IQ_BASIC_DEFENSE_INTERVAL_SCORE",$B$3))</f>
        <v/>
      </c>
      <c r="AD201" s="43" t="str">
        <f>IF($A201="","",_xll.ciqfunctions.udf.CIQ($A201,"IQ_CURRENT_RATIO_SCORE",$B$3))</f>
        <v/>
      </c>
      <c r="AE201" s="43" t="str">
        <f>IF($A201="","",_xll.ciqfunctions.udf.CIQ($A201,"IQ_QUICK_RATIO_SCORE",$B$3))</f>
        <v/>
      </c>
    </row>
    <row r="202" spans="3:31" ht="12.75" customHeight="1" x14ac:dyDescent="0.2">
      <c r="C202" s="43" t="str">
        <f>IF($A202="","",_xll.ciqfunctions.udf.CIQ($A202,"IQ_OPERATIONAL_SCORE",$B$3))</f>
        <v/>
      </c>
      <c r="D202" s="43" t="str">
        <f>IF($A202="","",_xll.ciqfunctions.udf.CIQ($A202,"IQ_TOTAL_REV_SCORE",$B$3))</f>
        <v/>
      </c>
      <c r="E202" s="43" t="str">
        <f>IF($A202="","",_xll.ciqfunctions.udf.CIQ($A202,"IQ_TOTAL_EQUITY_SCORE",$B$3))</f>
        <v/>
      </c>
      <c r="F202" s="43" t="str">
        <f>IF($A202="","",_xll.ciqfunctions.udf.CIQ($A202,"IQ_RETURN_CAPITAL_SCORE",$B$3))</f>
        <v/>
      </c>
      <c r="G202" s="43" t="str">
        <f>IF($A202="","",_xll.ciqfunctions.udf.CIQ($A202,"IQ_RECURRING_EARN_ASSETS_SCORE",$B$3))</f>
        <v/>
      </c>
      <c r="H202" s="43" t="str">
        <f>IF($A202="","",_xll.ciqfunctions.udf.CIQ($A202,"IQ_NET_WORKING_CAP_REV_SCORE",$B$3))</f>
        <v/>
      </c>
      <c r="I202" s="43" t="str">
        <f>IF($A202="","",_xll.ciqfunctions.udf.CIQ($A202,"IQ_ASSET_TURNS_SCORE",$B$3))</f>
        <v/>
      </c>
      <c r="J202" s="43" t="str">
        <f>IF($A202="","",_xll.ciqfunctions.udf.CIQ($A202,"IQ_INTAN_ASSETS_REV_SCORE",$B$3))</f>
        <v/>
      </c>
      <c r="K202" s="43" t="str">
        <f>IF($A202="","",_xll.ciqfunctions.udf.CIQ($A202,"IQ_NET_WORKING_CAP_TOTAL_ASSETS_SCORE",$B$3))</f>
        <v/>
      </c>
      <c r="L202" s="43" t="str">
        <f>IF($A202="","",_xll.ciqfunctions.udf.CIQ($A202,"IQ_AP_AR_SCORE",$B$3))</f>
        <v/>
      </c>
      <c r="M202" s="43" t="str">
        <f>IF($A202="","",_xll.ciqfunctions.udf.CIQ($A202,"IQ_MGMT_RATE_RETURN_SCORE",$B$3))</f>
        <v/>
      </c>
      <c r="N202" s="43" t="str">
        <f>IF($A202="","",_xll.ciqfunctions.udf.CIQ($A202,"IQ_GROSS_MARGIN_SCORE",$B$3))</f>
        <v/>
      </c>
      <c r="O202" s="43" t="str">
        <f>IF($A202="","",_xll.ciqfunctions.udf.CIQ($A202,"IQ_EBITDA_MARGIN_SCORE",$B$3))</f>
        <v/>
      </c>
      <c r="Q202" s="43" t="str">
        <f>IF($A202="","",_xll.ciqfunctions.udf.CIQ($A202,"IQ_SOLVENCY_SCORE",$B$3))</f>
        <v/>
      </c>
      <c r="R202" s="43" t="str">
        <f>IF($A202="","",_xll.ciqfunctions.udf.CIQ($A202,"IQ_FFO_INT_SCORE",$B$3))</f>
        <v/>
      </c>
      <c r="S202" s="43" t="str">
        <f>IF($A202="","",_xll.ciqfunctions.udf.CIQ($A202,"IQ_EBITDA_INT_SCORE",$B$3))</f>
        <v/>
      </c>
      <c r="T202" s="43" t="str">
        <f>IF($A202="","",_xll.ciqfunctions.udf.CIQ($A202,"IQ_FFO_TOTAL_DEBT_SCORE",$B$3))</f>
        <v/>
      </c>
      <c r="U202" s="43" t="str">
        <f>IF($A202="","",_xll.ciqfunctions.udf.CIQ($A202,"IQ_NET_DEBT_EBITDA_SCORE",$B$3))</f>
        <v/>
      </c>
      <c r="V202" s="43" t="str">
        <f>IF($A202="","",_xll.ciqfunctions.udf.CIQ($A202,"IQ_TOTAL_DEBT_CAP_SCORE",$B$3))</f>
        <v/>
      </c>
      <c r="W202" s="43" t="str">
        <f>IF($A202="","",_xll.ciqfunctions.udf.CIQ($A202,"IQ_DEBT_TOTAL_LIAB_SCORE",$B$3))</f>
        <v/>
      </c>
      <c r="X202" s="43" t="str">
        <f>IF($A202="","",_xll.ciqfunctions.udf.CIQ($A202,"IQ_TOTAL_DEBT_TOTAL_REV_SCORE",$B$3))</f>
        <v/>
      </c>
      <c r="Z202" s="43" t="str">
        <f>IF($A202="","",_xll.ciqfunctions.udf.CIQ($A202,"IQ_LIQUID_SCORE",$B$3))</f>
        <v/>
      </c>
      <c r="AA202" s="43" t="str">
        <f>IF($A202="","",_xll.ciqfunctions.udf.CIQ($A202,"IQ_FFO_PLUS_CASH_ST_DEBT_SCORE",$B$3))</f>
        <v/>
      </c>
      <c r="AB202" s="43" t="str">
        <f>IF($A202="","",_xll.ciqfunctions.udf.CIQ($A202,"IQ_FFO_GROSS_PROFIT_SCORE",$B$3))</f>
        <v/>
      </c>
      <c r="AC202" s="43" t="str">
        <f>IF($A202="","",_xll.ciqfunctions.udf.CIQ($A202,"IQ_BASIC_DEFENSE_INTERVAL_SCORE",$B$3))</f>
        <v/>
      </c>
      <c r="AD202" s="43" t="str">
        <f>IF($A202="","",_xll.ciqfunctions.udf.CIQ($A202,"IQ_CURRENT_RATIO_SCORE",$B$3))</f>
        <v/>
      </c>
      <c r="AE202" s="43" t="str">
        <f>IF($A202="","",_xll.ciqfunctions.udf.CIQ($A202,"IQ_QUICK_RATIO_SCORE",$B$3))</f>
        <v/>
      </c>
    </row>
    <row r="203" spans="3:31" ht="12.75" customHeight="1" x14ac:dyDescent="0.2">
      <c r="C203" s="43" t="str">
        <f>IF($A203="","",_xll.ciqfunctions.udf.CIQ($A203,"IQ_OPERATIONAL_SCORE",$B$3))</f>
        <v/>
      </c>
      <c r="D203" s="43" t="str">
        <f>IF($A203="","",_xll.ciqfunctions.udf.CIQ($A203,"IQ_TOTAL_REV_SCORE",$B$3))</f>
        <v/>
      </c>
      <c r="E203" s="43" t="str">
        <f>IF($A203="","",_xll.ciqfunctions.udf.CIQ($A203,"IQ_TOTAL_EQUITY_SCORE",$B$3))</f>
        <v/>
      </c>
      <c r="F203" s="43" t="str">
        <f>IF($A203="","",_xll.ciqfunctions.udf.CIQ($A203,"IQ_RETURN_CAPITAL_SCORE",$B$3))</f>
        <v/>
      </c>
      <c r="G203" s="43" t="str">
        <f>IF($A203="","",_xll.ciqfunctions.udf.CIQ($A203,"IQ_RECURRING_EARN_ASSETS_SCORE",$B$3))</f>
        <v/>
      </c>
      <c r="H203" s="43" t="str">
        <f>IF($A203="","",_xll.ciqfunctions.udf.CIQ($A203,"IQ_NET_WORKING_CAP_REV_SCORE",$B$3))</f>
        <v/>
      </c>
      <c r="I203" s="43" t="str">
        <f>IF($A203="","",_xll.ciqfunctions.udf.CIQ($A203,"IQ_ASSET_TURNS_SCORE",$B$3))</f>
        <v/>
      </c>
      <c r="J203" s="43" t="str">
        <f>IF($A203="","",_xll.ciqfunctions.udf.CIQ($A203,"IQ_INTAN_ASSETS_REV_SCORE",$B$3))</f>
        <v/>
      </c>
      <c r="K203" s="43" t="str">
        <f>IF($A203="","",_xll.ciqfunctions.udf.CIQ($A203,"IQ_NET_WORKING_CAP_TOTAL_ASSETS_SCORE",$B$3))</f>
        <v/>
      </c>
      <c r="L203" s="43" t="str">
        <f>IF($A203="","",_xll.ciqfunctions.udf.CIQ($A203,"IQ_AP_AR_SCORE",$B$3))</f>
        <v/>
      </c>
      <c r="M203" s="43" t="str">
        <f>IF($A203="","",_xll.ciqfunctions.udf.CIQ($A203,"IQ_MGMT_RATE_RETURN_SCORE",$B$3))</f>
        <v/>
      </c>
      <c r="N203" s="43" t="str">
        <f>IF($A203="","",_xll.ciqfunctions.udf.CIQ($A203,"IQ_GROSS_MARGIN_SCORE",$B$3))</f>
        <v/>
      </c>
      <c r="O203" s="43" t="str">
        <f>IF($A203="","",_xll.ciqfunctions.udf.CIQ($A203,"IQ_EBITDA_MARGIN_SCORE",$B$3))</f>
        <v/>
      </c>
      <c r="Q203" s="43" t="str">
        <f>IF($A203="","",_xll.ciqfunctions.udf.CIQ($A203,"IQ_SOLVENCY_SCORE",$B$3))</f>
        <v/>
      </c>
      <c r="R203" s="43" t="str">
        <f>IF($A203="","",_xll.ciqfunctions.udf.CIQ($A203,"IQ_FFO_INT_SCORE",$B$3))</f>
        <v/>
      </c>
      <c r="S203" s="43" t="str">
        <f>IF($A203="","",_xll.ciqfunctions.udf.CIQ($A203,"IQ_EBITDA_INT_SCORE",$B$3))</f>
        <v/>
      </c>
      <c r="T203" s="43" t="str">
        <f>IF($A203="","",_xll.ciqfunctions.udf.CIQ($A203,"IQ_FFO_TOTAL_DEBT_SCORE",$B$3))</f>
        <v/>
      </c>
      <c r="U203" s="43" t="str">
        <f>IF($A203="","",_xll.ciqfunctions.udf.CIQ($A203,"IQ_NET_DEBT_EBITDA_SCORE",$B$3))</f>
        <v/>
      </c>
      <c r="V203" s="43" t="str">
        <f>IF($A203="","",_xll.ciqfunctions.udf.CIQ($A203,"IQ_TOTAL_DEBT_CAP_SCORE",$B$3))</f>
        <v/>
      </c>
      <c r="W203" s="43" t="str">
        <f>IF($A203="","",_xll.ciqfunctions.udf.CIQ($A203,"IQ_DEBT_TOTAL_LIAB_SCORE",$B$3))</f>
        <v/>
      </c>
      <c r="X203" s="43" t="str">
        <f>IF($A203="","",_xll.ciqfunctions.udf.CIQ($A203,"IQ_TOTAL_DEBT_TOTAL_REV_SCORE",$B$3))</f>
        <v/>
      </c>
      <c r="Z203" s="43" t="str">
        <f>IF($A203="","",_xll.ciqfunctions.udf.CIQ($A203,"IQ_LIQUID_SCORE",$B$3))</f>
        <v/>
      </c>
      <c r="AA203" s="43" t="str">
        <f>IF($A203="","",_xll.ciqfunctions.udf.CIQ($A203,"IQ_FFO_PLUS_CASH_ST_DEBT_SCORE",$B$3))</f>
        <v/>
      </c>
      <c r="AB203" s="43" t="str">
        <f>IF($A203="","",_xll.ciqfunctions.udf.CIQ($A203,"IQ_FFO_GROSS_PROFIT_SCORE",$B$3))</f>
        <v/>
      </c>
      <c r="AC203" s="43" t="str">
        <f>IF($A203="","",_xll.ciqfunctions.udf.CIQ($A203,"IQ_BASIC_DEFENSE_INTERVAL_SCORE",$B$3))</f>
        <v/>
      </c>
      <c r="AD203" s="43" t="str">
        <f>IF($A203="","",_xll.ciqfunctions.udf.CIQ($A203,"IQ_CURRENT_RATIO_SCORE",$B$3))</f>
        <v/>
      </c>
      <c r="AE203" s="43" t="str">
        <f>IF($A203="","",_xll.ciqfunctions.udf.CIQ($A203,"IQ_QUICK_RATIO_SCORE",$B$3))</f>
        <v/>
      </c>
    </row>
    <row r="204" spans="3:31" ht="12.75" customHeight="1" x14ac:dyDescent="0.2">
      <c r="C204" s="43" t="str">
        <f>IF($A204="","",_xll.ciqfunctions.udf.CIQ($A204,"IQ_OPERATIONAL_SCORE",$B$3))</f>
        <v/>
      </c>
      <c r="D204" s="43" t="str">
        <f>IF($A204="","",_xll.ciqfunctions.udf.CIQ($A204,"IQ_TOTAL_REV_SCORE",$B$3))</f>
        <v/>
      </c>
      <c r="E204" s="43" t="str">
        <f>IF($A204="","",_xll.ciqfunctions.udf.CIQ($A204,"IQ_TOTAL_EQUITY_SCORE",$B$3))</f>
        <v/>
      </c>
      <c r="F204" s="43" t="str">
        <f>IF($A204="","",_xll.ciqfunctions.udf.CIQ($A204,"IQ_RETURN_CAPITAL_SCORE",$B$3))</f>
        <v/>
      </c>
      <c r="G204" s="43" t="str">
        <f>IF($A204="","",_xll.ciqfunctions.udf.CIQ($A204,"IQ_RECURRING_EARN_ASSETS_SCORE",$B$3))</f>
        <v/>
      </c>
      <c r="H204" s="43" t="str">
        <f>IF($A204="","",_xll.ciqfunctions.udf.CIQ($A204,"IQ_NET_WORKING_CAP_REV_SCORE",$B$3))</f>
        <v/>
      </c>
      <c r="I204" s="43" t="str">
        <f>IF($A204="","",_xll.ciqfunctions.udf.CIQ($A204,"IQ_ASSET_TURNS_SCORE",$B$3))</f>
        <v/>
      </c>
      <c r="J204" s="43" t="str">
        <f>IF($A204="","",_xll.ciqfunctions.udf.CIQ($A204,"IQ_INTAN_ASSETS_REV_SCORE",$B$3))</f>
        <v/>
      </c>
      <c r="K204" s="43" t="str">
        <f>IF($A204="","",_xll.ciqfunctions.udf.CIQ($A204,"IQ_NET_WORKING_CAP_TOTAL_ASSETS_SCORE",$B$3))</f>
        <v/>
      </c>
      <c r="L204" s="43" t="str">
        <f>IF($A204="","",_xll.ciqfunctions.udf.CIQ($A204,"IQ_AP_AR_SCORE",$B$3))</f>
        <v/>
      </c>
      <c r="M204" s="43" t="str">
        <f>IF($A204="","",_xll.ciqfunctions.udf.CIQ($A204,"IQ_MGMT_RATE_RETURN_SCORE",$B$3))</f>
        <v/>
      </c>
      <c r="N204" s="43" t="str">
        <f>IF($A204="","",_xll.ciqfunctions.udf.CIQ($A204,"IQ_GROSS_MARGIN_SCORE",$B$3))</f>
        <v/>
      </c>
      <c r="O204" s="43" t="str">
        <f>IF($A204="","",_xll.ciqfunctions.udf.CIQ($A204,"IQ_EBITDA_MARGIN_SCORE",$B$3))</f>
        <v/>
      </c>
      <c r="Q204" s="43" t="str">
        <f>IF($A204="","",_xll.ciqfunctions.udf.CIQ($A204,"IQ_SOLVENCY_SCORE",$B$3))</f>
        <v/>
      </c>
      <c r="R204" s="43" t="str">
        <f>IF($A204="","",_xll.ciqfunctions.udf.CIQ($A204,"IQ_FFO_INT_SCORE",$B$3))</f>
        <v/>
      </c>
      <c r="S204" s="43" t="str">
        <f>IF($A204="","",_xll.ciqfunctions.udf.CIQ($A204,"IQ_EBITDA_INT_SCORE",$B$3))</f>
        <v/>
      </c>
      <c r="T204" s="43" t="str">
        <f>IF($A204="","",_xll.ciqfunctions.udf.CIQ($A204,"IQ_FFO_TOTAL_DEBT_SCORE",$B$3))</f>
        <v/>
      </c>
      <c r="U204" s="43" t="str">
        <f>IF($A204="","",_xll.ciqfunctions.udf.CIQ($A204,"IQ_NET_DEBT_EBITDA_SCORE",$B$3))</f>
        <v/>
      </c>
      <c r="V204" s="43" t="str">
        <f>IF($A204="","",_xll.ciqfunctions.udf.CIQ($A204,"IQ_TOTAL_DEBT_CAP_SCORE",$B$3))</f>
        <v/>
      </c>
      <c r="W204" s="43" t="str">
        <f>IF($A204="","",_xll.ciqfunctions.udf.CIQ($A204,"IQ_DEBT_TOTAL_LIAB_SCORE",$B$3))</f>
        <v/>
      </c>
      <c r="X204" s="43" t="str">
        <f>IF($A204="","",_xll.ciqfunctions.udf.CIQ($A204,"IQ_TOTAL_DEBT_TOTAL_REV_SCORE",$B$3))</f>
        <v/>
      </c>
      <c r="Z204" s="43" t="str">
        <f>IF($A204="","",_xll.ciqfunctions.udf.CIQ($A204,"IQ_LIQUID_SCORE",$B$3))</f>
        <v/>
      </c>
      <c r="AA204" s="43" t="str">
        <f>IF($A204="","",_xll.ciqfunctions.udf.CIQ($A204,"IQ_FFO_PLUS_CASH_ST_DEBT_SCORE",$B$3))</f>
        <v/>
      </c>
      <c r="AB204" s="43" t="str">
        <f>IF($A204="","",_xll.ciqfunctions.udf.CIQ($A204,"IQ_FFO_GROSS_PROFIT_SCORE",$B$3))</f>
        <v/>
      </c>
      <c r="AC204" s="43" t="str">
        <f>IF($A204="","",_xll.ciqfunctions.udf.CIQ($A204,"IQ_BASIC_DEFENSE_INTERVAL_SCORE",$B$3))</f>
        <v/>
      </c>
      <c r="AD204" s="43" t="str">
        <f>IF($A204="","",_xll.ciqfunctions.udf.CIQ($A204,"IQ_CURRENT_RATIO_SCORE",$B$3))</f>
        <v/>
      </c>
      <c r="AE204" s="43" t="str">
        <f>IF($A204="","",_xll.ciqfunctions.udf.CIQ($A204,"IQ_QUICK_RATIO_SCORE",$B$3))</f>
        <v/>
      </c>
    </row>
    <row r="205" spans="3:31" ht="12.75" customHeight="1" x14ac:dyDescent="0.2">
      <c r="C205" s="43" t="str">
        <f>IF($A205="","",_xll.ciqfunctions.udf.CIQ($A205,"IQ_OPERATIONAL_SCORE",$B$3))</f>
        <v/>
      </c>
      <c r="D205" s="43" t="str">
        <f>IF($A205="","",_xll.ciqfunctions.udf.CIQ($A205,"IQ_TOTAL_REV_SCORE",$B$3))</f>
        <v/>
      </c>
      <c r="E205" s="43" t="str">
        <f>IF($A205="","",_xll.ciqfunctions.udf.CIQ($A205,"IQ_TOTAL_EQUITY_SCORE",$B$3))</f>
        <v/>
      </c>
      <c r="F205" s="43" t="str">
        <f>IF($A205="","",_xll.ciqfunctions.udf.CIQ($A205,"IQ_RETURN_CAPITAL_SCORE",$B$3))</f>
        <v/>
      </c>
      <c r="G205" s="43" t="str">
        <f>IF($A205="","",_xll.ciqfunctions.udf.CIQ($A205,"IQ_RECURRING_EARN_ASSETS_SCORE",$B$3))</f>
        <v/>
      </c>
      <c r="H205" s="43" t="str">
        <f>IF($A205="","",_xll.ciqfunctions.udf.CIQ($A205,"IQ_NET_WORKING_CAP_REV_SCORE",$B$3))</f>
        <v/>
      </c>
      <c r="I205" s="43" t="str">
        <f>IF($A205="","",_xll.ciqfunctions.udf.CIQ($A205,"IQ_ASSET_TURNS_SCORE",$B$3))</f>
        <v/>
      </c>
      <c r="J205" s="43" t="str">
        <f>IF($A205="","",_xll.ciqfunctions.udf.CIQ($A205,"IQ_INTAN_ASSETS_REV_SCORE",$B$3))</f>
        <v/>
      </c>
      <c r="K205" s="43" t="str">
        <f>IF($A205="","",_xll.ciqfunctions.udf.CIQ($A205,"IQ_NET_WORKING_CAP_TOTAL_ASSETS_SCORE",$B$3))</f>
        <v/>
      </c>
      <c r="L205" s="43" t="str">
        <f>IF($A205="","",_xll.ciqfunctions.udf.CIQ($A205,"IQ_AP_AR_SCORE",$B$3))</f>
        <v/>
      </c>
      <c r="M205" s="43" t="str">
        <f>IF($A205="","",_xll.ciqfunctions.udf.CIQ($A205,"IQ_MGMT_RATE_RETURN_SCORE",$B$3))</f>
        <v/>
      </c>
      <c r="N205" s="43" t="str">
        <f>IF($A205="","",_xll.ciqfunctions.udf.CIQ($A205,"IQ_GROSS_MARGIN_SCORE",$B$3))</f>
        <v/>
      </c>
      <c r="O205" s="43" t="str">
        <f>IF($A205="","",_xll.ciqfunctions.udf.CIQ($A205,"IQ_EBITDA_MARGIN_SCORE",$B$3))</f>
        <v/>
      </c>
      <c r="Q205" s="43" t="str">
        <f>IF($A205="","",_xll.ciqfunctions.udf.CIQ($A205,"IQ_SOLVENCY_SCORE",$B$3))</f>
        <v/>
      </c>
      <c r="R205" s="43" t="str">
        <f>IF($A205="","",_xll.ciqfunctions.udf.CIQ($A205,"IQ_FFO_INT_SCORE",$B$3))</f>
        <v/>
      </c>
      <c r="S205" s="43" t="str">
        <f>IF($A205="","",_xll.ciqfunctions.udf.CIQ($A205,"IQ_EBITDA_INT_SCORE",$B$3))</f>
        <v/>
      </c>
      <c r="T205" s="43" t="str">
        <f>IF($A205="","",_xll.ciqfunctions.udf.CIQ($A205,"IQ_FFO_TOTAL_DEBT_SCORE",$B$3))</f>
        <v/>
      </c>
      <c r="U205" s="43" t="str">
        <f>IF($A205="","",_xll.ciqfunctions.udf.CIQ($A205,"IQ_NET_DEBT_EBITDA_SCORE",$B$3))</f>
        <v/>
      </c>
      <c r="V205" s="43" t="str">
        <f>IF($A205="","",_xll.ciqfunctions.udf.CIQ($A205,"IQ_TOTAL_DEBT_CAP_SCORE",$B$3))</f>
        <v/>
      </c>
      <c r="W205" s="43" t="str">
        <f>IF($A205="","",_xll.ciqfunctions.udf.CIQ($A205,"IQ_DEBT_TOTAL_LIAB_SCORE",$B$3))</f>
        <v/>
      </c>
      <c r="X205" s="43" t="str">
        <f>IF($A205="","",_xll.ciqfunctions.udf.CIQ($A205,"IQ_TOTAL_DEBT_TOTAL_REV_SCORE",$B$3))</f>
        <v/>
      </c>
      <c r="Z205" s="43" t="str">
        <f>IF($A205="","",_xll.ciqfunctions.udf.CIQ($A205,"IQ_LIQUID_SCORE",$B$3))</f>
        <v/>
      </c>
      <c r="AA205" s="43" t="str">
        <f>IF($A205="","",_xll.ciqfunctions.udf.CIQ($A205,"IQ_FFO_PLUS_CASH_ST_DEBT_SCORE",$B$3))</f>
        <v/>
      </c>
      <c r="AB205" s="43" t="str">
        <f>IF($A205="","",_xll.ciqfunctions.udf.CIQ($A205,"IQ_FFO_GROSS_PROFIT_SCORE",$B$3))</f>
        <v/>
      </c>
      <c r="AC205" s="43" t="str">
        <f>IF($A205="","",_xll.ciqfunctions.udf.CIQ($A205,"IQ_BASIC_DEFENSE_INTERVAL_SCORE",$B$3))</f>
        <v/>
      </c>
      <c r="AD205" s="43" t="str">
        <f>IF($A205="","",_xll.ciqfunctions.udf.CIQ($A205,"IQ_CURRENT_RATIO_SCORE",$B$3))</f>
        <v/>
      </c>
      <c r="AE205" s="43" t="str">
        <f>IF($A205="","",_xll.ciqfunctions.udf.CIQ($A205,"IQ_QUICK_RATIO_SCORE",$B$3))</f>
        <v/>
      </c>
    </row>
    <row r="206" spans="3:31" ht="12.75" customHeight="1" x14ac:dyDescent="0.2">
      <c r="C206" s="43" t="str">
        <f>IF($A206="","",_xll.ciqfunctions.udf.CIQ($A206,"IQ_OPERATIONAL_SCORE",$B$3))</f>
        <v/>
      </c>
      <c r="D206" s="43" t="str">
        <f>IF($A206="","",_xll.ciqfunctions.udf.CIQ($A206,"IQ_TOTAL_REV_SCORE",$B$3))</f>
        <v/>
      </c>
      <c r="E206" s="43" t="str">
        <f>IF($A206="","",_xll.ciqfunctions.udf.CIQ($A206,"IQ_TOTAL_EQUITY_SCORE",$B$3))</f>
        <v/>
      </c>
      <c r="F206" s="43" t="str">
        <f>IF($A206="","",_xll.ciqfunctions.udf.CIQ($A206,"IQ_RETURN_CAPITAL_SCORE",$B$3))</f>
        <v/>
      </c>
      <c r="G206" s="43" t="str">
        <f>IF($A206="","",_xll.ciqfunctions.udf.CIQ($A206,"IQ_RECURRING_EARN_ASSETS_SCORE",$B$3))</f>
        <v/>
      </c>
      <c r="H206" s="43" t="str">
        <f>IF($A206="","",_xll.ciqfunctions.udf.CIQ($A206,"IQ_NET_WORKING_CAP_REV_SCORE",$B$3))</f>
        <v/>
      </c>
      <c r="I206" s="43" t="str">
        <f>IF($A206="","",_xll.ciqfunctions.udf.CIQ($A206,"IQ_ASSET_TURNS_SCORE",$B$3))</f>
        <v/>
      </c>
      <c r="J206" s="43" t="str">
        <f>IF($A206="","",_xll.ciqfunctions.udf.CIQ($A206,"IQ_INTAN_ASSETS_REV_SCORE",$B$3))</f>
        <v/>
      </c>
      <c r="K206" s="43" t="str">
        <f>IF($A206="","",_xll.ciqfunctions.udf.CIQ($A206,"IQ_NET_WORKING_CAP_TOTAL_ASSETS_SCORE",$B$3))</f>
        <v/>
      </c>
      <c r="L206" s="43" t="str">
        <f>IF($A206="","",_xll.ciqfunctions.udf.CIQ($A206,"IQ_AP_AR_SCORE",$B$3))</f>
        <v/>
      </c>
      <c r="M206" s="43" t="str">
        <f>IF($A206="","",_xll.ciqfunctions.udf.CIQ($A206,"IQ_MGMT_RATE_RETURN_SCORE",$B$3))</f>
        <v/>
      </c>
      <c r="N206" s="43" t="str">
        <f>IF($A206="","",_xll.ciqfunctions.udf.CIQ($A206,"IQ_GROSS_MARGIN_SCORE",$B$3))</f>
        <v/>
      </c>
      <c r="O206" s="43" t="str">
        <f>IF($A206="","",_xll.ciqfunctions.udf.CIQ($A206,"IQ_EBITDA_MARGIN_SCORE",$B$3))</f>
        <v/>
      </c>
      <c r="Q206" s="43" t="str">
        <f>IF($A206="","",_xll.ciqfunctions.udf.CIQ($A206,"IQ_SOLVENCY_SCORE",$B$3))</f>
        <v/>
      </c>
      <c r="R206" s="43" t="str">
        <f>IF($A206="","",_xll.ciqfunctions.udf.CIQ($A206,"IQ_FFO_INT_SCORE",$B$3))</f>
        <v/>
      </c>
      <c r="S206" s="43" t="str">
        <f>IF($A206="","",_xll.ciqfunctions.udf.CIQ($A206,"IQ_EBITDA_INT_SCORE",$B$3))</f>
        <v/>
      </c>
      <c r="T206" s="43" t="str">
        <f>IF($A206="","",_xll.ciqfunctions.udf.CIQ($A206,"IQ_FFO_TOTAL_DEBT_SCORE",$B$3))</f>
        <v/>
      </c>
      <c r="U206" s="43" t="str">
        <f>IF($A206="","",_xll.ciqfunctions.udf.CIQ($A206,"IQ_NET_DEBT_EBITDA_SCORE",$B$3))</f>
        <v/>
      </c>
      <c r="V206" s="43" t="str">
        <f>IF($A206="","",_xll.ciqfunctions.udf.CIQ($A206,"IQ_TOTAL_DEBT_CAP_SCORE",$B$3))</f>
        <v/>
      </c>
      <c r="W206" s="43" t="str">
        <f>IF($A206="","",_xll.ciqfunctions.udf.CIQ($A206,"IQ_DEBT_TOTAL_LIAB_SCORE",$B$3))</f>
        <v/>
      </c>
      <c r="X206" s="43" t="str">
        <f>IF($A206="","",_xll.ciqfunctions.udf.CIQ($A206,"IQ_TOTAL_DEBT_TOTAL_REV_SCORE",$B$3))</f>
        <v/>
      </c>
      <c r="Z206" s="43" t="str">
        <f>IF($A206="","",_xll.ciqfunctions.udf.CIQ($A206,"IQ_LIQUID_SCORE",$B$3))</f>
        <v/>
      </c>
      <c r="AA206" s="43" t="str">
        <f>IF($A206="","",_xll.ciqfunctions.udf.CIQ($A206,"IQ_FFO_PLUS_CASH_ST_DEBT_SCORE",$B$3))</f>
        <v/>
      </c>
      <c r="AB206" s="43" t="str">
        <f>IF($A206="","",_xll.ciqfunctions.udf.CIQ($A206,"IQ_FFO_GROSS_PROFIT_SCORE",$B$3))</f>
        <v/>
      </c>
      <c r="AC206" s="43" t="str">
        <f>IF($A206="","",_xll.ciqfunctions.udf.CIQ($A206,"IQ_BASIC_DEFENSE_INTERVAL_SCORE",$B$3))</f>
        <v/>
      </c>
      <c r="AD206" s="43" t="str">
        <f>IF($A206="","",_xll.ciqfunctions.udf.CIQ($A206,"IQ_CURRENT_RATIO_SCORE",$B$3))</f>
        <v/>
      </c>
      <c r="AE206" s="43" t="str">
        <f>IF($A206="","",_xll.ciqfunctions.udf.CIQ($A206,"IQ_QUICK_RATIO_SCORE",$B$3))</f>
        <v/>
      </c>
    </row>
    <row r="207" spans="3:31" ht="12.75" customHeight="1" x14ac:dyDescent="0.2">
      <c r="C207" s="43" t="str">
        <f>IF($A207="","",_xll.ciqfunctions.udf.CIQ($A207,"IQ_OPERATIONAL_SCORE",$B$3))</f>
        <v/>
      </c>
      <c r="D207" s="43" t="str">
        <f>IF($A207="","",_xll.ciqfunctions.udf.CIQ($A207,"IQ_TOTAL_REV_SCORE",$B$3))</f>
        <v/>
      </c>
      <c r="E207" s="43" t="str">
        <f>IF($A207="","",_xll.ciqfunctions.udf.CIQ($A207,"IQ_TOTAL_EQUITY_SCORE",$B$3))</f>
        <v/>
      </c>
      <c r="F207" s="43" t="str">
        <f>IF($A207="","",_xll.ciqfunctions.udf.CIQ($A207,"IQ_RETURN_CAPITAL_SCORE",$B$3))</f>
        <v/>
      </c>
      <c r="G207" s="43" t="str">
        <f>IF($A207="","",_xll.ciqfunctions.udf.CIQ($A207,"IQ_RECURRING_EARN_ASSETS_SCORE",$B$3))</f>
        <v/>
      </c>
      <c r="H207" s="43" t="str">
        <f>IF($A207="","",_xll.ciqfunctions.udf.CIQ($A207,"IQ_NET_WORKING_CAP_REV_SCORE",$B$3))</f>
        <v/>
      </c>
      <c r="I207" s="43" t="str">
        <f>IF($A207="","",_xll.ciqfunctions.udf.CIQ($A207,"IQ_ASSET_TURNS_SCORE",$B$3))</f>
        <v/>
      </c>
      <c r="J207" s="43" t="str">
        <f>IF($A207="","",_xll.ciqfunctions.udf.CIQ($A207,"IQ_INTAN_ASSETS_REV_SCORE",$B$3))</f>
        <v/>
      </c>
      <c r="K207" s="43" t="str">
        <f>IF($A207="","",_xll.ciqfunctions.udf.CIQ($A207,"IQ_NET_WORKING_CAP_TOTAL_ASSETS_SCORE",$B$3))</f>
        <v/>
      </c>
      <c r="L207" s="43" t="str">
        <f>IF($A207="","",_xll.ciqfunctions.udf.CIQ($A207,"IQ_AP_AR_SCORE",$B$3))</f>
        <v/>
      </c>
      <c r="M207" s="43" t="str">
        <f>IF($A207="","",_xll.ciqfunctions.udf.CIQ($A207,"IQ_MGMT_RATE_RETURN_SCORE",$B$3))</f>
        <v/>
      </c>
      <c r="N207" s="43" t="str">
        <f>IF($A207="","",_xll.ciqfunctions.udf.CIQ($A207,"IQ_GROSS_MARGIN_SCORE",$B$3))</f>
        <v/>
      </c>
      <c r="O207" s="43" t="str">
        <f>IF($A207="","",_xll.ciqfunctions.udf.CIQ($A207,"IQ_EBITDA_MARGIN_SCORE",$B$3))</f>
        <v/>
      </c>
      <c r="Q207" s="43" t="str">
        <f>IF($A207="","",_xll.ciqfunctions.udf.CIQ($A207,"IQ_SOLVENCY_SCORE",$B$3))</f>
        <v/>
      </c>
      <c r="R207" s="43" t="str">
        <f>IF($A207="","",_xll.ciqfunctions.udf.CIQ($A207,"IQ_FFO_INT_SCORE",$B$3))</f>
        <v/>
      </c>
      <c r="S207" s="43" t="str">
        <f>IF($A207="","",_xll.ciqfunctions.udf.CIQ($A207,"IQ_EBITDA_INT_SCORE",$B$3))</f>
        <v/>
      </c>
      <c r="T207" s="43" t="str">
        <f>IF($A207="","",_xll.ciqfunctions.udf.CIQ($A207,"IQ_FFO_TOTAL_DEBT_SCORE",$B$3))</f>
        <v/>
      </c>
      <c r="U207" s="43" t="str">
        <f>IF($A207="","",_xll.ciqfunctions.udf.CIQ($A207,"IQ_NET_DEBT_EBITDA_SCORE",$B$3))</f>
        <v/>
      </c>
      <c r="V207" s="43" t="str">
        <f>IF($A207="","",_xll.ciqfunctions.udf.CIQ($A207,"IQ_TOTAL_DEBT_CAP_SCORE",$B$3))</f>
        <v/>
      </c>
      <c r="W207" s="43" t="str">
        <f>IF($A207="","",_xll.ciqfunctions.udf.CIQ($A207,"IQ_DEBT_TOTAL_LIAB_SCORE",$B$3))</f>
        <v/>
      </c>
      <c r="X207" s="43" t="str">
        <f>IF($A207="","",_xll.ciqfunctions.udf.CIQ($A207,"IQ_TOTAL_DEBT_TOTAL_REV_SCORE",$B$3))</f>
        <v/>
      </c>
      <c r="Z207" s="43" t="str">
        <f>IF($A207="","",_xll.ciqfunctions.udf.CIQ($A207,"IQ_LIQUID_SCORE",$B$3))</f>
        <v/>
      </c>
      <c r="AA207" s="43" t="str">
        <f>IF($A207="","",_xll.ciqfunctions.udf.CIQ($A207,"IQ_FFO_PLUS_CASH_ST_DEBT_SCORE",$B$3))</f>
        <v/>
      </c>
      <c r="AB207" s="43" t="str">
        <f>IF($A207="","",_xll.ciqfunctions.udf.CIQ($A207,"IQ_FFO_GROSS_PROFIT_SCORE",$B$3))</f>
        <v/>
      </c>
      <c r="AC207" s="43" t="str">
        <f>IF($A207="","",_xll.ciqfunctions.udf.CIQ($A207,"IQ_BASIC_DEFENSE_INTERVAL_SCORE",$B$3))</f>
        <v/>
      </c>
      <c r="AD207" s="43" t="str">
        <f>IF($A207="","",_xll.ciqfunctions.udf.CIQ($A207,"IQ_CURRENT_RATIO_SCORE",$B$3))</f>
        <v/>
      </c>
      <c r="AE207" s="43" t="str">
        <f>IF($A207="","",_xll.ciqfunctions.udf.CIQ($A207,"IQ_QUICK_RATIO_SCORE",$B$3))</f>
        <v/>
      </c>
    </row>
    <row r="208" spans="3:31" ht="12.75" customHeight="1" x14ac:dyDescent="0.2">
      <c r="C208" s="43" t="str">
        <f>IF($A208="","",_xll.ciqfunctions.udf.CIQ($A208,"IQ_OPERATIONAL_SCORE",$B$3))</f>
        <v/>
      </c>
      <c r="D208" s="43" t="str">
        <f>IF($A208="","",_xll.ciqfunctions.udf.CIQ($A208,"IQ_TOTAL_REV_SCORE",$B$3))</f>
        <v/>
      </c>
      <c r="E208" s="43" t="str">
        <f>IF($A208="","",_xll.ciqfunctions.udf.CIQ($A208,"IQ_TOTAL_EQUITY_SCORE",$B$3))</f>
        <v/>
      </c>
      <c r="F208" s="43" t="str">
        <f>IF($A208="","",_xll.ciqfunctions.udf.CIQ($A208,"IQ_RETURN_CAPITAL_SCORE",$B$3))</f>
        <v/>
      </c>
      <c r="G208" s="43" t="str">
        <f>IF($A208="","",_xll.ciqfunctions.udf.CIQ($A208,"IQ_RECURRING_EARN_ASSETS_SCORE",$B$3))</f>
        <v/>
      </c>
      <c r="H208" s="43" t="str">
        <f>IF($A208="","",_xll.ciqfunctions.udf.CIQ($A208,"IQ_NET_WORKING_CAP_REV_SCORE",$B$3))</f>
        <v/>
      </c>
      <c r="I208" s="43" t="str">
        <f>IF($A208="","",_xll.ciqfunctions.udf.CIQ($A208,"IQ_ASSET_TURNS_SCORE",$B$3))</f>
        <v/>
      </c>
      <c r="J208" s="43" t="str">
        <f>IF($A208="","",_xll.ciqfunctions.udf.CIQ($A208,"IQ_INTAN_ASSETS_REV_SCORE",$B$3))</f>
        <v/>
      </c>
      <c r="K208" s="43" t="str">
        <f>IF($A208="","",_xll.ciqfunctions.udf.CIQ($A208,"IQ_NET_WORKING_CAP_TOTAL_ASSETS_SCORE",$B$3))</f>
        <v/>
      </c>
      <c r="L208" s="43" t="str">
        <f>IF($A208="","",_xll.ciqfunctions.udf.CIQ($A208,"IQ_AP_AR_SCORE",$B$3))</f>
        <v/>
      </c>
      <c r="M208" s="43" t="str">
        <f>IF($A208="","",_xll.ciqfunctions.udf.CIQ($A208,"IQ_MGMT_RATE_RETURN_SCORE",$B$3))</f>
        <v/>
      </c>
      <c r="N208" s="43" t="str">
        <f>IF($A208="","",_xll.ciqfunctions.udf.CIQ($A208,"IQ_GROSS_MARGIN_SCORE",$B$3))</f>
        <v/>
      </c>
      <c r="O208" s="43" t="str">
        <f>IF($A208="","",_xll.ciqfunctions.udf.CIQ($A208,"IQ_EBITDA_MARGIN_SCORE",$B$3))</f>
        <v/>
      </c>
      <c r="Q208" s="43" t="str">
        <f>IF($A208="","",_xll.ciqfunctions.udf.CIQ($A208,"IQ_SOLVENCY_SCORE",$B$3))</f>
        <v/>
      </c>
      <c r="R208" s="43" t="str">
        <f>IF($A208="","",_xll.ciqfunctions.udf.CIQ($A208,"IQ_FFO_INT_SCORE",$B$3))</f>
        <v/>
      </c>
      <c r="S208" s="43" t="str">
        <f>IF($A208="","",_xll.ciqfunctions.udf.CIQ($A208,"IQ_EBITDA_INT_SCORE",$B$3))</f>
        <v/>
      </c>
      <c r="T208" s="43" t="str">
        <f>IF($A208="","",_xll.ciqfunctions.udf.CIQ($A208,"IQ_FFO_TOTAL_DEBT_SCORE",$B$3))</f>
        <v/>
      </c>
      <c r="U208" s="43" t="str">
        <f>IF($A208="","",_xll.ciqfunctions.udf.CIQ($A208,"IQ_NET_DEBT_EBITDA_SCORE",$B$3))</f>
        <v/>
      </c>
      <c r="V208" s="43" t="str">
        <f>IF($A208="","",_xll.ciqfunctions.udf.CIQ($A208,"IQ_TOTAL_DEBT_CAP_SCORE",$B$3))</f>
        <v/>
      </c>
      <c r="W208" s="43" t="str">
        <f>IF($A208="","",_xll.ciqfunctions.udf.CIQ($A208,"IQ_DEBT_TOTAL_LIAB_SCORE",$B$3))</f>
        <v/>
      </c>
      <c r="X208" s="43" t="str">
        <f>IF($A208="","",_xll.ciqfunctions.udf.CIQ($A208,"IQ_TOTAL_DEBT_TOTAL_REV_SCORE",$B$3))</f>
        <v/>
      </c>
      <c r="Z208" s="43" t="str">
        <f>IF($A208="","",_xll.ciqfunctions.udf.CIQ($A208,"IQ_LIQUID_SCORE",$B$3))</f>
        <v/>
      </c>
      <c r="AA208" s="43" t="str">
        <f>IF($A208="","",_xll.ciqfunctions.udf.CIQ($A208,"IQ_FFO_PLUS_CASH_ST_DEBT_SCORE",$B$3))</f>
        <v/>
      </c>
      <c r="AB208" s="43" t="str">
        <f>IF($A208="","",_xll.ciqfunctions.udf.CIQ($A208,"IQ_FFO_GROSS_PROFIT_SCORE",$B$3))</f>
        <v/>
      </c>
      <c r="AC208" s="43" t="str">
        <f>IF($A208="","",_xll.ciqfunctions.udf.CIQ($A208,"IQ_BASIC_DEFENSE_INTERVAL_SCORE",$B$3))</f>
        <v/>
      </c>
      <c r="AD208" s="43" t="str">
        <f>IF($A208="","",_xll.ciqfunctions.udf.CIQ($A208,"IQ_CURRENT_RATIO_SCORE",$B$3))</f>
        <v/>
      </c>
      <c r="AE208" s="43" t="str">
        <f>IF($A208="","",_xll.ciqfunctions.udf.CIQ($A208,"IQ_QUICK_RATIO_SCORE",$B$3))</f>
        <v/>
      </c>
    </row>
    <row r="209" spans="3:31" ht="12.75" customHeight="1" x14ac:dyDescent="0.2">
      <c r="C209" s="43" t="str">
        <f>IF($A209="","",_xll.ciqfunctions.udf.CIQ($A209,"IQ_OPERATIONAL_SCORE",$B$3))</f>
        <v/>
      </c>
      <c r="D209" s="43" t="str">
        <f>IF($A209="","",_xll.ciqfunctions.udf.CIQ($A209,"IQ_TOTAL_REV_SCORE",$B$3))</f>
        <v/>
      </c>
      <c r="E209" s="43" t="str">
        <f>IF($A209="","",_xll.ciqfunctions.udf.CIQ($A209,"IQ_TOTAL_EQUITY_SCORE",$B$3))</f>
        <v/>
      </c>
      <c r="F209" s="43" t="str">
        <f>IF($A209="","",_xll.ciqfunctions.udf.CIQ($A209,"IQ_RETURN_CAPITAL_SCORE",$B$3))</f>
        <v/>
      </c>
      <c r="G209" s="43" t="str">
        <f>IF($A209="","",_xll.ciqfunctions.udf.CIQ($A209,"IQ_RECURRING_EARN_ASSETS_SCORE",$B$3))</f>
        <v/>
      </c>
      <c r="H209" s="43" t="str">
        <f>IF($A209="","",_xll.ciqfunctions.udf.CIQ($A209,"IQ_NET_WORKING_CAP_REV_SCORE",$B$3))</f>
        <v/>
      </c>
      <c r="I209" s="43" t="str">
        <f>IF($A209="","",_xll.ciqfunctions.udf.CIQ($A209,"IQ_ASSET_TURNS_SCORE",$B$3))</f>
        <v/>
      </c>
      <c r="J209" s="43" t="str">
        <f>IF($A209="","",_xll.ciqfunctions.udf.CIQ($A209,"IQ_INTAN_ASSETS_REV_SCORE",$B$3))</f>
        <v/>
      </c>
      <c r="K209" s="43" t="str">
        <f>IF($A209="","",_xll.ciqfunctions.udf.CIQ($A209,"IQ_NET_WORKING_CAP_TOTAL_ASSETS_SCORE",$B$3))</f>
        <v/>
      </c>
      <c r="L209" s="43" t="str">
        <f>IF($A209="","",_xll.ciqfunctions.udf.CIQ($A209,"IQ_AP_AR_SCORE",$B$3))</f>
        <v/>
      </c>
      <c r="M209" s="43" t="str">
        <f>IF($A209="","",_xll.ciqfunctions.udf.CIQ($A209,"IQ_MGMT_RATE_RETURN_SCORE",$B$3))</f>
        <v/>
      </c>
      <c r="N209" s="43" t="str">
        <f>IF($A209="","",_xll.ciqfunctions.udf.CIQ($A209,"IQ_GROSS_MARGIN_SCORE",$B$3))</f>
        <v/>
      </c>
      <c r="O209" s="43" t="str">
        <f>IF($A209="","",_xll.ciqfunctions.udf.CIQ($A209,"IQ_EBITDA_MARGIN_SCORE",$B$3))</f>
        <v/>
      </c>
      <c r="Q209" s="43" t="str">
        <f>IF($A209="","",_xll.ciqfunctions.udf.CIQ($A209,"IQ_SOLVENCY_SCORE",$B$3))</f>
        <v/>
      </c>
      <c r="R209" s="43" t="str">
        <f>IF($A209="","",_xll.ciqfunctions.udf.CIQ($A209,"IQ_FFO_INT_SCORE",$B$3))</f>
        <v/>
      </c>
      <c r="S209" s="43" t="str">
        <f>IF($A209="","",_xll.ciqfunctions.udf.CIQ($A209,"IQ_EBITDA_INT_SCORE",$B$3))</f>
        <v/>
      </c>
      <c r="T209" s="43" t="str">
        <f>IF($A209="","",_xll.ciqfunctions.udf.CIQ($A209,"IQ_FFO_TOTAL_DEBT_SCORE",$B$3))</f>
        <v/>
      </c>
      <c r="U209" s="43" t="str">
        <f>IF($A209="","",_xll.ciqfunctions.udf.CIQ($A209,"IQ_NET_DEBT_EBITDA_SCORE",$B$3))</f>
        <v/>
      </c>
      <c r="V209" s="43" t="str">
        <f>IF($A209="","",_xll.ciqfunctions.udf.CIQ($A209,"IQ_TOTAL_DEBT_CAP_SCORE",$B$3))</f>
        <v/>
      </c>
      <c r="W209" s="43" t="str">
        <f>IF($A209="","",_xll.ciqfunctions.udf.CIQ($A209,"IQ_DEBT_TOTAL_LIAB_SCORE",$B$3))</f>
        <v/>
      </c>
      <c r="X209" s="43" t="str">
        <f>IF($A209="","",_xll.ciqfunctions.udf.CIQ($A209,"IQ_TOTAL_DEBT_TOTAL_REV_SCORE",$B$3))</f>
        <v/>
      </c>
      <c r="Z209" s="43" t="str">
        <f>IF($A209="","",_xll.ciqfunctions.udf.CIQ($A209,"IQ_LIQUID_SCORE",$B$3))</f>
        <v/>
      </c>
      <c r="AA209" s="43" t="str">
        <f>IF($A209="","",_xll.ciqfunctions.udf.CIQ($A209,"IQ_FFO_PLUS_CASH_ST_DEBT_SCORE",$B$3))</f>
        <v/>
      </c>
      <c r="AB209" s="43" t="str">
        <f>IF($A209="","",_xll.ciqfunctions.udf.CIQ($A209,"IQ_FFO_GROSS_PROFIT_SCORE",$B$3))</f>
        <v/>
      </c>
      <c r="AC209" s="43" t="str">
        <f>IF($A209="","",_xll.ciqfunctions.udf.CIQ($A209,"IQ_BASIC_DEFENSE_INTERVAL_SCORE",$B$3))</f>
        <v/>
      </c>
      <c r="AD209" s="43" t="str">
        <f>IF($A209="","",_xll.ciqfunctions.udf.CIQ($A209,"IQ_CURRENT_RATIO_SCORE",$B$3))</f>
        <v/>
      </c>
      <c r="AE209" s="43" t="str">
        <f>IF($A209="","",_xll.ciqfunctions.udf.CIQ($A209,"IQ_QUICK_RATIO_SCORE",$B$3))</f>
        <v/>
      </c>
    </row>
    <row r="210" spans="3:31" ht="12.75" customHeight="1" x14ac:dyDescent="0.2">
      <c r="C210" s="43" t="str">
        <f>IF($A210="","",_xll.ciqfunctions.udf.CIQ($A210,"IQ_OPERATIONAL_SCORE",$B$3))</f>
        <v/>
      </c>
      <c r="D210" s="43" t="str">
        <f>IF($A210="","",_xll.ciqfunctions.udf.CIQ($A210,"IQ_TOTAL_REV_SCORE",$B$3))</f>
        <v/>
      </c>
      <c r="E210" s="43" t="str">
        <f>IF($A210="","",_xll.ciqfunctions.udf.CIQ($A210,"IQ_TOTAL_EQUITY_SCORE",$B$3))</f>
        <v/>
      </c>
      <c r="F210" s="43" t="str">
        <f>IF($A210="","",_xll.ciqfunctions.udf.CIQ($A210,"IQ_RETURN_CAPITAL_SCORE",$B$3))</f>
        <v/>
      </c>
      <c r="G210" s="43" t="str">
        <f>IF($A210="","",_xll.ciqfunctions.udf.CIQ($A210,"IQ_RECURRING_EARN_ASSETS_SCORE",$B$3))</f>
        <v/>
      </c>
      <c r="H210" s="43" t="str">
        <f>IF($A210="","",_xll.ciqfunctions.udf.CIQ($A210,"IQ_NET_WORKING_CAP_REV_SCORE",$B$3))</f>
        <v/>
      </c>
      <c r="I210" s="43" t="str">
        <f>IF($A210="","",_xll.ciqfunctions.udf.CIQ($A210,"IQ_ASSET_TURNS_SCORE",$B$3))</f>
        <v/>
      </c>
      <c r="J210" s="43" t="str">
        <f>IF($A210="","",_xll.ciqfunctions.udf.CIQ($A210,"IQ_INTAN_ASSETS_REV_SCORE",$B$3))</f>
        <v/>
      </c>
      <c r="K210" s="43" t="str">
        <f>IF($A210="","",_xll.ciqfunctions.udf.CIQ($A210,"IQ_NET_WORKING_CAP_TOTAL_ASSETS_SCORE",$B$3))</f>
        <v/>
      </c>
      <c r="L210" s="43" t="str">
        <f>IF($A210="","",_xll.ciqfunctions.udf.CIQ($A210,"IQ_AP_AR_SCORE",$B$3))</f>
        <v/>
      </c>
      <c r="M210" s="43" t="str">
        <f>IF($A210="","",_xll.ciqfunctions.udf.CIQ($A210,"IQ_MGMT_RATE_RETURN_SCORE",$B$3))</f>
        <v/>
      </c>
      <c r="N210" s="43" t="str">
        <f>IF($A210="","",_xll.ciqfunctions.udf.CIQ($A210,"IQ_GROSS_MARGIN_SCORE",$B$3))</f>
        <v/>
      </c>
      <c r="O210" s="43" t="str">
        <f>IF($A210="","",_xll.ciqfunctions.udf.CIQ($A210,"IQ_EBITDA_MARGIN_SCORE",$B$3))</f>
        <v/>
      </c>
      <c r="Q210" s="43" t="str">
        <f>IF($A210="","",_xll.ciqfunctions.udf.CIQ($A210,"IQ_SOLVENCY_SCORE",$B$3))</f>
        <v/>
      </c>
      <c r="R210" s="43" t="str">
        <f>IF($A210="","",_xll.ciqfunctions.udf.CIQ($A210,"IQ_FFO_INT_SCORE",$B$3))</f>
        <v/>
      </c>
      <c r="S210" s="43" t="str">
        <f>IF($A210="","",_xll.ciqfunctions.udf.CIQ($A210,"IQ_EBITDA_INT_SCORE",$B$3))</f>
        <v/>
      </c>
      <c r="T210" s="43" t="str">
        <f>IF($A210="","",_xll.ciqfunctions.udf.CIQ($A210,"IQ_FFO_TOTAL_DEBT_SCORE",$B$3))</f>
        <v/>
      </c>
      <c r="U210" s="43" t="str">
        <f>IF($A210="","",_xll.ciqfunctions.udf.CIQ($A210,"IQ_NET_DEBT_EBITDA_SCORE",$B$3))</f>
        <v/>
      </c>
      <c r="V210" s="43" t="str">
        <f>IF($A210="","",_xll.ciqfunctions.udf.CIQ($A210,"IQ_TOTAL_DEBT_CAP_SCORE",$B$3))</f>
        <v/>
      </c>
      <c r="W210" s="43" t="str">
        <f>IF($A210="","",_xll.ciqfunctions.udf.CIQ($A210,"IQ_DEBT_TOTAL_LIAB_SCORE",$B$3))</f>
        <v/>
      </c>
      <c r="X210" s="43" t="str">
        <f>IF($A210="","",_xll.ciqfunctions.udf.CIQ($A210,"IQ_TOTAL_DEBT_TOTAL_REV_SCORE",$B$3))</f>
        <v/>
      </c>
      <c r="Z210" s="43" t="str">
        <f>IF($A210="","",_xll.ciqfunctions.udf.CIQ($A210,"IQ_LIQUID_SCORE",$B$3))</f>
        <v/>
      </c>
      <c r="AA210" s="43" t="str">
        <f>IF($A210="","",_xll.ciqfunctions.udf.CIQ($A210,"IQ_FFO_PLUS_CASH_ST_DEBT_SCORE",$B$3))</f>
        <v/>
      </c>
      <c r="AB210" s="43" t="str">
        <f>IF($A210="","",_xll.ciqfunctions.udf.CIQ($A210,"IQ_FFO_GROSS_PROFIT_SCORE",$B$3))</f>
        <v/>
      </c>
      <c r="AC210" s="43" t="str">
        <f>IF($A210="","",_xll.ciqfunctions.udf.CIQ($A210,"IQ_BASIC_DEFENSE_INTERVAL_SCORE",$B$3))</f>
        <v/>
      </c>
      <c r="AD210" s="43" t="str">
        <f>IF($A210="","",_xll.ciqfunctions.udf.CIQ($A210,"IQ_CURRENT_RATIO_SCORE",$B$3))</f>
        <v/>
      </c>
      <c r="AE210" s="43" t="str">
        <f>IF($A210="","",_xll.ciqfunctions.udf.CIQ($A210,"IQ_QUICK_RATIO_SCORE",$B$3))</f>
        <v/>
      </c>
    </row>
    <row r="211" spans="3:31" ht="12.75" customHeight="1" x14ac:dyDescent="0.2">
      <c r="C211" s="43" t="str">
        <f>IF($A211="","",_xll.ciqfunctions.udf.CIQ($A211,"IQ_OPERATIONAL_SCORE",$B$3))</f>
        <v/>
      </c>
      <c r="D211" s="43" t="str">
        <f>IF($A211="","",_xll.ciqfunctions.udf.CIQ($A211,"IQ_TOTAL_REV_SCORE",$B$3))</f>
        <v/>
      </c>
      <c r="E211" s="43" t="str">
        <f>IF($A211="","",_xll.ciqfunctions.udf.CIQ($A211,"IQ_TOTAL_EQUITY_SCORE",$B$3))</f>
        <v/>
      </c>
      <c r="F211" s="43" t="str">
        <f>IF($A211="","",_xll.ciqfunctions.udf.CIQ($A211,"IQ_RETURN_CAPITAL_SCORE",$B$3))</f>
        <v/>
      </c>
      <c r="G211" s="43" t="str">
        <f>IF($A211="","",_xll.ciqfunctions.udf.CIQ($A211,"IQ_RECURRING_EARN_ASSETS_SCORE",$B$3))</f>
        <v/>
      </c>
      <c r="H211" s="43" t="str">
        <f>IF($A211="","",_xll.ciqfunctions.udf.CIQ($A211,"IQ_NET_WORKING_CAP_REV_SCORE",$B$3))</f>
        <v/>
      </c>
      <c r="I211" s="43" t="str">
        <f>IF($A211="","",_xll.ciqfunctions.udf.CIQ($A211,"IQ_ASSET_TURNS_SCORE",$B$3))</f>
        <v/>
      </c>
      <c r="J211" s="43" t="str">
        <f>IF($A211="","",_xll.ciqfunctions.udf.CIQ($A211,"IQ_INTAN_ASSETS_REV_SCORE",$B$3))</f>
        <v/>
      </c>
      <c r="K211" s="43" t="str">
        <f>IF($A211="","",_xll.ciqfunctions.udf.CIQ($A211,"IQ_NET_WORKING_CAP_TOTAL_ASSETS_SCORE",$B$3))</f>
        <v/>
      </c>
      <c r="L211" s="43" t="str">
        <f>IF($A211="","",_xll.ciqfunctions.udf.CIQ($A211,"IQ_AP_AR_SCORE",$B$3))</f>
        <v/>
      </c>
      <c r="M211" s="43" t="str">
        <f>IF($A211="","",_xll.ciqfunctions.udf.CIQ($A211,"IQ_MGMT_RATE_RETURN_SCORE",$B$3))</f>
        <v/>
      </c>
      <c r="N211" s="43" t="str">
        <f>IF($A211="","",_xll.ciqfunctions.udf.CIQ($A211,"IQ_GROSS_MARGIN_SCORE",$B$3))</f>
        <v/>
      </c>
      <c r="O211" s="43" t="str">
        <f>IF($A211="","",_xll.ciqfunctions.udf.CIQ($A211,"IQ_EBITDA_MARGIN_SCORE",$B$3))</f>
        <v/>
      </c>
      <c r="Q211" s="43" t="str">
        <f>IF($A211="","",_xll.ciqfunctions.udf.CIQ($A211,"IQ_SOLVENCY_SCORE",$B$3))</f>
        <v/>
      </c>
      <c r="R211" s="43" t="str">
        <f>IF($A211="","",_xll.ciqfunctions.udf.CIQ($A211,"IQ_FFO_INT_SCORE",$B$3))</f>
        <v/>
      </c>
      <c r="S211" s="43" t="str">
        <f>IF($A211="","",_xll.ciqfunctions.udf.CIQ($A211,"IQ_EBITDA_INT_SCORE",$B$3))</f>
        <v/>
      </c>
      <c r="T211" s="43" t="str">
        <f>IF($A211="","",_xll.ciqfunctions.udf.CIQ($A211,"IQ_FFO_TOTAL_DEBT_SCORE",$B$3))</f>
        <v/>
      </c>
      <c r="U211" s="43" t="str">
        <f>IF($A211="","",_xll.ciqfunctions.udf.CIQ($A211,"IQ_NET_DEBT_EBITDA_SCORE",$B$3))</f>
        <v/>
      </c>
      <c r="V211" s="43" t="str">
        <f>IF($A211="","",_xll.ciqfunctions.udf.CIQ($A211,"IQ_TOTAL_DEBT_CAP_SCORE",$B$3))</f>
        <v/>
      </c>
      <c r="W211" s="43" t="str">
        <f>IF($A211="","",_xll.ciqfunctions.udf.CIQ($A211,"IQ_DEBT_TOTAL_LIAB_SCORE",$B$3))</f>
        <v/>
      </c>
      <c r="X211" s="43" t="str">
        <f>IF($A211="","",_xll.ciqfunctions.udf.CIQ($A211,"IQ_TOTAL_DEBT_TOTAL_REV_SCORE",$B$3))</f>
        <v/>
      </c>
      <c r="Z211" s="43" t="str">
        <f>IF($A211="","",_xll.ciqfunctions.udf.CIQ($A211,"IQ_LIQUID_SCORE",$B$3))</f>
        <v/>
      </c>
      <c r="AA211" s="43" t="str">
        <f>IF($A211="","",_xll.ciqfunctions.udf.CIQ($A211,"IQ_FFO_PLUS_CASH_ST_DEBT_SCORE",$B$3))</f>
        <v/>
      </c>
      <c r="AB211" s="43" t="str">
        <f>IF($A211="","",_xll.ciqfunctions.udf.CIQ($A211,"IQ_FFO_GROSS_PROFIT_SCORE",$B$3))</f>
        <v/>
      </c>
      <c r="AC211" s="43" t="str">
        <f>IF($A211="","",_xll.ciqfunctions.udf.CIQ($A211,"IQ_BASIC_DEFENSE_INTERVAL_SCORE",$B$3))</f>
        <v/>
      </c>
      <c r="AD211" s="43" t="str">
        <f>IF($A211="","",_xll.ciqfunctions.udf.CIQ($A211,"IQ_CURRENT_RATIO_SCORE",$B$3))</f>
        <v/>
      </c>
      <c r="AE211" s="43" t="str">
        <f>IF($A211="","",_xll.ciqfunctions.udf.CIQ($A211,"IQ_QUICK_RATIO_SCORE",$B$3))</f>
        <v/>
      </c>
    </row>
    <row r="212" spans="3:31" ht="12.75" customHeight="1" x14ac:dyDescent="0.2">
      <c r="C212" s="43" t="str">
        <f>IF($A212="","",_xll.ciqfunctions.udf.CIQ($A212,"IQ_OPERATIONAL_SCORE",$B$3))</f>
        <v/>
      </c>
      <c r="D212" s="43" t="str">
        <f>IF($A212="","",_xll.ciqfunctions.udf.CIQ($A212,"IQ_TOTAL_REV_SCORE",$B$3))</f>
        <v/>
      </c>
      <c r="E212" s="43" t="str">
        <f>IF($A212="","",_xll.ciqfunctions.udf.CIQ($A212,"IQ_TOTAL_EQUITY_SCORE",$B$3))</f>
        <v/>
      </c>
      <c r="F212" s="43" t="str">
        <f>IF($A212="","",_xll.ciqfunctions.udf.CIQ($A212,"IQ_RETURN_CAPITAL_SCORE",$B$3))</f>
        <v/>
      </c>
      <c r="G212" s="43" t="str">
        <f>IF($A212="","",_xll.ciqfunctions.udf.CIQ($A212,"IQ_RECURRING_EARN_ASSETS_SCORE",$B$3))</f>
        <v/>
      </c>
      <c r="H212" s="43" t="str">
        <f>IF($A212="","",_xll.ciqfunctions.udf.CIQ($A212,"IQ_NET_WORKING_CAP_REV_SCORE",$B$3))</f>
        <v/>
      </c>
      <c r="I212" s="43" t="str">
        <f>IF($A212="","",_xll.ciqfunctions.udf.CIQ($A212,"IQ_ASSET_TURNS_SCORE",$B$3))</f>
        <v/>
      </c>
      <c r="J212" s="43" t="str">
        <f>IF($A212="","",_xll.ciqfunctions.udf.CIQ($A212,"IQ_INTAN_ASSETS_REV_SCORE",$B$3))</f>
        <v/>
      </c>
      <c r="K212" s="43" t="str">
        <f>IF($A212="","",_xll.ciqfunctions.udf.CIQ($A212,"IQ_NET_WORKING_CAP_TOTAL_ASSETS_SCORE",$B$3))</f>
        <v/>
      </c>
      <c r="L212" s="43" t="str">
        <f>IF($A212="","",_xll.ciqfunctions.udf.CIQ($A212,"IQ_AP_AR_SCORE",$B$3))</f>
        <v/>
      </c>
      <c r="M212" s="43" t="str">
        <f>IF($A212="","",_xll.ciqfunctions.udf.CIQ($A212,"IQ_MGMT_RATE_RETURN_SCORE",$B$3))</f>
        <v/>
      </c>
      <c r="N212" s="43" t="str">
        <f>IF($A212="","",_xll.ciqfunctions.udf.CIQ($A212,"IQ_GROSS_MARGIN_SCORE",$B$3))</f>
        <v/>
      </c>
      <c r="O212" s="43" t="str">
        <f>IF($A212="","",_xll.ciqfunctions.udf.CIQ($A212,"IQ_EBITDA_MARGIN_SCORE",$B$3))</f>
        <v/>
      </c>
      <c r="Q212" s="43" t="str">
        <f>IF($A212="","",_xll.ciqfunctions.udf.CIQ($A212,"IQ_SOLVENCY_SCORE",$B$3))</f>
        <v/>
      </c>
      <c r="R212" s="43" t="str">
        <f>IF($A212="","",_xll.ciqfunctions.udf.CIQ($A212,"IQ_FFO_INT_SCORE",$B$3))</f>
        <v/>
      </c>
      <c r="S212" s="43" t="str">
        <f>IF($A212="","",_xll.ciqfunctions.udf.CIQ($A212,"IQ_EBITDA_INT_SCORE",$B$3))</f>
        <v/>
      </c>
      <c r="T212" s="43" t="str">
        <f>IF($A212="","",_xll.ciqfunctions.udf.CIQ($A212,"IQ_FFO_TOTAL_DEBT_SCORE",$B$3))</f>
        <v/>
      </c>
      <c r="U212" s="43" t="str">
        <f>IF($A212="","",_xll.ciqfunctions.udf.CIQ($A212,"IQ_NET_DEBT_EBITDA_SCORE",$B$3))</f>
        <v/>
      </c>
      <c r="V212" s="43" t="str">
        <f>IF($A212="","",_xll.ciqfunctions.udf.CIQ($A212,"IQ_TOTAL_DEBT_CAP_SCORE",$B$3))</f>
        <v/>
      </c>
      <c r="W212" s="43" t="str">
        <f>IF($A212="","",_xll.ciqfunctions.udf.CIQ($A212,"IQ_DEBT_TOTAL_LIAB_SCORE",$B$3))</f>
        <v/>
      </c>
      <c r="X212" s="43" t="str">
        <f>IF($A212="","",_xll.ciqfunctions.udf.CIQ($A212,"IQ_TOTAL_DEBT_TOTAL_REV_SCORE",$B$3))</f>
        <v/>
      </c>
      <c r="Z212" s="43" t="str">
        <f>IF($A212="","",_xll.ciqfunctions.udf.CIQ($A212,"IQ_LIQUID_SCORE",$B$3))</f>
        <v/>
      </c>
      <c r="AA212" s="43" t="str">
        <f>IF($A212="","",_xll.ciqfunctions.udf.CIQ($A212,"IQ_FFO_PLUS_CASH_ST_DEBT_SCORE",$B$3))</f>
        <v/>
      </c>
      <c r="AB212" s="43" t="str">
        <f>IF($A212="","",_xll.ciqfunctions.udf.CIQ($A212,"IQ_FFO_GROSS_PROFIT_SCORE",$B$3))</f>
        <v/>
      </c>
      <c r="AC212" s="43" t="str">
        <f>IF($A212="","",_xll.ciqfunctions.udf.CIQ($A212,"IQ_BASIC_DEFENSE_INTERVAL_SCORE",$B$3))</f>
        <v/>
      </c>
      <c r="AD212" s="43" t="str">
        <f>IF($A212="","",_xll.ciqfunctions.udf.CIQ($A212,"IQ_CURRENT_RATIO_SCORE",$B$3))</f>
        <v/>
      </c>
      <c r="AE212" s="43" t="str">
        <f>IF($A212="","",_xll.ciqfunctions.udf.CIQ($A212,"IQ_QUICK_RATIO_SCORE",$B$3))</f>
        <v/>
      </c>
    </row>
    <row r="213" spans="3:31" ht="12.75" customHeight="1" x14ac:dyDescent="0.2">
      <c r="C213" s="43" t="str">
        <f>IF($A213="","",_xll.ciqfunctions.udf.CIQ($A213,"IQ_OPERATIONAL_SCORE",$B$3))</f>
        <v/>
      </c>
      <c r="D213" s="43" t="str">
        <f>IF($A213="","",_xll.ciqfunctions.udf.CIQ($A213,"IQ_TOTAL_REV_SCORE",$B$3))</f>
        <v/>
      </c>
      <c r="E213" s="43" t="str">
        <f>IF($A213="","",_xll.ciqfunctions.udf.CIQ($A213,"IQ_TOTAL_EQUITY_SCORE",$B$3))</f>
        <v/>
      </c>
      <c r="F213" s="43" t="str">
        <f>IF($A213="","",_xll.ciqfunctions.udf.CIQ($A213,"IQ_RETURN_CAPITAL_SCORE",$B$3))</f>
        <v/>
      </c>
      <c r="G213" s="43" t="str">
        <f>IF($A213="","",_xll.ciqfunctions.udf.CIQ($A213,"IQ_RECURRING_EARN_ASSETS_SCORE",$B$3))</f>
        <v/>
      </c>
      <c r="H213" s="43" t="str">
        <f>IF($A213="","",_xll.ciqfunctions.udf.CIQ($A213,"IQ_NET_WORKING_CAP_REV_SCORE",$B$3))</f>
        <v/>
      </c>
      <c r="I213" s="43" t="str">
        <f>IF($A213="","",_xll.ciqfunctions.udf.CIQ($A213,"IQ_ASSET_TURNS_SCORE",$B$3))</f>
        <v/>
      </c>
      <c r="J213" s="43" t="str">
        <f>IF($A213="","",_xll.ciqfunctions.udf.CIQ($A213,"IQ_INTAN_ASSETS_REV_SCORE",$B$3))</f>
        <v/>
      </c>
      <c r="K213" s="43" t="str">
        <f>IF($A213="","",_xll.ciqfunctions.udf.CIQ($A213,"IQ_NET_WORKING_CAP_TOTAL_ASSETS_SCORE",$B$3))</f>
        <v/>
      </c>
      <c r="L213" s="43" t="str">
        <f>IF($A213="","",_xll.ciqfunctions.udf.CIQ($A213,"IQ_AP_AR_SCORE",$B$3))</f>
        <v/>
      </c>
      <c r="M213" s="43" t="str">
        <f>IF($A213="","",_xll.ciqfunctions.udf.CIQ($A213,"IQ_MGMT_RATE_RETURN_SCORE",$B$3))</f>
        <v/>
      </c>
      <c r="N213" s="43" t="str">
        <f>IF($A213="","",_xll.ciqfunctions.udf.CIQ($A213,"IQ_GROSS_MARGIN_SCORE",$B$3))</f>
        <v/>
      </c>
      <c r="O213" s="43" t="str">
        <f>IF($A213="","",_xll.ciqfunctions.udf.CIQ($A213,"IQ_EBITDA_MARGIN_SCORE",$B$3))</f>
        <v/>
      </c>
      <c r="Q213" s="43" t="str">
        <f>IF($A213="","",_xll.ciqfunctions.udf.CIQ($A213,"IQ_SOLVENCY_SCORE",$B$3))</f>
        <v/>
      </c>
      <c r="R213" s="43" t="str">
        <f>IF($A213="","",_xll.ciqfunctions.udf.CIQ($A213,"IQ_FFO_INT_SCORE",$B$3))</f>
        <v/>
      </c>
      <c r="S213" s="43" t="str">
        <f>IF($A213="","",_xll.ciqfunctions.udf.CIQ($A213,"IQ_EBITDA_INT_SCORE",$B$3))</f>
        <v/>
      </c>
      <c r="T213" s="43" t="str">
        <f>IF($A213="","",_xll.ciqfunctions.udf.CIQ($A213,"IQ_FFO_TOTAL_DEBT_SCORE",$B$3))</f>
        <v/>
      </c>
      <c r="U213" s="43" t="str">
        <f>IF($A213="","",_xll.ciqfunctions.udf.CIQ($A213,"IQ_NET_DEBT_EBITDA_SCORE",$B$3))</f>
        <v/>
      </c>
      <c r="V213" s="43" t="str">
        <f>IF($A213="","",_xll.ciqfunctions.udf.CIQ($A213,"IQ_TOTAL_DEBT_CAP_SCORE",$B$3))</f>
        <v/>
      </c>
      <c r="W213" s="43" t="str">
        <f>IF($A213="","",_xll.ciqfunctions.udf.CIQ($A213,"IQ_DEBT_TOTAL_LIAB_SCORE",$B$3))</f>
        <v/>
      </c>
      <c r="X213" s="43" t="str">
        <f>IF($A213="","",_xll.ciqfunctions.udf.CIQ($A213,"IQ_TOTAL_DEBT_TOTAL_REV_SCORE",$B$3))</f>
        <v/>
      </c>
      <c r="Z213" s="43" t="str">
        <f>IF($A213="","",_xll.ciqfunctions.udf.CIQ($A213,"IQ_LIQUID_SCORE",$B$3))</f>
        <v/>
      </c>
      <c r="AA213" s="43" t="str">
        <f>IF($A213="","",_xll.ciqfunctions.udf.CIQ($A213,"IQ_FFO_PLUS_CASH_ST_DEBT_SCORE",$B$3))</f>
        <v/>
      </c>
      <c r="AB213" s="43" t="str">
        <f>IF($A213="","",_xll.ciqfunctions.udf.CIQ($A213,"IQ_FFO_GROSS_PROFIT_SCORE",$B$3))</f>
        <v/>
      </c>
      <c r="AC213" s="43" t="str">
        <f>IF($A213="","",_xll.ciqfunctions.udf.CIQ($A213,"IQ_BASIC_DEFENSE_INTERVAL_SCORE",$B$3))</f>
        <v/>
      </c>
      <c r="AD213" s="43" t="str">
        <f>IF($A213="","",_xll.ciqfunctions.udf.CIQ($A213,"IQ_CURRENT_RATIO_SCORE",$B$3))</f>
        <v/>
      </c>
      <c r="AE213" s="43" t="str">
        <f>IF($A213="","",_xll.ciqfunctions.udf.CIQ($A213,"IQ_QUICK_RATIO_SCORE",$B$3))</f>
        <v/>
      </c>
    </row>
    <row r="214" spans="3:31" ht="12.75" customHeight="1" x14ac:dyDescent="0.2">
      <c r="C214" s="43" t="str">
        <f>IF($A214="","",_xll.ciqfunctions.udf.CIQ($A214,"IQ_OPERATIONAL_SCORE",$B$3))</f>
        <v/>
      </c>
      <c r="D214" s="43" t="str">
        <f>IF($A214="","",_xll.ciqfunctions.udf.CIQ($A214,"IQ_TOTAL_REV_SCORE",$B$3))</f>
        <v/>
      </c>
      <c r="E214" s="43" t="str">
        <f>IF($A214="","",_xll.ciqfunctions.udf.CIQ($A214,"IQ_TOTAL_EQUITY_SCORE",$B$3))</f>
        <v/>
      </c>
      <c r="F214" s="43" t="str">
        <f>IF($A214="","",_xll.ciqfunctions.udf.CIQ($A214,"IQ_RETURN_CAPITAL_SCORE",$B$3))</f>
        <v/>
      </c>
      <c r="G214" s="43" t="str">
        <f>IF($A214="","",_xll.ciqfunctions.udf.CIQ($A214,"IQ_RECURRING_EARN_ASSETS_SCORE",$B$3))</f>
        <v/>
      </c>
      <c r="H214" s="43" t="str">
        <f>IF($A214="","",_xll.ciqfunctions.udf.CIQ($A214,"IQ_NET_WORKING_CAP_REV_SCORE",$B$3))</f>
        <v/>
      </c>
      <c r="I214" s="43" t="str">
        <f>IF($A214="","",_xll.ciqfunctions.udf.CIQ($A214,"IQ_ASSET_TURNS_SCORE",$B$3))</f>
        <v/>
      </c>
      <c r="J214" s="43" t="str">
        <f>IF($A214="","",_xll.ciqfunctions.udf.CIQ($A214,"IQ_INTAN_ASSETS_REV_SCORE",$B$3))</f>
        <v/>
      </c>
      <c r="K214" s="43" t="str">
        <f>IF($A214="","",_xll.ciqfunctions.udf.CIQ($A214,"IQ_NET_WORKING_CAP_TOTAL_ASSETS_SCORE",$B$3))</f>
        <v/>
      </c>
      <c r="L214" s="43" t="str">
        <f>IF($A214="","",_xll.ciqfunctions.udf.CIQ($A214,"IQ_AP_AR_SCORE",$B$3))</f>
        <v/>
      </c>
      <c r="M214" s="43" t="str">
        <f>IF($A214="","",_xll.ciqfunctions.udf.CIQ($A214,"IQ_MGMT_RATE_RETURN_SCORE",$B$3))</f>
        <v/>
      </c>
      <c r="N214" s="43" t="str">
        <f>IF($A214="","",_xll.ciqfunctions.udf.CIQ($A214,"IQ_GROSS_MARGIN_SCORE",$B$3))</f>
        <v/>
      </c>
      <c r="O214" s="43" t="str">
        <f>IF($A214="","",_xll.ciqfunctions.udf.CIQ($A214,"IQ_EBITDA_MARGIN_SCORE",$B$3))</f>
        <v/>
      </c>
      <c r="Q214" s="43" t="str">
        <f>IF($A214="","",_xll.ciqfunctions.udf.CIQ($A214,"IQ_SOLVENCY_SCORE",$B$3))</f>
        <v/>
      </c>
      <c r="R214" s="43" t="str">
        <f>IF($A214="","",_xll.ciqfunctions.udf.CIQ($A214,"IQ_FFO_INT_SCORE",$B$3))</f>
        <v/>
      </c>
      <c r="S214" s="43" t="str">
        <f>IF($A214="","",_xll.ciqfunctions.udf.CIQ($A214,"IQ_EBITDA_INT_SCORE",$B$3))</f>
        <v/>
      </c>
      <c r="T214" s="43" t="str">
        <f>IF($A214="","",_xll.ciqfunctions.udf.CIQ($A214,"IQ_FFO_TOTAL_DEBT_SCORE",$B$3))</f>
        <v/>
      </c>
      <c r="U214" s="43" t="str">
        <f>IF($A214="","",_xll.ciqfunctions.udf.CIQ($A214,"IQ_NET_DEBT_EBITDA_SCORE",$B$3))</f>
        <v/>
      </c>
      <c r="V214" s="43" t="str">
        <f>IF($A214="","",_xll.ciqfunctions.udf.CIQ($A214,"IQ_TOTAL_DEBT_CAP_SCORE",$B$3))</f>
        <v/>
      </c>
      <c r="W214" s="43" t="str">
        <f>IF($A214="","",_xll.ciqfunctions.udf.CIQ($A214,"IQ_DEBT_TOTAL_LIAB_SCORE",$B$3))</f>
        <v/>
      </c>
      <c r="X214" s="43" t="str">
        <f>IF($A214="","",_xll.ciqfunctions.udf.CIQ($A214,"IQ_TOTAL_DEBT_TOTAL_REV_SCORE",$B$3))</f>
        <v/>
      </c>
      <c r="Z214" s="43" t="str">
        <f>IF($A214="","",_xll.ciqfunctions.udf.CIQ($A214,"IQ_LIQUID_SCORE",$B$3))</f>
        <v/>
      </c>
      <c r="AA214" s="43" t="str">
        <f>IF($A214="","",_xll.ciqfunctions.udf.CIQ($A214,"IQ_FFO_PLUS_CASH_ST_DEBT_SCORE",$B$3))</f>
        <v/>
      </c>
      <c r="AB214" s="43" t="str">
        <f>IF($A214="","",_xll.ciqfunctions.udf.CIQ($A214,"IQ_FFO_GROSS_PROFIT_SCORE",$B$3))</f>
        <v/>
      </c>
      <c r="AC214" s="43" t="str">
        <f>IF($A214="","",_xll.ciqfunctions.udf.CIQ($A214,"IQ_BASIC_DEFENSE_INTERVAL_SCORE",$B$3))</f>
        <v/>
      </c>
      <c r="AD214" s="43" t="str">
        <f>IF($A214="","",_xll.ciqfunctions.udf.CIQ($A214,"IQ_CURRENT_RATIO_SCORE",$B$3))</f>
        <v/>
      </c>
      <c r="AE214" s="43" t="str">
        <f>IF($A214="","",_xll.ciqfunctions.udf.CIQ($A214,"IQ_QUICK_RATIO_SCORE",$B$3))</f>
        <v/>
      </c>
    </row>
    <row r="215" spans="3:31" ht="12.75" customHeight="1" x14ac:dyDescent="0.2">
      <c r="C215" s="43" t="str">
        <f>IF($A215="","",_xll.ciqfunctions.udf.CIQ($A215,"IQ_OPERATIONAL_SCORE",$B$3))</f>
        <v/>
      </c>
      <c r="D215" s="43" t="str">
        <f>IF($A215="","",_xll.ciqfunctions.udf.CIQ($A215,"IQ_TOTAL_REV_SCORE",$B$3))</f>
        <v/>
      </c>
      <c r="E215" s="43" t="str">
        <f>IF($A215="","",_xll.ciqfunctions.udf.CIQ($A215,"IQ_TOTAL_EQUITY_SCORE",$B$3))</f>
        <v/>
      </c>
      <c r="F215" s="43" t="str">
        <f>IF($A215="","",_xll.ciqfunctions.udf.CIQ($A215,"IQ_RETURN_CAPITAL_SCORE",$B$3))</f>
        <v/>
      </c>
      <c r="G215" s="43" t="str">
        <f>IF($A215="","",_xll.ciqfunctions.udf.CIQ($A215,"IQ_RECURRING_EARN_ASSETS_SCORE",$B$3))</f>
        <v/>
      </c>
      <c r="H215" s="43" t="str">
        <f>IF($A215="","",_xll.ciqfunctions.udf.CIQ($A215,"IQ_NET_WORKING_CAP_REV_SCORE",$B$3))</f>
        <v/>
      </c>
      <c r="I215" s="43" t="str">
        <f>IF($A215="","",_xll.ciqfunctions.udf.CIQ($A215,"IQ_ASSET_TURNS_SCORE",$B$3))</f>
        <v/>
      </c>
      <c r="J215" s="43" t="str">
        <f>IF($A215="","",_xll.ciqfunctions.udf.CIQ($A215,"IQ_INTAN_ASSETS_REV_SCORE",$B$3))</f>
        <v/>
      </c>
      <c r="K215" s="43" t="str">
        <f>IF($A215="","",_xll.ciqfunctions.udf.CIQ($A215,"IQ_NET_WORKING_CAP_TOTAL_ASSETS_SCORE",$B$3))</f>
        <v/>
      </c>
      <c r="L215" s="43" t="str">
        <f>IF($A215="","",_xll.ciqfunctions.udf.CIQ($A215,"IQ_AP_AR_SCORE",$B$3))</f>
        <v/>
      </c>
      <c r="M215" s="43" t="str">
        <f>IF($A215="","",_xll.ciqfunctions.udf.CIQ($A215,"IQ_MGMT_RATE_RETURN_SCORE",$B$3))</f>
        <v/>
      </c>
      <c r="N215" s="43" t="str">
        <f>IF($A215="","",_xll.ciqfunctions.udf.CIQ($A215,"IQ_GROSS_MARGIN_SCORE",$B$3))</f>
        <v/>
      </c>
      <c r="O215" s="43" t="str">
        <f>IF($A215="","",_xll.ciqfunctions.udf.CIQ($A215,"IQ_EBITDA_MARGIN_SCORE",$B$3))</f>
        <v/>
      </c>
      <c r="Q215" s="43" t="str">
        <f>IF($A215="","",_xll.ciqfunctions.udf.CIQ($A215,"IQ_SOLVENCY_SCORE",$B$3))</f>
        <v/>
      </c>
      <c r="R215" s="43" t="str">
        <f>IF($A215="","",_xll.ciqfunctions.udf.CIQ($A215,"IQ_FFO_INT_SCORE",$B$3))</f>
        <v/>
      </c>
      <c r="S215" s="43" t="str">
        <f>IF($A215="","",_xll.ciqfunctions.udf.CIQ($A215,"IQ_EBITDA_INT_SCORE",$B$3))</f>
        <v/>
      </c>
      <c r="T215" s="43" t="str">
        <f>IF($A215="","",_xll.ciqfunctions.udf.CIQ($A215,"IQ_FFO_TOTAL_DEBT_SCORE",$B$3))</f>
        <v/>
      </c>
      <c r="U215" s="43" t="str">
        <f>IF($A215="","",_xll.ciqfunctions.udf.CIQ($A215,"IQ_NET_DEBT_EBITDA_SCORE",$B$3))</f>
        <v/>
      </c>
      <c r="V215" s="43" t="str">
        <f>IF($A215="","",_xll.ciqfunctions.udf.CIQ($A215,"IQ_TOTAL_DEBT_CAP_SCORE",$B$3))</f>
        <v/>
      </c>
      <c r="W215" s="43" t="str">
        <f>IF($A215="","",_xll.ciqfunctions.udf.CIQ($A215,"IQ_DEBT_TOTAL_LIAB_SCORE",$B$3))</f>
        <v/>
      </c>
      <c r="X215" s="43" t="str">
        <f>IF($A215="","",_xll.ciqfunctions.udf.CIQ($A215,"IQ_TOTAL_DEBT_TOTAL_REV_SCORE",$B$3))</f>
        <v/>
      </c>
      <c r="Z215" s="43" t="str">
        <f>IF($A215="","",_xll.ciqfunctions.udf.CIQ($A215,"IQ_LIQUID_SCORE",$B$3))</f>
        <v/>
      </c>
      <c r="AA215" s="43" t="str">
        <f>IF($A215="","",_xll.ciqfunctions.udf.CIQ($A215,"IQ_FFO_PLUS_CASH_ST_DEBT_SCORE",$B$3))</f>
        <v/>
      </c>
      <c r="AB215" s="43" t="str">
        <f>IF($A215="","",_xll.ciqfunctions.udf.CIQ($A215,"IQ_FFO_GROSS_PROFIT_SCORE",$B$3))</f>
        <v/>
      </c>
      <c r="AC215" s="43" t="str">
        <f>IF($A215="","",_xll.ciqfunctions.udf.CIQ($A215,"IQ_BASIC_DEFENSE_INTERVAL_SCORE",$B$3))</f>
        <v/>
      </c>
      <c r="AD215" s="43" t="str">
        <f>IF($A215="","",_xll.ciqfunctions.udf.CIQ($A215,"IQ_CURRENT_RATIO_SCORE",$B$3))</f>
        <v/>
      </c>
      <c r="AE215" s="43" t="str">
        <f>IF($A215="","",_xll.ciqfunctions.udf.CIQ($A215,"IQ_QUICK_RATIO_SCORE",$B$3))</f>
        <v/>
      </c>
    </row>
    <row r="216" spans="3:31" ht="12.75" customHeight="1" x14ac:dyDescent="0.2">
      <c r="C216" s="43" t="str">
        <f>IF($A216="","",_xll.ciqfunctions.udf.CIQ($A216,"IQ_OPERATIONAL_SCORE",$B$3))</f>
        <v/>
      </c>
      <c r="D216" s="43" t="str">
        <f>IF($A216="","",_xll.ciqfunctions.udf.CIQ($A216,"IQ_TOTAL_REV_SCORE",$B$3))</f>
        <v/>
      </c>
      <c r="E216" s="43" t="str">
        <f>IF($A216="","",_xll.ciqfunctions.udf.CIQ($A216,"IQ_TOTAL_EQUITY_SCORE",$B$3))</f>
        <v/>
      </c>
      <c r="F216" s="43" t="str">
        <f>IF($A216="","",_xll.ciqfunctions.udf.CIQ($A216,"IQ_RETURN_CAPITAL_SCORE",$B$3))</f>
        <v/>
      </c>
      <c r="G216" s="43" t="str">
        <f>IF($A216="","",_xll.ciqfunctions.udf.CIQ($A216,"IQ_RECURRING_EARN_ASSETS_SCORE",$B$3))</f>
        <v/>
      </c>
      <c r="H216" s="43" t="str">
        <f>IF($A216="","",_xll.ciqfunctions.udf.CIQ($A216,"IQ_NET_WORKING_CAP_REV_SCORE",$B$3))</f>
        <v/>
      </c>
      <c r="I216" s="43" t="str">
        <f>IF($A216="","",_xll.ciqfunctions.udf.CIQ($A216,"IQ_ASSET_TURNS_SCORE",$B$3))</f>
        <v/>
      </c>
      <c r="J216" s="43" t="str">
        <f>IF($A216="","",_xll.ciqfunctions.udf.CIQ($A216,"IQ_INTAN_ASSETS_REV_SCORE",$B$3))</f>
        <v/>
      </c>
      <c r="K216" s="43" t="str">
        <f>IF($A216="","",_xll.ciqfunctions.udf.CIQ($A216,"IQ_NET_WORKING_CAP_TOTAL_ASSETS_SCORE",$B$3))</f>
        <v/>
      </c>
      <c r="L216" s="43" t="str">
        <f>IF($A216="","",_xll.ciqfunctions.udf.CIQ($A216,"IQ_AP_AR_SCORE",$B$3))</f>
        <v/>
      </c>
      <c r="M216" s="43" t="str">
        <f>IF($A216="","",_xll.ciqfunctions.udf.CIQ($A216,"IQ_MGMT_RATE_RETURN_SCORE",$B$3))</f>
        <v/>
      </c>
      <c r="N216" s="43" t="str">
        <f>IF($A216="","",_xll.ciqfunctions.udf.CIQ($A216,"IQ_GROSS_MARGIN_SCORE",$B$3))</f>
        <v/>
      </c>
      <c r="O216" s="43" t="str">
        <f>IF($A216="","",_xll.ciqfunctions.udf.CIQ($A216,"IQ_EBITDA_MARGIN_SCORE",$B$3))</f>
        <v/>
      </c>
      <c r="Q216" s="43" t="str">
        <f>IF($A216="","",_xll.ciqfunctions.udf.CIQ($A216,"IQ_SOLVENCY_SCORE",$B$3))</f>
        <v/>
      </c>
      <c r="R216" s="43" t="str">
        <f>IF($A216="","",_xll.ciqfunctions.udf.CIQ($A216,"IQ_FFO_INT_SCORE",$B$3))</f>
        <v/>
      </c>
      <c r="S216" s="43" t="str">
        <f>IF($A216="","",_xll.ciqfunctions.udf.CIQ($A216,"IQ_EBITDA_INT_SCORE",$B$3))</f>
        <v/>
      </c>
      <c r="T216" s="43" t="str">
        <f>IF($A216="","",_xll.ciqfunctions.udf.CIQ($A216,"IQ_FFO_TOTAL_DEBT_SCORE",$B$3))</f>
        <v/>
      </c>
      <c r="U216" s="43" t="str">
        <f>IF($A216="","",_xll.ciqfunctions.udf.CIQ($A216,"IQ_NET_DEBT_EBITDA_SCORE",$B$3))</f>
        <v/>
      </c>
      <c r="V216" s="43" t="str">
        <f>IF($A216="","",_xll.ciqfunctions.udf.CIQ($A216,"IQ_TOTAL_DEBT_CAP_SCORE",$B$3))</f>
        <v/>
      </c>
      <c r="W216" s="43" t="str">
        <f>IF($A216="","",_xll.ciqfunctions.udf.CIQ($A216,"IQ_DEBT_TOTAL_LIAB_SCORE",$B$3))</f>
        <v/>
      </c>
      <c r="X216" s="43" t="str">
        <f>IF($A216="","",_xll.ciqfunctions.udf.CIQ($A216,"IQ_TOTAL_DEBT_TOTAL_REV_SCORE",$B$3))</f>
        <v/>
      </c>
      <c r="Z216" s="43" t="str">
        <f>IF($A216="","",_xll.ciqfunctions.udf.CIQ($A216,"IQ_LIQUID_SCORE",$B$3))</f>
        <v/>
      </c>
      <c r="AA216" s="43" t="str">
        <f>IF($A216="","",_xll.ciqfunctions.udf.CIQ($A216,"IQ_FFO_PLUS_CASH_ST_DEBT_SCORE",$B$3))</f>
        <v/>
      </c>
      <c r="AB216" s="43" t="str">
        <f>IF($A216="","",_xll.ciqfunctions.udf.CIQ($A216,"IQ_FFO_GROSS_PROFIT_SCORE",$B$3))</f>
        <v/>
      </c>
      <c r="AC216" s="43" t="str">
        <f>IF($A216="","",_xll.ciqfunctions.udf.CIQ($A216,"IQ_BASIC_DEFENSE_INTERVAL_SCORE",$B$3))</f>
        <v/>
      </c>
      <c r="AD216" s="43" t="str">
        <f>IF($A216="","",_xll.ciqfunctions.udf.CIQ($A216,"IQ_CURRENT_RATIO_SCORE",$B$3))</f>
        <v/>
      </c>
      <c r="AE216" s="43" t="str">
        <f>IF($A216="","",_xll.ciqfunctions.udf.CIQ($A216,"IQ_QUICK_RATIO_SCORE",$B$3))</f>
        <v/>
      </c>
    </row>
    <row r="217" spans="3:31" ht="12.75" customHeight="1" x14ac:dyDescent="0.2">
      <c r="C217" s="43" t="str">
        <f>IF($A217="","",_xll.ciqfunctions.udf.CIQ($A217,"IQ_OPERATIONAL_SCORE",$B$3))</f>
        <v/>
      </c>
      <c r="D217" s="43" t="str">
        <f>IF($A217="","",_xll.ciqfunctions.udf.CIQ($A217,"IQ_TOTAL_REV_SCORE",$B$3))</f>
        <v/>
      </c>
      <c r="E217" s="43" t="str">
        <f>IF($A217="","",_xll.ciqfunctions.udf.CIQ($A217,"IQ_TOTAL_EQUITY_SCORE",$B$3))</f>
        <v/>
      </c>
      <c r="F217" s="43" t="str">
        <f>IF($A217="","",_xll.ciqfunctions.udf.CIQ($A217,"IQ_RETURN_CAPITAL_SCORE",$B$3))</f>
        <v/>
      </c>
      <c r="G217" s="43" t="str">
        <f>IF($A217="","",_xll.ciqfunctions.udf.CIQ($A217,"IQ_RECURRING_EARN_ASSETS_SCORE",$B$3))</f>
        <v/>
      </c>
      <c r="H217" s="43" t="str">
        <f>IF($A217="","",_xll.ciqfunctions.udf.CIQ($A217,"IQ_NET_WORKING_CAP_REV_SCORE",$B$3))</f>
        <v/>
      </c>
      <c r="I217" s="43" t="str">
        <f>IF($A217="","",_xll.ciqfunctions.udf.CIQ($A217,"IQ_ASSET_TURNS_SCORE",$B$3))</f>
        <v/>
      </c>
      <c r="J217" s="43" t="str">
        <f>IF($A217="","",_xll.ciqfunctions.udf.CIQ($A217,"IQ_INTAN_ASSETS_REV_SCORE",$B$3))</f>
        <v/>
      </c>
      <c r="K217" s="43" t="str">
        <f>IF($A217="","",_xll.ciqfunctions.udf.CIQ($A217,"IQ_NET_WORKING_CAP_TOTAL_ASSETS_SCORE",$B$3))</f>
        <v/>
      </c>
      <c r="L217" s="43" t="str">
        <f>IF($A217="","",_xll.ciqfunctions.udf.CIQ($A217,"IQ_AP_AR_SCORE",$B$3))</f>
        <v/>
      </c>
      <c r="M217" s="43" t="str">
        <f>IF($A217="","",_xll.ciqfunctions.udf.CIQ($A217,"IQ_MGMT_RATE_RETURN_SCORE",$B$3))</f>
        <v/>
      </c>
      <c r="N217" s="43" t="str">
        <f>IF($A217="","",_xll.ciqfunctions.udf.CIQ($A217,"IQ_GROSS_MARGIN_SCORE",$B$3))</f>
        <v/>
      </c>
      <c r="O217" s="43" t="str">
        <f>IF($A217="","",_xll.ciqfunctions.udf.CIQ($A217,"IQ_EBITDA_MARGIN_SCORE",$B$3))</f>
        <v/>
      </c>
      <c r="Q217" s="43" t="str">
        <f>IF($A217="","",_xll.ciqfunctions.udf.CIQ($A217,"IQ_SOLVENCY_SCORE",$B$3))</f>
        <v/>
      </c>
      <c r="R217" s="43" t="str">
        <f>IF($A217="","",_xll.ciqfunctions.udf.CIQ($A217,"IQ_FFO_INT_SCORE",$B$3))</f>
        <v/>
      </c>
      <c r="S217" s="43" t="str">
        <f>IF($A217="","",_xll.ciqfunctions.udf.CIQ($A217,"IQ_EBITDA_INT_SCORE",$B$3))</f>
        <v/>
      </c>
      <c r="T217" s="43" t="str">
        <f>IF($A217="","",_xll.ciqfunctions.udf.CIQ($A217,"IQ_FFO_TOTAL_DEBT_SCORE",$B$3))</f>
        <v/>
      </c>
      <c r="U217" s="43" t="str">
        <f>IF($A217="","",_xll.ciqfunctions.udf.CIQ($A217,"IQ_NET_DEBT_EBITDA_SCORE",$B$3))</f>
        <v/>
      </c>
      <c r="V217" s="43" t="str">
        <f>IF($A217="","",_xll.ciqfunctions.udf.CIQ($A217,"IQ_TOTAL_DEBT_CAP_SCORE",$B$3))</f>
        <v/>
      </c>
      <c r="W217" s="43" t="str">
        <f>IF($A217="","",_xll.ciqfunctions.udf.CIQ($A217,"IQ_DEBT_TOTAL_LIAB_SCORE",$B$3))</f>
        <v/>
      </c>
      <c r="X217" s="43" t="str">
        <f>IF($A217="","",_xll.ciqfunctions.udf.CIQ($A217,"IQ_TOTAL_DEBT_TOTAL_REV_SCORE",$B$3))</f>
        <v/>
      </c>
      <c r="Z217" s="43" t="str">
        <f>IF($A217="","",_xll.ciqfunctions.udf.CIQ($A217,"IQ_LIQUID_SCORE",$B$3))</f>
        <v/>
      </c>
      <c r="AA217" s="43" t="str">
        <f>IF($A217="","",_xll.ciqfunctions.udf.CIQ($A217,"IQ_FFO_PLUS_CASH_ST_DEBT_SCORE",$B$3))</f>
        <v/>
      </c>
      <c r="AB217" s="43" t="str">
        <f>IF($A217="","",_xll.ciqfunctions.udf.CIQ($A217,"IQ_FFO_GROSS_PROFIT_SCORE",$B$3))</f>
        <v/>
      </c>
      <c r="AC217" s="43" t="str">
        <f>IF($A217="","",_xll.ciqfunctions.udf.CIQ($A217,"IQ_BASIC_DEFENSE_INTERVAL_SCORE",$B$3))</f>
        <v/>
      </c>
      <c r="AD217" s="43" t="str">
        <f>IF($A217="","",_xll.ciqfunctions.udf.CIQ($A217,"IQ_CURRENT_RATIO_SCORE",$B$3))</f>
        <v/>
      </c>
      <c r="AE217" s="43" t="str">
        <f>IF($A217="","",_xll.ciqfunctions.udf.CIQ($A217,"IQ_QUICK_RATIO_SCORE",$B$3))</f>
        <v/>
      </c>
    </row>
    <row r="218" spans="3:31" ht="12.75" customHeight="1" x14ac:dyDescent="0.2">
      <c r="C218" s="43" t="str">
        <f>IF($A218="","",_xll.ciqfunctions.udf.CIQ($A218,"IQ_OPERATIONAL_SCORE",$B$3))</f>
        <v/>
      </c>
      <c r="D218" s="43" t="str">
        <f>IF($A218="","",_xll.ciqfunctions.udf.CIQ($A218,"IQ_TOTAL_REV_SCORE",$B$3))</f>
        <v/>
      </c>
      <c r="E218" s="43" t="str">
        <f>IF($A218="","",_xll.ciqfunctions.udf.CIQ($A218,"IQ_TOTAL_EQUITY_SCORE",$B$3))</f>
        <v/>
      </c>
      <c r="F218" s="43" t="str">
        <f>IF($A218="","",_xll.ciqfunctions.udf.CIQ($A218,"IQ_RETURN_CAPITAL_SCORE",$B$3))</f>
        <v/>
      </c>
      <c r="G218" s="43" t="str">
        <f>IF($A218="","",_xll.ciqfunctions.udf.CIQ($A218,"IQ_RECURRING_EARN_ASSETS_SCORE",$B$3))</f>
        <v/>
      </c>
      <c r="H218" s="43" t="str">
        <f>IF($A218="","",_xll.ciqfunctions.udf.CIQ($A218,"IQ_NET_WORKING_CAP_REV_SCORE",$B$3))</f>
        <v/>
      </c>
      <c r="I218" s="43" t="str">
        <f>IF($A218="","",_xll.ciqfunctions.udf.CIQ($A218,"IQ_ASSET_TURNS_SCORE",$B$3))</f>
        <v/>
      </c>
      <c r="J218" s="43" t="str">
        <f>IF($A218="","",_xll.ciqfunctions.udf.CIQ($A218,"IQ_INTAN_ASSETS_REV_SCORE",$B$3))</f>
        <v/>
      </c>
      <c r="K218" s="43" t="str">
        <f>IF($A218="","",_xll.ciqfunctions.udf.CIQ($A218,"IQ_NET_WORKING_CAP_TOTAL_ASSETS_SCORE",$B$3))</f>
        <v/>
      </c>
      <c r="L218" s="43" t="str">
        <f>IF($A218="","",_xll.ciqfunctions.udf.CIQ($A218,"IQ_AP_AR_SCORE",$B$3))</f>
        <v/>
      </c>
      <c r="M218" s="43" t="str">
        <f>IF($A218="","",_xll.ciqfunctions.udf.CIQ($A218,"IQ_MGMT_RATE_RETURN_SCORE",$B$3))</f>
        <v/>
      </c>
      <c r="N218" s="43" t="str">
        <f>IF($A218="","",_xll.ciqfunctions.udf.CIQ($A218,"IQ_GROSS_MARGIN_SCORE",$B$3))</f>
        <v/>
      </c>
      <c r="O218" s="43" t="str">
        <f>IF($A218="","",_xll.ciqfunctions.udf.CIQ($A218,"IQ_EBITDA_MARGIN_SCORE",$B$3))</f>
        <v/>
      </c>
      <c r="Q218" s="43" t="str">
        <f>IF($A218="","",_xll.ciqfunctions.udf.CIQ($A218,"IQ_SOLVENCY_SCORE",$B$3))</f>
        <v/>
      </c>
      <c r="R218" s="43" t="str">
        <f>IF($A218="","",_xll.ciqfunctions.udf.CIQ($A218,"IQ_FFO_INT_SCORE",$B$3))</f>
        <v/>
      </c>
      <c r="S218" s="43" t="str">
        <f>IF($A218="","",_xll.ciqfunctions.udf.CIQ($A218,"IQ_EBITDA_INT_SCORE",$B$3))</f>
        <v/>
      </c>
      <c r="T218" s="43" t="str">
        <f>IF($A218="","",_xll.ciqfunctions.udf.CIQ($A218,"IQ_FFO_TOTAL_DEBT_SCORE",$B$3))</f>
        <v/>
      </c>
      <c r="U218" s="43" t="str">
        <f>IF($A218="","",_xll.ciqfunctions.udf.CIQ($A218,"IQ_NET_DEBT_EBITDA_SCORE",$B$3))</f>
        <v/>
      </c>
      <c r="V218" s="43" t="str">
        <f>IF($A218="","",_xll.ciqfunctions.udf.CIQ($A218,"IQ_TOTAL_DEBT_CAP_SCORE",$B$3))</f>
        <v/>
      </c>
      <c r="W218" s="43" t="str">
        <f>IF($A218="","",_xll.ciqfunctions.udf.CIQ($A218,"IQ_DEBT_TOTAL_LIAB_SCORE",$B$3))</f>
        <v/>
      </c>
      <c r="X218" s="43" t="str">
        <f>IF($A218="","",_xll.ciqfunctions.udf.CIQ($A218,"IQ_TOTAL_DEBT_TOTAL_REV_SCORE",$B$3))</f>
        <v/>
      </c>
      <c r="Z218" s="43" t="str">
        <f>IF($A218="","",_xll.ciqfunctions.udf.CIQ($A218,"IQ_LIQUID_SCORE",$B$3))</f>
        <v/>
      </c>
      <c r="AA218" s="43" t="str">
        <f>IF($A218="","",_xll.ciqfunctions.udf.CIQ($A218,"IQ_FFO_PLUS_CASH_ST_DEBT_SCORE",$B$3))</f>
        <v/>
      </c>
      <c r="AB218" s="43" t="str">
        <f>IF($A218="","",_xll.ciqfunctions.udf.CIQ($A218,"IQ_FFO_GROSS_PROFIT_SCORE",$B$3))</f>
        <v/>
      </c>
      <c r="AC218" s="43" t="str">
        <f>IF($A218="","",_xll.ciqfunctions.udf.CIQ($A218,"IQ_BASIC_DEFENSE_INTERVAL_SCORE",$B$3))</f>
        <v/>
      </c>
      <c r="AD218" s="43" t="str">
        <f>IF($A218="","",_xll.ciqfunctions.udf.CIQ($A218,"IQ_CURRENT_RATIO_SCORE",$B$3))</f>
        <v/>
      </c>
      <c r="AE218" s="43" t="str">
        <f>IF($A218="","",_xll.ciqfunctions.udf.CIQ($A218,"IQ_QUICK_RATIO_SCORE",$B$3))</f>
        <v/>
      </c>
    </row>
    <row r="219" spans="3:31" ht="12.75" customHeight="1" x14ac:dyDescent="0.2">
      <c r="C219" s="43" t="str">
        <f>IF($A219="","",_xll.ciqfunctions.udf.CIQ($A219,"IQ_OPERATIONAL_SCORE",$B$3))</f>
        <v/>
      </c>
      <c r="D219" s="43" t="str">
        <f>IF($A219="","",_xll.ciqfunctions.udf.CIQ($A219,"IQ_TOTAL_REV_SCORE",$B$3))</f>
        <v/>
      </c>
      <c r="E219" s="43" t="str">
        <f>IF($A219="","",_xll.ciqfunctions.udf.CIQ($A219,"IQ_TOTAL_EQUITY_SCORE",$B$3))</f>
        <v/>
      </c>
      <c r="F219" s="43" t="str">
        <f>IF($A219="","",_xll.ciqfunctions.udf.CIQ($A219,"IQ_RETURN_CAPITAL_SCORE",$B$3))</f>
        <v/>
      </c>
      <c r="G219" s="43" t="str">
        <f>IF($A219="","",_xll.ciqfunctions.udf.CIQ($A219,"IQ_RECURRING_EARN_ASSETS_SCORE",$B$3))</f>
        <v/>
      </c>
      <c r="H219" s="43" t="str">
        <f>IF($A219="","",_xll.ciqfunctions.udf.CIQ($A219,"IQ_NET_WORKING_CAP_REV_SCORE",$B$3))</f>
        <v/>
      </c>
      <c r="I219" s="43" t="str">
        <f>IF($A219="","",_xll.ciqfunctions.udf.CIQ($A219,"IQ_ASSET_TURNS_SCORE",$B$3))</f>
        <v/>
      </c>
      <c r="J219" s="43" t="str">
        <f>IF($A219="","",_xll.ciqfunctions.udf.CIQ($A219,"IQ_INTAN_ASSETS_REV_SCORE",$B$3))</f>
        <v/>
      </c>
      <c r="K219" s="43" t="str">
        <f>IF($A219="","",_xll.ciqfunctions.udf.CIQ($A219,"IQ_NET_WORKING_CAP_TOTAL_ASSETS_SCORE",$B$3))</f>
        <v/>
      </c>
      <c r="L219" s="43" t="str">
        <f>IF($A219="","",_xll.ciqfunctions.udf.CIQ($A219,"IQ_AP_AR_SCORE",$B$3))</f>
        <v/>
      </c>
      <c r="M219" s="43" t="str">
        <f>IF($A219="","",_xll.ciqfunctions.udf.CIQ($A219,"IQ_MGMT_RATE_RETURN_SCORE",$B$3))</f>
        <v/>
      </c>
      <c r="N219" s="43" t="str">
        <f>IF($A219="","",_xll.ciqfunctions.udf.CIQ($A219,"IQ_GROSS_MARGIN_SCORE",$B$3))</f>
        <v/>
      </c>
      <c r="O219" s="43" t="str">
        <f>IF($A219="","",_xll.ciqfunctions.udf.CIQ($A219,"IQ_EBITDA_MARGIN_SCORE",$B$3))</f>
        <v/>
      </c>
      <c r="Q219" s="43" t="str">
        <f>IF($A219="","",_xll.ciqfunctions.udf.CIQ($A219,"IQ_SOLVENCY_SCORE",$B$3))</f>
        <v/>
      </c>
      <c r="R219" s="43" t="str">
        <f>IF($A219="","",_xll.ciqfunctions.udf.CIQ($A219,"IQ_FFO_INT_SCORE",$B$3))</f>
        <v/>
      </c>
      <c r="S219" s="43" t="str">
        <f>IF($A219="","",_xll.ciqfunctions.udf.CIQ($A219,"IQ_EBITDA_INT_SCORE",$B$3))</f>
        <v/>
      </c>
      <c r="T219" s="43" t="str">
        <f>IF($A219="","",_xll.ciqfunctions.udf.CIQ($A219,"IQ_FFO_TOTAL_DEBT_SCORE",$B$3))</f>
        <v/>
      </c>
      <c r="U219" s="43" t="str">
        <f>IF($A219="","",_xll.ciqfunctions.udf.CIQ($A219,"IQ_NET_DEBT_EBITDA_SCORE",$B$3))</f>
        <v/>
      </c>
      <c r="V219" s="43" t="str">
        <f>IF($A219="","",_xll.ciqfunctions.udf.CIQ($A219,"IQ_TOTAL_DEBT_CAP_SCORE",$B$3))</f>
        <v/>
      </c>
      <c r="W219" s="43" t="str">
        <f>IF($A219="","",_xll.ciqfunctions.udf.CIQ($A219,"IQ_DEBT_TOTAL_LIAB_SCORE",$B$3))</f>
        <v/>
      </c>
      <c r="X219" s="43" t="str">
        <f>IF($A219="","",_xll.ciqfunctions.udf.CIQ($A219,"IQ_TOTAL_DEBT_TOTAL_REV_SCORE",$B$3))</f>
        <v/>
      </c>
      <c r="Z219" s="43" t="str">
        <f>IF($A219="","",_xll.ciqfunctions.udf.CIQ($A219,"IQ_LIQUID_SCORE",$B$3))</f>
        <v/>
      </c>
      <c r="AA219" s="43" t="str">
        <f>IF($A219="","",_xll.ciqfunctions.udf.CIQ($A219,"IQ_FFO_PLUS_CASH_ST_DEBT_SCORE",$B$3))</f>
        <v/>
      </c>
      <c r="AB219" s="43" t="str">
        <f>IF($A219="","",_xll.ciqfunctions.udf.CIQ($A219,"IQ_FFO_GROSS_PROFIT_SCORE",$B$3))</f>
        <v/>
      </c>
      <c r="AC219" s="43" t="str">
        <f>IF($A219="","",_xll.ciqfunctions.udf.CIQ($A219,"IQ_BASIC_DEFENSE_INTERVAL_SCORE",$B$3))</f>
        <v/>
      </c>
      <c r="AD219" s="43" t="str">
        <f>IF($A219="","",_xll.ciqfunctions.udf.CIQ($A219,"IQ_CURRENT_RATIO_SCORE",$B$3))</f>
        <v/>
      </c>
      <c r="AE219" s="43" t="str">
        <f>IF($A219="","",_xll.ciqfunctions.udf.CIQ($A219,"IQ_QUICK_RATIO_SCORE",$B$3))</f>
        <v/>
      </c>
    </row>
    <row r="220" spans="3:31" ht="12.75" customHeight="1" x14ac:dyDescent="0.2">
      <c r="C220" s="43" t="str">
        <f>IF($A220="","",_xll.ciqfunctions.udf.CIQ($A220,"IQ_OPERATIONAL_SCORE",$B$3))</f>
        <v/>
      </c>
      <c r="D220" s="43" t="str">
        <f>IF($A220="","",_xll.ciqfunctions.udf.CIQ($A220,"IQ_TOTAL_REV_SCORE",$B$3))</f>
        <v/>
      </c>
      <c r="E220" s="43" t="str">
        <f>IF($A220="","",_xll.ciqfunctions.udf.CIQ($A220,"IQ_TOTAL_EQUITY_SCORE",$B$3))</f>
        <v/>
      </c>
      <c r="F220" s="43" t="str">
        <f>IF($A220="","",_xll.ciqfunctions.udf.CIQ($A220,"IQ_RETURN_CAPITAL_SCORE",$B$3))</f>
        <v/>
      </c>
      <c r="G220" s="43" t="str">
        <f>IF($A220="","",_xll.ciqfunctions.udf.CIQ($A220,"IQ_RECURRING_EARN_ASSETS_SCORE",$B$3))</f>
        <v/>
      </c>
      <c r="H220" s="43" t="str">
        <f>IF($A220="","",_xll.ciqfunctions.udf.CIQ($A220,"IQ_NET_WORKING_CAP_REV_SCORE",$B$3))</f>
        <v/>
      </c>
      <c r="I220" s="43" t="str">
        <f>IF($A220="","",_xll.ciqfunctions.udf.CIQ($A220,"IQ_ASSET_TURNS_SCORE",$B$3))</f>
        <v/>
      </c>
      <c r="J220" s="43" t="str">
        <f>IF($A220="","",_xll.ciqfunctions.udf.CIQ($A220,"IQ_INTAN_ASSETS_REV_SCORE",$B$3))</f>
        <v/>
      </c>
      <c r="K220" s="43" t="str">
        <f>IF($A220="","",_xll.ciqfunctions.udf.CIQ($A220,"IQ_NET_WORKING_CAP_TOTAL_ASSETS_SCORE",$B$3))</f>
        <v/>
      </c>
      <c r="L220" s="43" t="str">
        <f>IF($A220="","",_xll.ciqfunctions.udf.CIQ($A220,"IQ_AP_AR_SCORE",$B$3))</f>
        <v/>
      </c>
      <c r="M220" s="43" t="str">
        <f>IF($A220="","",_xll.ciqfunctions.udf.CIQ($A220,"IQ_MGMT_RATE_RETURN_SCORE",$B$3))</f>
        <v/>
      </c>
      <c r="N220" s="43" t="str">
        <f>IF($A220="","",_xll.ciqfunctions.udf.CIQ($A220,"IQ_GROSS_MARGIN_SCORE",$B$3))</f>
        <v/>
      </c>
      <c r="O220" s="43" t="str">
        <f>IF($A220="","",_xll.ciqfunctions.udf.CIQ($A220,"IQ_EBITDA_MARGIN_SCORE",$B$3))</f>
        <v/>
      </c>
      <c r="Q220" s="43" t="str">
        <f>IF($A220="","",_xll.ciqfunctions.udf.CIQ($A220,"IQ_SOLVENCY_SCORE",$B$3))</f>
        <v/>
      </c>
      <c r="R220" s="43" t="str">
        <f>IF($A220="","",_xll.ciqfunctions.udf.CIQ($A220,"IQ_FFO_INT_SCORE",$B$3))</f>
        <v/>
      </c>
      <c r="S220" s="43" t="str">
        <f>IF($A220="","",_xll.ciqfunctions.udf.CIQ($A220,"IQ_EBITDA_INT_SCORE",$B$3))</f>
        <v/>
      </c>
      <c r="T220" s="43" t="str">
        <f>IF($A220="","",_xll.ciqfunctions.udf.CIQ($A220,"IQ_FFO_TOTAL_DEBT_SCORE",$B$3))</f>
        <v/>
      </c>
      <c r="U220" s="43" t="str">
        <f>IF($A220="","",_xll.ciqfunctions.udf.CIQ($A220,"IQ_NET_DEBT_EBITDA_SCORE",$B$3))</f>
        <v/>
      </c>
      <c r="V220" s="43" t="str">
        <f>IF($A220="","",_xll.ciqfunctions.udf.CIQ($A220,"IQ_TOTAL_DEBT_CAP_SCORE",$B$3))</f>
        <v/>
      </c>
      <c r="W220" s="43" t="str">
        <f>IF($A220="","",_xll.ciqfunctions.udf.CIQ($A220,"IQ_DEBT_TOTAL_LIAB_SCORE",$B$3))</f>
        <v/>
      </c>
      <c r="X220" s="43" t="str">
        <f>IF($A220="","",_xll.ciqfunctions.udf.CIQ($A220,"IQ_TOTAL_DEBT_TOTAL_REV_SCORE",$B$3))</f>
        <v/>
      </c>
      <c r="Z220" s="43" t="str">
        <f>IF($A220="","",_xll.ciqfunctions.udf.CIQ($A220,"IQ_LIQUID_SCORE",$B$3))</f>
        <v/>
      </c>
      <c r="AA220" s="43" t="str">
        <f>IF($A220="","",_xll.ciqfunctions.udf.CIQ($A220,"IQ_FFO_PLUS_CASH_ST_DEBT_SCORE",$B$3))</f>
        <v/>
      </c>
      <c r="AB220" s="43" t="str">
        <f>IF($A220="","",_xll.ciqfunctions.udf.CIQ($A220,"IQ_FFO_GROSS_PROFIT_SCORE",$B$3))</f>
        <v/>
      </c>
      <c r="AC220" s="43" t="str">
        <f>IF($A220="","",_xll.ciqfunctions.udf.CIQ($A220,"IQ_BASIC_DEFENSE_INTERVAL_SCORE",$B$3))</f>
        <v/>
      </c>
      <c r="AD220" s="43" t="str">
        <f>IF($A220="","",_xll.ciqfunctions.udf.CIQ($A220,"IQ_CURRENT_RATIO_SCORE",$B$3))</f>
        <v/>
      </c>
      <c r="AE220" s="43" t="str">
        <f>IF($A220="","",_xll.ciqfunctions.udf.CIQ($A220,"IQ_QUICK_RATIO_SCORE",$B$3))</f>
        <v/>
      </c>
    </row>
    <row r="221" spans="3:31" ht="12.75" customHeight="1" x14ac:dyDescent="0.2">
      <c r="C221" s="43" t="str">
        <f>IF($A221="","",_xll.ciqfunctions.udf.CIQ($A221,"IQ_OPERATIONAL_SCORE",$B$3))</f>
        <v/>
      </c>
      <c r="D221" s="43" t="str">
        <f>IF($A221="","",_xll.ciqfunctions.udf.CIQ($A221,"IQ_TOTAL_REV_SCORE",$B$3))</f>
        <v/>
      </c>
      <c r="E221" s="43" t="str">
        <f>IF($A221="","",_xll.ciqfunctions.udf.CIQ($A221,"IQ_TOTAL_EQUITY_SCORE",$B$3))</f>
        <v/>
      </c>
      <c r="F221" s="43" t="str">
        <f>IF($A221="","",_xll.ciqfunctions.udf.CIQ($A221,"IQ_RETURN_CAPITAL_SCORE",$B$3))</f>
        <v/>
      </c>
      <c r="G221" s="43" t="str">
        <f>IF($A221="","",_xll.ciqfunctions.udf.CIQ($A221,"IQ_RECURRING_EARN_ASSETS_SCORE",$B$3))</f>
        <v/>
      </c>
      <c r="H221" s="43" t="str">
        <f>IF($A221="","",_xll.ciqfunctions.udf.CIQ($A221,"IQ_NET_WORKING_CAP_REV_SCORE",$B$3))</f>
        <v/>
      </c>
      <c r="I221" s="43" t="str">
        <f>IF($A221="","",_xll.ciqfunctions.udf.CIQ($A221,"IQ_ASSET_TURNS_SCORE",$B$3))</f>
        <v/>
      </c>
      <c r="J221" s="43" t="str">
        <f>IF($A221="","",_xll.ciqfunctions.udf.CIQ($A221,"IQ_INTAN_ASSETS_REV_SCORE",$B$3))</f>
        <v/>
      </c>
      <c r="K221" s="43" t="str">
        <f>IF($A221="","",_xll.ciqfunctions.udf.CIQ($A221,"IQ_NET_WORKING_CAP_TOTAL_ASSETS_SCORE",$B$3))</f>
        <v/>
      </c>
      <c r="L221" s="43" t="str">
        <f>IF($A221="","",_xll.ciqfunctions.udf.CIQ($A221,"IQ_AP_AR_SCORE",$B$3))</f>
        <v/>
      </c>
      <c r="M221" s="43" t="str">
        <f>IF($A221="","",_xll.ciqfunctions.udf.CIQ($A221,"IQ_MGMT_RATE_RETURN_SCORE",$B$3))</f>
        <v/>
      </c>
      <c r="N221" s="43" t="str">
        <f>IF($A221="","",_xll.ciqfunctions.udf.CIQ($A221,"IQ_GROSS_MARGIN_SCORE",$B$3))</f>
        <v/>
      </c>
      <c r="O221" s="43" t="str">
        <f>IF($A221="","",_xll.ciqfunctions.udf.CIQ($A221,"IQ_EBITDA_MARGIN_SCORE",$B$3))</f>
        <v/>
      </c>
      <c r="Q221" s="43" t="str">
        <f>IF($A221="","",_xll.ciqfunctions.udf.CIQ($A221,"IQ_SOLVENCY_SCORE",$B$3))</f>
        <v/>
      </c>
      <c r="R221" s="43" t="str">
        <f>IF($A221="","",_xll.ciqfunctions.udf.CIQ($A221,"IQ_FFO_INT_SCORE",$B$3))</f>
        <v/>
      </c>
      <c r="S221" s="43" t="str">
        <f>IF($A221="","",_xll.ciqfunctions.udf.CIQ($A221,"IQ_EBITDA_INT_SCORE",$B$3))</f>
        <v/>
      </c>
      <c r="T221" s="43" t="str">
        <f>IF($A221="","",_xll.ciqfunctions.udf.CIQ($A221,"IQ_FFO_TOTAL_DEBT_SCORE",$B$3))</f>
        <v/>
      </c>
      <c r="U221" s="43" t="str">
        <f>IF($A221="","",_xll.ciqfunctions.udf.CIQ($A221,"IQ_NET_DEBT_EBITDA_SCORE",$B$3))</f>
        <v/>
      </c>
      <c r="V221" s="43" t="str">
        <f>IF($A221="","",_xll.ciqfunctions.udf.CIQ($A221,"IQ_TOTAL_DEBT_CAP_SCORE",$B$3))</f>
        <v/>
      </c>
      <c r="W221" s="43" t="str">
        <f>IF($A221="","",_xll.ciqfunctions.udf.CIQ($A221,"IQ_DEBT_TOTAL_LIAB_SCORE",$B$3))</f>
        <v/>
      </c>
      <c r="X221" s="43" t="str">
        <f>IF($A221="","",_xll.ciqfunctions.udf.CIQ($A221,"IQ_TOTAL_DEBT_TOTAL_REV_SCORE",$B$3))</f>
        <v/>
      </c>
      <c r="Z221" s="43" t="str">
        <f>IF($A221="","",_xll.ciqfunctions.udf.CIQ($A221,"IQ_LIQUID_SCORE",$B$3))</f>
        <v/>
      </c>
      <c r="AA221" s="43" t="str">
        <f>IF($A221="","",_xll.ciqfunctions.udf.CIQ($A221,"IQ_FFO_PLUS_CASH_ST_DEBT_SCORE",$B$3))</f>
        <v/>
      </c>
      <c r="AB221" s="43" t="str">
        <f>IF($A221="","",_xll.ciqfunctions.udf.CIQ($A221,"IQ_FFO_GROSS_PROFIT_SCORE",$B$3))</f>
        <v/>
      </c>
      <c r="AC221" s="43" t="str">
        <f>IF($A221="","",_xll.ciqfunctions.udf.CIQ($A221,"IQ_BASIC_DEFENSE_INTERVAL_SCORE",$B$3))</f>
        <v/>
      </c>
      <c r="AD221" s="43" t="str">
        <f>IF($A221="","",_xll.ciqfunctions.udf.CIQ($A221,"IQ_CURRENT_RATIO_SCORE",$B$3))</f>
        <v/>
      </c>
      <c r="AE221" s="43" t="str">
        <f>IF($A221="","",_xll.ciqfunctions.udf.CIQ($A221,"IQ_QUICK_RATIO_SCORE",$B$3))</f>
        <v/>
      </c>
    </row>
    <row r="222" spans="3:31" ht="12.75" customHeight="1" x14ac:dyDescent="0.2">
      <c r="C222" s="43" t="str">
        <f>IF($A222="","",_xll.ciqfunctions.udf.CIQ($A222,"IQ_OPERATIONAL_SCORE",$B$3))</f>
        <v/>
      </c>
      <c r="D222" s="43" t="str">
        <f>IF($A222="","",_xll.ciqfunctions.udf.CIQ($A222,"IQ_TOTAL_REV_SCORE",$B$3))</f>
        <v/>
      </c>
      <c r="E222" s="43" t="str">
        <f>IF($A222="","",_xll.ciqfunctions.udf.CIQ($A222,"IQ_TOTAL_EQUITY_SCORE",$B$3))</f>
        <v/>
      </c>
      <c r="F222" s="43" t="str">
        <f>IF($A222="","",_xll.ciqfunctions.udf.CIQ($A222,"IQ_RETURN_CAPITAL_SCORE",$B$3))</f>
        <v/>
      </c>
      <c r="G222" s="43" t="str">
        <f>IF($A222="","",_xll.ciqfunctions.udf.CIQ($A222,"IQ_RECURRING_EARN_ASSETS_SCORE",$B$3))</f>
        <v/>
      </c>
      <c r="H222" s="43" t="str">
        <f>IF($A222="","",_xll.ciqfunctions.udf.CIQ($A222,"IQ_NET_WORKING_CAP_REV_SCORE",$B$3))</f>
        <v/>
      </c>
      <c r="I222" s="43" t="str">
        <f>IF($A222="","",_xll.ciqfunctions.udf.CIQ($A222,"IQ_ASSET_TURNS_SCORE",$B$3))</f>
        <v/>
      </c>
      <c r="J222" s="43" t="str">
        <f>IF($A222="","",_xll.ciqfunctions.udf.CIQ($A222,"IQ_INTAN_ASSETS_REV_SCORE",$B$3))</f>
        <v/>
      </c>
      <c r="K222" s="43" t="str">
        <f>IF($A222="","",_xll.ciqfunctions.udf.CIQ($A222,"IQ_NET_WORKING_CAP_TOTAL_ASSETS_SCORE",$B$3))</f>
        <v/>
      </c>
      <c r="L222" s="43" t="str">
        <f>IF($A222="","",_xll.ciqfunctions.udf.CIQ($A222,"IQ_AP_AR_SCORE",$B$3))</f>
        <v/>
      </c>
      <c r="M222" s="43" t="str">
        <f>IF($A222="","",_xll.ciqfunctions.udf.CIQ($A222,"IQ_MGMT_RATE_RETURN_SCORE",$B$3))</f>
        <v/>
      </c>
      <c r="N222" s="43" t="str">
        <f>IF($A222="","",_xll.ciqfunctions.udf.CIQ($A222,"IQ_GROSS_MARGIN_SCORE",$B$3))</f>
        <v/>
      </c>
      <c r="O222" s="43" t="str">
        <f>IF($A222="","",_xll.ciqfunctions.udf.CIQ($A222,"IQ_EBITDA_MARGIN_SCORE",$B$3))</f>
        <v/>
      </c>
      <c r="Q222" s="43" t="str">
        <f>IF($A222="","",_xll.ciqfunctions.udf.CIQ($A222,"IQ_SOLVENCY_SCORE",$B$3))</f>
        <v/>
      </c>
      <c r="R222" s="43" t="str">
        <f>IF($A222="","",_xll.ciqfunctions.udf.CIQ($A222,"IQ_FFO_INT_SCORE",$B$3))</f>
        <v/>
      </c>
      <c r="S222" s="43" t="str">
        <f>IF($A222="","",_xll.ciqfunctions.udf.CIQ($A222,"IQ_EBITDA_INT_SCORE",$B$3))</f>
        <v/>
      </c>
      <c r="T222" s="43" t="str">
        <f>IF($A222="","",_xll.ciqfunctions.udf.CIQ($A222,"IQ_FFO_TOTAL_DEBT_SCORE",$B$3))</f>
        <v/>
      </c>
      <c r="U222" s="43" t="str">
        <f>IF($A222="","",_xll.ciqfunctions.udf.CIQ($A222,"IQ_NET_DEBT_EBITDA_SCORE",$B$3))</f>
        <v/>
      </c>
      <c r="V222" s="43" t="str">
        <f>IF($A222="","",_xll.ciqfunctions.udf.CIQ($A222,"IQ_TOTAL_DEBT_CAP_SCORE",$B$3))</f>
        <v/>
      </c>
      <c r="W222" s="43" t="str">
        <f>IF($A222="","",_xll.ciqfunctions.udf.CIQ($A222,"IQ_DEBT_TOTAL_LIAB_SCORE",$B$3))</f>
        <v/>
      </c>
      <c r="X222" s="43" t="str">
        <f>IF($A222="","",_xll.ciqfunctions.udf.CIQ($A222,"IQ_TOTAL_DEBT_TOTAL_REV_SCORE",$B$3))</f>
        <v/>
      </c>
      <c r="Z222" s="43" t="str">
        <f>IF($A222="","",_xll.ciqfunctions.udf.CIQ($A222,"IQ_LIQUID_SCORE",$B$3))</f>
        <v/>
      </c>
      <c r="AA222" s="43" t="str">
        <f>IF($A222="","",_xll.ciqfunctions.udf.CIQ($A222,"IQ_FFO_PLUS_CASH_ST_DEBT_SCORE",$B$3))</f>
        <v/>
      </c>
      <c r="AB222" s="43" t="str">
        <f>IF($A222="","",_xll.ciqfunctions.udf.CIQ($A222,"IQ_FFO_GROSS_PROFIT_SCORE",$B$3))</f>
        <v/>
      </c>
      <c r="AC222" s="43" t="str">
        <f>IF($A222="","",_xll.ciqfunctions.udf.CIQ($A222,"IQ_BASIC_DEFENSE_INTERVAL_SCORE",$B$3))</f>
        <v/>
      </c>
      <c r="AD222" s="43" t="str">
        <f>IF($A222="","",_xll.ciqfunctions.udf.CIQ($A222,"IQ_CURRENT_RATIO_SCORE",$B$3))</f>
        <v/>
      </c>
      <c r="AE222" s="43" t="str">
        <f>IF($A222="","",_xll.ciqfunctions.udf.CIQ($A222,"IQ_QUICK_RATIO_SCORE",$B$3))</f>
        <v/>
      </c>
    </row>
    <row r="223" spans="3:31" ht="12.75" customHeight="1" x14ac:dyDescent="0.2">
      <c r="C223" s="43" t="str">
        <f>IF($A223="","",_xll.ciqfunctions.udf.CIQ($A223,"IQ_OPERATIONAL_SCORE",$B$3))</f>
        <v/>
      </c>
      <c r="D223" s="43" t="str">
        <f>IF($A223="","",_xll.ciqfunctions.udf.CIQ($A223,"IQ_TOTAL_REV_SCORE",$B$3))</f>
        <v/>
      </c>
      <c r="E223" s="43" t="str">
        <f>IF($A223="","",_xll.ciqfunctions.udf.CIQ($A223,"IQ_TOTAL_EQUITY_SCORE",$B$3))</f>
        <v/>
      </c>
      <c r="F223" s="43" t="str">
        <f>IF($A223="","",_xll.ciqfunctions.udf.CIQ($A223,"IQ_RETURN_CAPITAL_SCORE",$B$3))</f>
        <v/>
      </c>
      <c r="G223" s="43" t="str">
        <f>IF($A223="","",_xll.ciqfunctions.udf.CIQ($A223,"IQ_RECURRING_EARN_ASSETS_SCORE",$B$3))</f>
        <v/>
      </c>
      <c r="H223" s="43" t="str">
        <f>IF($A223="","",_xll.ciqfunctions.udf.CIQ($A223,"IQ_NET_WORKING_CAP_REV_SCORE",$B$3))</f>
        <v/>
      </c>
      <c r="I223" s="43" t="str">
        <f>IF($A223="","",_xll.ciqfunctions.udf.CIQ($A223,"IQ_ASSET_TURNS_SCORE",$B$3))</f>
        <v/>
      </c>
      <c r="J223" s="43" t="str">
        <f>IF($A223="","",_xll.ciqfunctions.udf.CIQ($A223,"IQ_INTAN_ASSETS_REV_SCORE",$B$3))</f>
        <v/>
      </c>
      <c r="K223" s="43" t="str">
        <f>IF($A223="","",_xll.ciqfunctions.udf.CIQ($A223,"IQ_NET_WORKING_CAP_TOTAL_ASSETS_SCORE",$B$3))</f>
        <v/>
      </c>
      <c r="L223" s="43" t="str">
        <f>IF($A223="","",_xll.ciqfunctions.udf.CIQ($A223,"IQ_AP_AR_SCORE",$B$3))</f>
        <v/>
      </c>
      <c r="M223" s="43" t="str">
        <f>IF($A223="","",_xll.ciqfunctions.udf.CIQ($A223,"IQ_MGMT_RATE_RETURN_SCORE",$B$3))</f>
        <v/>
      </c>
      <c r="N223" s="43" t="str">
        <f>IF($A223="","",_xll.ciqfunctions.udf.CIQ($A223,"IQ_GROSS_MARGIN_SCORE",$B$3))</f>
        <v/>
      </c>
      <c r="O223" s="43" t="str">
        <f>IF($A223="","",_xll.ciqfunctions.udf.CIQ($A223,"IQ_EBITDA_MARGIN_SCORE",$B$3))</f>
        <v/>
      </c>
      <c r="Q223" s="43" t="str">
        <f>IF($A223="","",_xll.ciqfunctions.udf.CIQ($A223,"IQ_SOLVENCY_SCORE",$B$3))</f>
        <v/>
      </c>
      <c r="R223" s="43" t="str">
        <f>IF($A223="","",_xll.ciqfunctions.udf.CIQ($A223,"IQ_FFO_INT_SCORE",$B$3))</f>
        <v/>
      </c>
      <c r="S223" s="43" t="str">
        <f>IF($A223="","",_xll.ciqfunctions.udf.CIQ($A223,"IQ_EBITDA_INT_SCORE",$B$3))</f>
        <v/>
      </c>
      <c r="T223" s="43" t="str">
        <f>IF($A223="","",_xll.ciqfunctions.udf.CIQ($A223,"IQ_FFO_TOTAL_DEBT_SCORE",$B$3))</f>
        <v/>
      </c>
      <c r="U223" s="43" t="str">
        <f>IF($A223="","",_xll.ciqfunctions.udf.CIQ($A223,"IQ_NET_DEBT_EBITDA_SCORE",$B$3))</f>
        <v/>
      </c>
      <c r="V223" s="43" t="str">
        <f>IF($A223="","",_xll.ciqfunctions.udf.CIQ($A223,"IQ_TOTAL_DEBT_CAP_SCORE",$B$3))</f>
        <v/>
      </c>
      <c r="W223" s="43" t="str">
        <f>IF($A223="","",_xll.ciqfunctions.udf.CIQ($A223,"IQ_DEBT_TOTAL_LIAB_SCORE",$B$3))</f>
        <v/>
      </c>
      <c r="X223" s="43" t="str">
        <f>IF($A223="","",_xll.ciqfunctions.udf.CIQ($A223,"IQ_TOTAL_DEBT_TOTAL_REV_SCORE",$B$3))</f>
        <v/>
      </c>
      <c r="Z223" s="43" t="str">
        <f>IF($A223="","",_xll.ciqfunctions.udf.CIQ($A223,"IQ_LIQUID_SCORE",$B$3))</f>
        <v/>
      </c>
      <c r="AA223" s="43" t="str">
        <f>IF($A223="","",_xll.ciqfunctions.udf.CIQ($A223,"IQ_FFO_PLUS_CASH_ST_DEBT_SCORE",$B$3))</f>
        <v/>
      </c>
      <c r="AB223" s="43" t="str">
        <f>IF($A223="","",_xll.ciqfunctions.udf.CIQ($A223,"IQ_FFO_GROSS_PROFIT_SCORE",$B$3))</f>
        <v/>
      </c>
      <c r="AC223" s="43" t="str">
        <f>IF($A223="","",_xll.ciqfunctions.udf.CIQ($A223,"IQ_BASIC_DEFENSE_INTERVAL_SCORE",$B$3))</f>
        <v/>
      </c>
      <c r="AD223" s="43" t="str">
        <f>IF($A223="","",_xll.ciqfunctions.udf.CIQ($A223,"IQ_CURRENT_RATIO_SCORE",$B$3))</f>
        <v/>
      </c>
      <c r="AE223" s="43" t="str">
        <f>IF($A223="","",_xll.ciqfunctions.udf.CIQ($A223,"IQ_QUICK_RATIO_SCORE",$B$3))</f>
        <v/>
      </c>
    </row>
    <row r="224" spans="3:31" ht="12.75" customHeight="1" x14ac:dyDescent="0.2">
      <c r="C224" s="43" t="str">
        <f>IF($A224="","",_xll.ciqfunctions.udf.CIQ($A224,"IQ_OPERATIONAL_SCORE",$B$3))</f>
        <v/>
      </c>
      <c r="D224" s="43" t="str">
        <f>IF($A224="","",_xll.ciqfunctions.udf.CIQ($A224,"IQ_TOTAL_REV_SCORE",$B$3))</f>
        <v/>
      </c>
      <c r="E224" s="43" t="str">
        <f>IF($A224="","",_xll.ciqfunctions.udf.CIQ($A224,"IQ_TOTAL_EQUITY_SCORE",$B$3))</f>
        <v/>
      </c>
      <c r="F224" s="43" t="str">
        <f>IF($A224="","",_xll.ciqfunctions.udf.CIQ($A224,"IQ_RETURN_CAPITAL_SCORE",$B$3))</f>
        <v/>
      </c>
      <c r="G224" s="43" t="str">
        <f>IF($A224="","",_xll.ciqfunctions.udf.CIQ($A224,"IQ_RECURRING_EARN_ASSETS_SCORE",$B$3))</f>
        <v/>
      </c>
      <c r="H224" s="43" t="str">
        <f>IF($A224="","",_xll.ciqfunctions.udf.CIQ($A224,"IQ_NET_WORKING_CAP_REV_SCORE",$B$3))</f>
        <v/>
      </c>
      <c r="I224" s="43" t="str">
        <f>IF($A224="","",_xll.ciqfunctions.udf.CIQ($A224,"IQ_ASSET_TURNS_SCORE",$B$3))</f>
        <v/>
      </c>
      <c r="J224" s="43" t="str">
        <f>IF($A224="","",_xll.ciqfunctions.udf.CIQ($A224,"IQ_INTAN_ASSETS_REV_SCORE",$B$3))</f>
        <v/>
      </c>
      <c r="K224" s="43" t="str">
        <f>IF($A224="","",_xll.ciqfunctions.udf.CIQ($A224,"IQ_NET_WORKING_CAP_TOTAL_ASSETS_SCORE",$B$3))</f>
        <v/>
      </c>
      <c r="L224" s="43" t="str">
        <f>IF($A224="","",_xll.ciqfunctions.udf.CIQ($A224,"IQ_AP_AR_SCORE",$B$3))</f>
        <v/>
      </c>
      <c r="M224" s="43" t="str">
        <f>IF($A224="","",_xll.ciqfunctions.udf.CIQ($A224,"IQ_MGMT_RATE_RETURN_SCORE",$B$3))</f>
        <v/>
      </c>
      <c r="N224" s="43" t="str">
        <f>IF($A224="","",_xll.ciqfunctions.udf.CIQ($A224,"IQ_GROSS_MARGIN_SCORE",$B$3))</f>
        <v/>
      </c>
      <c r="O224" s="43" t="str">
        <f>IF($A224="","",_xll.ciqfunctions.udf.CIQ($A224,"IQ_EBITDA_MARGIN_SCORE",$B$3))</f>
        <v/>
      </c>
      <c r="Q224" s="43" t="str">
        <f>IF($A224="","",_xll.ciqfunctions.udf.CIQ($A224,"IQ_SOLVENCY_SCORE",$B$3))</f>
        <v/>
      </c>
      <c r="R224" s="43" t="str">
        <f>IF($A224="","",_xll.ciqfunctions.udf.CIQ($A224,"IQ_FFO_INT_SCORE",$B$3))</f>
        <v/>
      </c>
      <c r="S224" s="43" t="str">
        <f>IF($A224="","",_xll.ciqfunctions.udf.CIQ($A224,"IQ_EBITDA_INT_SCORE",$B$3))</f>
        <v/>
      </c>
      <c r="T224" s="43" t="str">
        <f>IF($A224="","",_xll.ciqfunctions.udf.CIQ($A224,"IQ_FFO_TOTAL_DEBT_SCORE",$B$3))</f>
        <v/>
      </c>
      <c r="U224" s="43" t="str">
        <f>IF($A224="","",_xll.ciqfunctions.udf.CIQ($A224,"IQ_NET_DEBT_EBITDA_SCORE",$B$3))</f>
        <v/>
      </c>
      <c r="V224" s="43" t="str">
        <f>IF($A224="","",_xll.ciqfunctions.udf.CIQ($A224,"IQ_TOTAL_DEBT_CAP_SCORE",$B$3))</f>
        <v/>
      </c>
      <c r="W224" s="43" t="str">
        <f>IF($A224="","",_xll.ciqfunctions.udf.CIQ($A224,"IQ_DEBT_TOTAL_LIAB_SCORE",$B$3))</f>
        <v/>
      </c>
      <c r="X224" s="43" t="str">
        <f>IF($A224="","",_xll.ciqfunctions.udf.CIQ($A224,"IQ_TOTAL_DEBT_TOTAL_REV_SCORE",$B$3))</f>
        <v/>
      </c>
      <c r="Z224" s="43" t="str">
        <f>IF($A224="","",_xll.ciqfunctions.udf.CIQ($A224,"IQ_LIQUID_SCORE",$B$3))</f>
        <v/>
      </c>
      <c r="AA224" s="43" t="str">
        <f>IF($A224="","",_xll.ciqfunctions.udf.CIQ($A224,"IQ_FFO_PLUS_CASH_ST_DEBT_SCORE",$B$3))</f>
        <v/>
      </c>
      <c r="AB224" s="43" t="str">
        <f>IF($A224="","",_xll.ciqfunctions.udf.CIQ($A224,"IQ_FFO_GROSS_PROFIT_SCORE",$B$3))</f>
        <v/>
      </c>
      <c r="AC224" s="43" t="str">
        <f>IF($A224="","",_xll.ciqfunctions.udf.CIQ($A224,"IQ_BASIC_DEFENSE_INTERVAL_SCORE",$B$3))</f>
        <v/>
      </c>
      <c r="AD224" s="43" t="str">
        <f>IF($A224="","",_xll.ciqfunctions.udf.CIQ($A224,"IQ_CURRENT_RATIO_SCORE",$B$3))</f>
        <v/>
      </c>
      <c r="AE224" s="43" t="str">
        <f>IF($A224="","",_xll.ciqfunctions.udf.CIQ($A224,"IQ_QUICK_RATIO_SCORE",$B$3))</f>
        <v/>
      </c>
    </row>
    <row r="225" spans="3:31" ht="12.75" customHeight="1" x14ac:dyDescent="0.2">
      <c r="C225" s="43" t="str">
        <f>IF($A225="","",_xll.ciqfunctions.udf.CIQ($A225,"IQ_OPERATIONAL_SCORE",$B$3))</f>
        <v/>
      </c>
      <c r="D225" s="43" t="str">
        <f>IF($A225="","",_xll.ciqfunctions.udf.CIQ($A225,"IQ_TOTAL_REV_SCORE",$B$3))</f>
        <v/>
      </c>
      <c r="E225" s="43" t="str">
        <f>IF($A225="","",_xll.ciqfunctions.udf.CIQ($A225,"IQ_TOTAL_EQUITY_SCORE",$B$3))</f>
        <v/>
      </c>
      <c r="F225" s="43" t="str">
        <f>IF($A225="","",_xll.ciqfunctions.udf.CIQ($A225,"IQ_RETURN_CAPITAL_SCORE",$B$3))</f>
        <v/>
      </c>
      <c r="G225" s="43" t="str">
        <f>IF($A225="","",_xll.ciqfunctions.udf.CIQ($A225,"IQ_RECURRING_EARN_ASSETS_SCORE",$B$3))</f>
        <v/>
      </c>
      <c r="H225" s="43" t="str">
        <f>IF($A225="","",_xll.ciqfunctions.udf.CIQ($A225,"IQ_NET_WORKING_CAP_REV_SCORE",$B$3))</f>
        <v/>
      </c>
      <c r="I225" s="43" t="str">
        <f>IF($A225="","",_xll.ciqfunctions.udf.CIQ($A225,"IQ_ASSET_TURNS_SCORE",$B$3))</f>
        <v/>
      </c>
      <c r="J225" s="43" t="str">
        <f>IF($A225="","",_xll.ciqfunctions.udf.CIQ($A225,"IQ_INTAN_ASSETS_REV_SCORE",$B$3))</f>
        <v/>
      </c>
      <c r="K225" s="43" t="str">
        <f>IF($A225="","",_xll.ciqfunctions.udf.CIQ($A225,"IQ_NET_WORKING_CAP_TOTAL_ASSETS_SCORE",$B$3))</f>
        <v/>
      </c>
      <c r="L225" s="43" t="str">
        <f>IF($A225="","",_xll.ciqfunctions.udf.CIQ($A225,"IQ_AP_AR_SCORE",$B$3))</f>
        <v/>
      </c>
      <c r="M225" s="43" t="str">
        <f>IF($A225="","",_xll.ciqfunctions.udf.CIQ($A225,"IQ_MGMT_RATE_RETURN_SCORE",$B$3))</f>
        <v/>
      </c>
      <c r="N225" s="43" t="str">
        <f>IF($A225="","",_xll.ciqfunctions.udf.CIQ($A225,"IQ_GROSS_MARGIN_SCORE",$B$3))</f>
        <v/>
      </c>
      <c r="O225" s="43" t="str">
        <f>IF($A225="","",_xll.ciqfunctions.udf.CIQ($A225,"IQ_EBITDA_MARGIN_SCORE",$B$3))</f>
        <v/>
      </c>
      <c r="Q225" s="43" t="str">
        <f>IF($A225="","",_xll.ciqfunctions.udf.CIQ($A225,"IQ_SOLVENCY_SCORE",$B$3))</f>
        <v/>
      </c>
      <c r="R225" s="43" t="str">
        <f>IF($A225="","",_xll.ciqfunctions.udf.CIQ($A225,"IQ_FFO_INT_SCORE",$B$3))</f>
        <v/>
      </c>
      <c r="S225" s="43" t="str">
        <f>IF($A225="","",_xll.ciqfunctions.udf.CIQ($A225,"IQ_EBITDA_INT_SCORE",$B$3))</f>
        <v/>
      </c>
      <c r="T225" s="43" t="str">
        <f>IF($A225="","",_xll.ciqfunctions.udf.CIQ($A225,"IQ_FFO_TOTAL_DEBT_SCORE",$B$3))</f>
        <v/>
      </c>
      <c r="U225" s="43" t="str">
        <f>IF($A225="","",_xll.ciqfunctions.udf.CIQ($A225,"IQ_NET_DEBT_EBITDA_SCORE",$B$3))</f>
        <v/>
      </c>
      <c r="V225" s="43" t="str">
        <f>IF($A225="","",_xll.ciqfunctions.udf.CIQ($A225,"IQ_TOTAL_DEBT_CAP_SCORE",$B$3))</f>
        <v/>
      </c>
      <c r="W225" s="43" t="str">
        <f>IF($A225="","",_xll.ciqfunctions.udf.CIQ($A225,"IQ_DEBT_TOTAL_LIAB_SCORE",$B$3))</f>
        <v/>
      </c>
      <c r="X225" s="43" t="str">
        <f>IF($A225="","",_xll.ciqfunctions.udf.CIQ($A225,"IQ_TOTAL_DEBT_TOTAL_REV_SCORE",$B$3))</f>
        <v/>
      </c>
      <c r="Z225" s="43" t="str">
        <f>IF($A225="","",_xll.ciqfunctions.udf.CIQ($A225,"IQ_LIQUID_SCORE",$B$3))</f>
        <v/>
      </c>
      <c r="AA225" s="43" t="str">
        <f>IF($A225="","",_xll.ciqfunctions.udf.CIQ($A225,"IQ_FFO_PLUS_CASH_ST_DEBT_SCORE",$B$3))</f>
        <v/>
      </c>
      <c r="AB225" s="43" t="str">
        <f>IF($A225="","",_xll.ciqfunctions.udf.CIQ($A225,"IQ_FFO_GROSS_PROFIT_SCORE",$B$3))</f>
        <v/>
      </c>
      <c r="AC225" s="43" t="str">
        <f>IF($A225="","",_xll.ciqfunctions.udf.CIQ($A225,"IQ_BASIC_DEFENSE_INTERVAL_SCORE",$B$3))</f>
        <v/>
      </c>
      <c r="AD225" s="43" t="str">
        <f>IF($A225="","",_xll.ciqfunctions.udf.CIQ($A225,"IQ_CURRENT_RATIO_SCORE",$B$3))</f>
        <v/>
      </c>
      <c r="AE225" s="43" t="str">
        <f>IF($A225="","",_xll.ciqfunctions.udf.CIQ($A225,"IQ_QUICK_RATIO_SCORE",$B$3))</f>
        <v/>
      </c>
    </row>
    <row r="226" spans="3:31" ht="12.75" customHeight="1" x14ac:dyDescent="0.2">
      <c r="C226" s="43" t="str">
        <f>IF($A226="","",_xll.ciqfunctions.udf.CIQ($A226,"IQ_OPERATIONAL_SCORE",$B$3))</f>
        <v/>
      </c>
      <c r="D226" s="43" t="str">
        <f>IF($A226="","",_xll.ciqfunctions.udf.CIQ($A226,"IQ_TOTAL_REV_SCORE",$B$3))</f>
        <v/>
      </c>
      <c r="E226" s="43" t="str">
        <f>IF($A226="","",_xll.ciqfunctions.udf.CIQ($A226,"IQ_TOTAL_EQUITY_SCORE",$B$3))</f>
        <v/>
      </c>
      <c r="F226" s="43" t="str">
        <f>IF($A226="","",_xll.ciqfunctions.udf.CIQ($A226,"IQ_RETURN_CAPITAL_SCORE",$B$3))</f>
        <v/>
      </c>
      <c r="G226" s="43" t="str">
        <f>IF($A226="","",_xll.ciqfunctions.udf.CIQ($A226,"IQ_RECURRING_EARN_ASSETS_SCORE",$B$3))</f>
        <v/>
      </c>
      <c r="H226" s="43" t="str">
        <f>IF($A226="","",_xll.ciqfunctions.udf.CIQ($A226,"IQ_NET_WORKING_CAP_REV_SCORE",$B$3))</f>
        <v/>
      </c>
      <c r="I226" s="43" t="str">
        <f>IF($A226="","",_xll.ciqfunctions.udf.CIQ($A226,"IQ_ASSET_TURNS_SCORE",$B$3))</f>
        <v/>
      </c>
      <c r="J226" s="43" t="str">
        <f>IF($A226="","",_xll.ciqfunctions.udf.CIQ($A226,"IQ_INTAN_ASSETS_REV_SCORE",$B$3))</f>
        <v/>
      </c>
      <c r="K226" s="43" t="str">
        <f>IF($A226="","",_xll.ciqfunctions.udf.CIQ($A226,"IQ_NET_WORKING_CAP_TOTAL_ASSETS_SCORE",$B$3))</f>
        <v/>
      </c>
      <c r="L226" s="43" t="str">
        <f>IF($A226="","",_xll.ciqfunctions.udf.CIQ($A226,"IQ_AP_AR_SCORE",$B$3))</f>
        <v/>
      </c>
      <c r="M226" s="43" t="str">
        <f>IF($A226="","",_xll.ciqfunctions.udf.CIQ($A226,"IQ_MGMT_RATE_RETURN_SCORE",$B$3))</f>
        <v/>
      </c>
      <c r="N226" s="43" t="str">
        <f>IF($A226="","",_xll.ciqfunctions.udf.CIQ($A226,"IQ_GROSS_MARGIN_SCORE",$B$3))</f>
        <v/>
      </c>
      <c r="O226" s="43" t="str">
        <f>IF($A226="","",_xll.ciqfunctions.udf.CIQ($A226,"IQ_EBITDA_MARGIN_SCORE",$B$3))</f>
        <v/>
      </c>
      <c r="Q226" s="43" t="str">
        <f>IF($A226="","",_xll.ciqfunctions.udf.CIQ($A226,"IQ_SOLVENCY_SCORE",$B$3))</f>
        <v/>
      </c>
      <c r="R226" s="43" t="str">
        <f>IF($A226="","",_xll.ciqfunctions.udf.CIQ($A226,"IQ_FFO_INT_SCORE",$B$3))</f>
        <v/>
      </c>
      <c r="S226" s="43" t="str">
        <f>IF($A226="","",_xll.ciqfunctions.udf.CIQ($A226,"IQ_EBITDA_INT_SCORE",$B$3))</f>
        <v/>
      </c>
      <c r="T226" s="43" t="str">
        <f>IF($A226="","",_xll.ciqfunctions.udf.CIQ($A226,"IQ_FFO_TOTAL_DEBT_SCORE",$B$3))</f>
        <v/>
      </c>
      <c r="U226" s="43" t="str">
        <f>IF($A226="","",_xll.ciqfunctions.udf.CIQ($A226,"IQ_NET_DEBT_EBITDA_SCORE",$B$3))</f>
        <v/>
      </c>
      <c r="V226" s="43" t="str">
        <f>IF($A226="","",_xll.ciqfunctions.udf.CIQ($A226,"IQ_TOTAL_DEBT_CAP_SCORE",$B$3))</f>
        <v/>
      </c>
      <c r="W226" s="43" t="str">
        <f>IF($A226="","",_xll.ciqfunctions.udf.CIQ($A226,"IQ_DEBT_TOTAL_LIAB_SCORE",$B$3))</f>
        <v/>
      </c>
      <c r="X226" s="43" t="str">
        <f>IF($A226="","",_xll.ciqfunctions.udf.CIQ($A226,"IQ_TOTAL_DEBT_TOTAL_REV_SCORE",$B$3))</f>
        <v/>
      </c>
      <c r="Z226" s="43" t="str">
        <f>IF($A226="","",_xll.ciqfunctions.udf.CIQ($A226,"IQ_LIQUID_SCORE",$B$3))</f>
        <v/>
      </c>
      <c r="AA226" s="43" t="str">
        <f>IF($A226="","",_xll.ciqfunctions.udf.CIQ($A226,"IQ_FFO_PLUS_CASH_ST_DEBT_SCORE",$B$3))</f>
        <v/>
      </c>
      <c r="AB226" s="43" t="str">
        <f>IF($A226="","",_xll.ciqfunctions.udf.CIQ($A226,"IQ_FFO_GROSS_PROFIT_SCORE",$B$3))</f>
        <v/>
      </c>
      <c r="AC226" s="43" t="str">
        <f>IF($A226="","",_xll.ciqfunctions.udf.CIQ($A226,"IQ_BASIC_DEFENSE_INTERVAL_SCORE",$B$3))</f>
        <v/>
      </c>
      <c r="AD226" s="43" t="str">
        <f>IF($A226="","",_xll.ciqfunctions.udf.CIQ($A226,"IQ_CURRENT_RATIO_SCORE",$B$3))</f>
        <v/>
      </c>
      <c r="AE226" s="43" t="str">
        <f>IF($A226="","",_xll.ciqfunctions.udf.CIQ($A226,"IQ_QUICK_RATIO_SCORE",$B$3))</f>
        <v/>
      </c>
    </row>
    <row r="227" spans="3:31" ht="12.75" customHeight="1" x14ac:dyDescent="0.2">
      <c r="C227" s="43" t="str">
        <f>IF($A227="","",_xll.ciqfunctions.udf.CIQ($A227,"IQ_OPERATIONAL_SCORE",$B$3))</f>
        <v/>
      </c>
      <c r="D227" s="43" t="str">
        <f>IF($A227="","",_xll.ciqfunctions.udf.CIQ($A227,"IQ_TOTAL_REV_SCORE",$B$3))</f>
        <v/>
      </c>
      <c r="E227" s="43" t="str">
        <f>IF($A227="","",_xll.ciqfunctions.udf.CIQ($A227,"IQ_TOTAL_EQUITY_SCORE",$B$3))</f>
        <v/>
      </c>
      <c r="F227" s="43" t="str">
        <f>IF($A227="","",_xll.ciqfunctions.udf.CIQ($A227,"IQ_RETURN_CAPITAL_SCORE",$B$3))</f>
        <v/>
      </c>
      <c r="G227" s="43" t="str">
        <f>IF($A227="","",_xll.ciqfunctions.udf.CIQ($A227,"IQ_RECURRING_EARN_ASSETS_SCORE",$B$3))</f>
        <v/>
      </c>
      <c r="H227" s="43" t="str">
        <f>IF($A227="","",_xll.ciqfunctions.udf.CIQ($A227,"IQ_NET_WORKING_CAP_REV_SCORE",$B$3))</f>
        <v/>
      </c>
      <c r="I227" s="43" t="str">
        <f>IF($A227="","",_xll.ciqfunctions.udf.CIQ($A227,"IQ_ASSET_TURNS_SCORE",$B$3))</f>
        <v/>
      </c>
      <c r="J227" s="43" t="str">
        <f>IF($A227="","",_xll.ciqfunctions.udf.CIQ($A227,"IQ_INTAN_ASSETS_REV_SCORE",$B$3))</f>
        <v/>
      </c>
      <c r="K227" s="43" t="str">
        <f>IF($A227="","",_xll.ciqfunctions.udf.CIQ($A227,"IQ_NET_WORKING_CAP_TOTAL_ASSETS_SCORE",$B$3))</f>
        <v/>
      </c>
      <c r="L227" s="43" t="str">
        <f>IF($A227="","",_xll.ciqfunctions.udf.CIQ($A227,"IQ_AP_AR_SCORE",$B$3))</f>
        <v/>
      </c>
      <c r="M227" s="43" t="str">
        <f>IF($A227="","",_xll.ciqfunctions.udf.CIQ($A227,"IQ_MGMT_RATE_RETURN_SCORE",$B$3))</f>
        <v/>
      </c>
      <c r="N227" s="43" t="str">
        <f>IF($A227="","",_xll.ciqfunctions.udf.CIQ($A227,"IQ_GROSS_MARGIN_SCORE",$B$3))</f>
        <v/>
      </c>
      <c r="O227" s="43" t="str">
        <f>IF($A227="","",_xll.ciqfunctions.udf.CIQ($A227,"IQ_EBITDA_MARGIN_SCORE",$B$3))</f>
        <v/>
      </c>
      <c r="Q227" s="43" t="str">
        <f>IF($A227="","",_xll.ciqfunctions.udf.CIQ($A227,"IQ_SOLVENCY_SCORE",$B$3))</f>
        <v/>
      </c>
      <c r="R227" s="43" t="str">
        <f>IF($A227="","",_xll.ciqfunctions.udf.CIQ($A227,"IQ_FFO_INT_SCORE",$B$3))</f>
        <v/>
      </c>
      <c r="S227" s="43" t="str">
        <f>IF($A227="","",_xll.ciqfunctions.udf.CIQ($A227,"IQ_EBITDA_INT_SCORE",$B$3))</f>
        <v/>
      </c>
      <c r="T227" s="43" t="str">
        <f>IF($A227="","",_xll.ciqfunctions.udf.CIQ($A227,"IQ_FFO_TOTAL_DEBT_SCORE",$B$3))</f>
        <v/>
      </c>
      <c r="U227" s="43" t="str">
        <f>IF($A227="","",_xll.ciqfunctions.udf.CIQ($A227,"IQ_NET_DEBT_EBITDA_SCORE",$B$3))</f>
        <v/>
      </c>
      <c r="V227" s="43" t="str">
        <f>IF($A227="","",_xll.ciqfunctions.udf.CIQ($A227,"IQ_TOTAL_DEBT_CAP_SCORE",$B$3))</f>
        <v/>
      </c>
      <c r="W227" s="43" t="str">
        <f>IF($A227="","",_xll.ciqfunctions.udf.CIQ($A227,"IQ_DEBT_TOTAL_LIAB_SCORE",$B$3))</f>
        <v/>
      </c>
      <c r="X227" s="43" t="str">
        <f>IF($A227="","",_xll.ciqfunctions.udf.CIQ($A227,"IQ_TOTAL_DEBT_TOTAL_REV_SCORE",$B$3))</f>
        <v/>
      </c>
      <c r="Z227" s="43" t="str">
        <f>IF($A227="","",_xll.ciqfunctions.udf.CIQ($A227,"IQ_LIQUID_SCORE",$B$3))</f>
        <v/>
      </c>
      <c r="AA227" s="43" t="str">
        <f>IF($A227="","",_xll.ciqfunctions.udf.CIQ($A227,"IQ_FFO_PLUS_CASH_ST_DEBT_SCORE",$B$3))</f>
        <v/>
      </c>
      <c r="AB227" s="43" t="str">
        <f>IF($A227="","",_xll.ciqfunctions.udf.CIQ($A227,"IQ_FFO_GROSS_PROFIT_SCORE",$B$3))</f>
        <v/>
      </c>
      <c r="AC227" s="43" t="str">
        <f>IF($A227="","",_xll.ciqfunctions.udf.CIQ($A227,"IQ_BASIC_DEFENSE_INTERVAL_SCORE",$B$3))</f>
        <v/>
      </c>
      <c r="AD227" s="43" t="str">
        <f>IF($A227="","",_xll.ciqfunctions.udf.CIQ($A227,"IQ_CURRENT_RATIO_SCORE",$B$3))</f>
        <v/>
      </c>
      <c r="AE227" s="43" t="str">
        <f>IF($A227="","",_xll.ciqfunctions.udf.CIQ($A227,"IQ_QUICK_RATIO_SCORE",$B$3))</f>
        <v/>
      </c>
    </row>
    <row r="228" spans="3:31" ht="12.75" customHeight="1" x14ac:dyDescent="0.2">
      <c r="C228" s="43" t="str">
        <f>IF($A228="","",_xll.ciqfunctions.udf.CIQ($A228,"IQ_OPERATIONAL_SCORE",$B$3))</f>
        <v/>
      </c>
      <c r="D228" s="43" t="str">
        <f>IF($A228="","",_xll.ciqfunctions.udf.CIQ($A228,"IQ_TOTAL_REV_SCORE",$B$3))</f>
        <v/>
      </c>
      <c r="E228" s="43" t="str">
        <f>IF($A228="","",_xll.ciqfunctions.udf.CIQ($A228,"IQ_TOTAL_EQUITY_SCORE",$B$3))</f>
        <v/>
      </c>
      <c r="F228" s="43" t="str">
        <f>IF($A228="","",_xll.ciqfunctions.udf.CIQ($A228,"IQ_RETURN_CAPITAL_SCORE",$B$3))</f>
        <v/>
      </c>
      <c r="G228" s="43" t="str">
        <f>IF($A228="","",_xll.ciqfunctions.udf.CIQ($A228,"IQ_RECURRING_EARN_ASSETS_SCORE",$B$3))</f>
        <v/>
      </c>
      <c r="H228" s="43" t="str">
        <f>IF($A228="","",_xll.ciqfunctions.udf.CIQ($A228,"IQ_NET_WORKING_CAP_REV_SCORE",$B$3))</f>
        <v/>
      </c>
      <c r="I228" s="43" t="str">
        <f>IF($A228="","",_xll.ciqfunctions.udf.CIQ($A228,"IQ_ASSET_TURNS_SCORE",$B$3))</f>
        <v/>
      </c>
      <c r="J228" s="43" t="str">
        <f>IF($A228="","",_xll.ciqfunctions.udf.CIQ($A228,"IQ_INTAN_ASSETS_REV_SCORE",$B$3))</f>
        <v/>
      </c>
      <c r="K228" s="43" t="str">
        <f>IF($A228="","",_xll.ciqfunctions.udf.CIQ($A228,"IQ_NET_WORKING_CAP_TOTAL_ASSETS_SCORE",$B$3))</f>
        <v/>
      </c>
      <c r="L228" s="43" t="str">
        <f>IF($A228="","",_xll.ciqfunctions.udf.CIQ($A228,"IQ_AP_AR_SCORE",$B$3))</f>
        <v/>
      </c>
      <c r="M228" s="43" t="str">
        <f>IF($A228="","",_xll.ciqfunctions.udf.CIQ($A228,"IQ_MGMT_RATE_RETURN_SCORE",$B$3))</f>
        <v/>
      </c>
      <c r="N228" s="43" t="str">
        <f>IF($A228="","",_xll.ciqfunctions.udf.CIQ($A228,"IQ_GROSS_MARGIN_SCORE",$B$3))</f>
        <v/>
      </c>
      <c r="O228" s="43" t="str">
        <f>IF($A228="","",_xll.ciqfunctions.udf.CIQ($A228,"IQ_EBITDA_MARGIN_SCORE",$B$3))</f>
        <v/>
      </c>
      <c r="Q228" s="43" t="str">
        <f>IF($A228="","",_xll.ciqfunctions.udf.CIQ($A228,"IQ_SOLVENCY_SCORE",$B$3))</f>
        <v/>
      </c>
      <c r="R228" s="43" t="str">
        <f>IF($A228="","",_xll.ciqfunctions.udf.CIQ($A228,"IQ_FFO_INT_SCORE",$B$3))</f>
        <v/>
      </c>
      <c r="S228" s="43" t="str">
        <f>IF($A228="","",_xll.ciqfunctions.udf.CIQ($A228,"IQ_EBITDA_INT_SCORE",$B$3))</f>
        <v/>
      </c>
      <c r="T228" s="43" t="str">
        <f>IF($A228="","",_xll.ciqfunctions.udf.CIQ($A228,"IQ_FFO_TOTAL_DEBT_SCORE",$B$3))</f>
        <v/>
      </c>
      <c r="U228" s="43" t="str">
        <f>IF($A228="","",_xll.ciqfunctions.udf.CIQ($A228,"IQ_NET_DEBT_EBITDA_SCORE",$B$3))</f>
        <v/>
      </c>
      <c r="V228" s="43" t="str">
        <f>IF($A228="","",_xll.ciqfunctions.udf.CIQ($A228,"IQ_TOTAL_DEBT_CAP_SCORE",$B$3))</f>
        <v/>
      </c>
      <c r="W228" s="43" t="str">
        <f>IF($A228="","",_xll.ciqfunctions.udf.CIQ($A228,"IQ_DEBT_TOTAL_LIAB_SCORE",$B$3))</f>
        <v/>
      </c>
      <c r="X228" s="43" t="str">
        <f>IF($A228="","",_xll.ciqfunctions.udf.CIQ($A228,"IQ_TOTAL_DEBT_TOTAL_REV_SCORE",$B$3))</f>
        <v/>
      </c>
      <c r="Z228" s="43" t="str">
        <f>IF($A228="","",_xll.ciqfunctions.udf.CIQ($A228,"IQ_LIQUID_SCORE",$B$3))</f>
        <v/>
      </c>
      <c r="AA228" s="43" t="str">
        <f>IF($A228="","",_xll.ciqfunctions.udf.CIQ($A228,"IQ_FFO_PLUS_CASH_ST_DEBT_SCORE",$B$3))</f>
        <v/>
      </c>
      <c r="AB228" s="43" t="str">
        <f>IF($A228="","",_xll.ciqfunctions.udf.CIQ($A228,"IQ_FFO_GROSS_PROFIT_SCORE",$B$3))</f>
        <v/>
      </c>
      <c r="AC228" s="43" t="str">
        <f>IF($A228="","",_xll.ciqfunctions.udf.CIQ($A228,"IQ_BASIC_DEFENSE_INTERVAL_SCORE",$B$3))</f>
        <v/>
      </c>
      <c r="AD228" s="43" t="str">
        <f>IF($A228="","",_xll.ciqfunctions.udf.CIQ($A228,"IQ_CURRENT_RATIO_SCORE",$B$3))</f>
        <v/>
      </c>
      <c r="AE228" s="43" t="str">
        <f>IF($A228="","",_xll.ciqfunctions.udf.CIQ($A228,"IQ_QUICK_RATIO_SCORE",$B$3))</f>
        <v/>
      </c>
    </row>
    <row r="229" spans="3:31" ht="12.75" customHeight="1" x14ac:dyDescent="0.2">
      <c r="C229" s="43" t="str">
        <f>IF($A229="","",_xll.ciqfunctions.udf.CIQ($A229,"IQ_OPERATIONAL_SCORE",$B$3))</f>
        <v/>
      </c>
      <c r="D229" s="43" t="str">
        <f>IF($A229="","",_xll.ciqfunctions.udf.CIQ($A229,"IQ_TOTAL_REV_SCORE",$B$3))</f>
        <v/>
      </c>
      <c r="E229" s="43" t="str">
        <f>IF($A229="","",_xll.ciqfunctions.udf.CIQ($A229,"IQ_TOTAL_EQUITY_SCORE",$B$3))</f>
        <v/>
      </c>
      <c r="F229" s="43" t="str">
        <f>IF($A229="","",_xll.ciqfunctions.udf.CIQ($A229,"IQ_RETURN_CAPITAL_SCORE",$B$3))</f>
        <v/>
      </c>
      <c r="G229" s="43" t="str">
        <f>IF($A229="","",_xll.ciqfunctions.udf.CIQ($A229,"IQ_RECURRING_EARN_ASSETS_SCORE",$B$3))</f>
        <v/>
      </c>
      <c r="H229" s="43" t="str">
        <f>IF($A229="","",_xll.ciqfunctions.udf.CIQ($A229,"IQ_NET_WORKING_CAP_REV_SCORE",$B$3))</f>
        <v/>
      </c>
      <c r="I229" s="43" t="str">
        <f>IF($A229="","",_xll.ciqfunctions.udf.CIQ($A229,"IQ_ASSET_TURNS_SCORE",$B$3))</f>
        <v/>
      </c>
      <c r="J229" s="43" t="str">
        <f>IF($A229="","",_xll.ciqfunctions.udf.CIQ($A229,"IQ_INTAN_ASSETS_REV_SCORE",$B$3))</f>
        <v/>
      </c>
      <c r="K229" s="43" t="str">
        <f>IF($A229="","",_xll.ciqfunctions.udf.CIQ($A229,"IQ_NET_WORKING_CAP_TOTAL_ASSETS_SCORE",$B$3))</f>
        <v/>
      </c>
      <c r="L229" s="43" t="str">
        <f>IF($A229="","",_xll.ciqfunctions.udf.CIQ($A229,"IQ_AP_AR_SCORE",$B$3))</f>
        <v/>
      </c>
      <c r="M229" s="43" t="str">
        <f>IF($A229="","",_xll.ciqfunctions.udf.CIQ($A229,"IQ_MGMT_RATE_RETURN_SCORE",$B$3))</f>
        <v/>
      </c>
      <c r="N229" s="43" t="str">
        <f>IF($A229="","",_xll.ciqfunctions.udf.CIQ($A229,"IQ_GROSS_MARGIN_SCORE",$B$3))</f>
        <v/>
      </c>
      <c r="O229" s="43" t="str">
        <f>IF($A229="","",_xll.ciqfunctions.udf.CIQ($A229,"IQ_EBITDA_MARGIN_SCORE",$B$3))</f>
        <v/>
      </c>
      <c r="Q229" s="43" t="str">
        <f>IF($A229="","",_xll.ciqfunctions.udf.CIQ($A229,"IQ_SOLVENCY_SCORE",$B$3))</f>
        <v/>
      </c>
      <c r="R229" s="43" t="str">
        <f>IF($A229="","",_xll.ciqfunctions.udf.CIQ($A229,"IQ_FFO_INT_SCORE",$B$3))</f>
        <v/>
      </c>
      <c r="S229" s="43" t="str">
        <f>IF($A229="","",_xll.ciqfunctions.udf.CIQ($A229,"IQ_EBITDA_INT_SCORE",$B$3))</f>
        <v/>
      </c>
      <c r="T229" s="43" t="str">
        <f>IF($A229="","",_xll.ciqfunctions.udf.CIQ($A229,"IQ_FFO_TOTAL_DEBT_SCORE",$B$3))</f>
        <v/>
      </c>
      <c r="U229" s="43" t="str">
        <f>IF($A229="","",_xll.ciqfunctions.udf.CIQ($A229,"IQ_NET_DEBT_EBITDA_SCORE",$B$3))</f>
        <v/>
      </c>
      <c r="V229" s="43" t="str">
        <f>IF($A229="","",_xll.ciqfunctions.udf.CIQ($A229,"IQ_TOTAL_DEBT_CAP_SCORE",$B$3))</f>
        <v/>
      </c>
      <c r="W229" s="43" t="str">
        <f>IF($A229="","",_xll.ciqfunctions.udf.CIQ($A229,"IQ_DEBT_TOTAL_LIAB_SCORE",$B$3))</f>
        <v/>
      </c>
      <c r="X229" s="43" t="str">
        <f>IF($A229="","",_xll.ciqfunctions.udf.CIQ($A229,"IQ_TOTAL_DEBT_TOTAL_REV_SCORE",$B$3))</f>
        <v/>
      </c>
      <c r="Z229" s="43" t="str">
        <f>IF($A229="","",_xll.ciqfunctions.udf.CIQ($A229,"IQ_LIQUID_SCORE",$B$3))</f>
        <v/>
      </c>
      <c r="AA229" s="43" t="str">
        <f>IF($A229="","",_xll.ciqfunctions.udf.CIQ($A229,"IQ_FFO_PLUS_CASH_ST_DEBT_SCORE",$B$3))</f>
        <v/>
      </c>
      <c r="AB229" s="43" t="str">
        <f>IF($A229="","",_xll.ciqfunctions.udf.CIQ($A229,"IQ_FFO_GROSS_PROFIT_SCORE",$B$3))</f>
        <v/>
      </c>
      <c r="AC229" s="43" t="str">
        <f>IF($A229="","",_xll.ciqfunctions.udf.CIQ($A229,"IQ_BASIC_DEFENSE_INTERVAL_SCORE",$B$3))</f>
        <v/>
      </c>
      <c r="AD229" s="43" t="str">
        <f>IF($A229="","",_xll.ciqfunctions.udf.CIQ($A229,"IQ_CURRENT_RATIO_SCORE",$B$3))</f>
        <v/>
      </c>
      <c r="AE229" s="43" t="str">
        <f>IF($A229="","",_xll.ciqfunctions.udf.CIQ($A229,"IQ_QUICK_RATIO_SCORE",$B$3))</f>
        <v/>
      </c>
    </row>
    <row r="230" spans="3:31" ht="12.75" customHeight="1" x14ac:dyDescent="0.2">
      <c r="C230" s="43" t="str">
        <f>IF($A230="","",_xll.ciqfunctions.udf.CIQ($A230,"IQ_OPERATIONAL_SCORE",$B$3))</f>
        <v/>
      </c>
      <c r="D230" s="43" t="str">
        <f>IF($A230="","",_xll.ciqfunctions.udf.CIQ($A230,"IQ_TOTAL_REV_SCORE",$B$3))</f>
        <v/>
      </c>
      <c r="E230" s="43" t="str">
        <f>IF($A230="","",_xll.ciqfunctions.udf.CIQ($A230,"IQ_TOTAL_EQUITY_SCORE",$B$3))</f>
        <v/>
      </c>
      <c r="F230" s="43" t="str">
        <f>IF($A230="","",_xll.ciqfunctions.udf.CIQ($A230,"IQ_RETURN_CAPITAL_SCORE",$B$3))</f>
        <v/>
      </c>
      <c r="G230" s="43" t="str">
        <f>IF($A230="","",_xll.ciqfunctions.udf.CIQ($A230,"IQ_RECURRING_EARN_ASSETS_SCORE",$B$3))</f>
        <v/>
      </c>
      <c r="H230" s="43" t="str">
        <f>IF($A230="","",_xll.ciqfunctions.udf.CIQ($A230,"IQ_NET_WORKING_CAP_REV_SCORE",$B$3))</f>
        <v/>
      </c>
      <c r="I230" s="43" t="str">
        <f>IF($A230="","",_xll.ciqfunctions.udf.CIQ($A230,"IQ_ASSET_TURNS_SCORE",$B$3))</f>
        <v/>
      </c>
      <c r="J230" s="43" t="str">
        <f>IF($A230="","",_xll.ciqfunctions.udf.CIQ($A230,"IQ_INTAN_ASSETS_REV_SCORE",$B$3))</f>
        <v/>
      </c>
      <c r="K230" s="43" t="str">
        <f>IF($A230="","",_xll.ciqfunctions.udf.CIQ($A230,"IQ_NET_WORKING_CAP_TOTAL_ASSETS_SCORE",$B$3))</f>
        <v/>
      </c>
      <c r="L230" s="43" t="str">
        <f>IF($A230="","",_xll.ciqfunctions.udf.CIQ($A230,"IQ_AP_AR_SCORE",$B$3))</f>
        <v/>
      </c>
      <c r="M230" s="43" t="str">
        <f>IF($A230="","",_xll.ciqfunctions.udf.CIQ($A230,"IQ_MGMT_RATE_RETURN_SCORE",$B$3))</f>
        <v/>
      </c>
      <c r="N230" s="43" t="str">
        <f>IF($A230="","",_xll.ciqfunctions.udf.CIQ($A230,"IQ_GROSS_MARGIN_SCORE",$B$3))</f>
        <v/>
      </c>
      <c r="O230" s="43" t="str">
        <f>IF($A230="","",_xll.ciqfunctions.udf.CIQ($A230,"IQ_EBITDA_MARGIN_SCORE",$B$3))</f>
        <v/>
      </c>
      <c r="Q230" s="43" t="str">
        <f>IF($A230="","",_xll.ciqfunctions.udf.CIQ($A230,"IQ_SOLVENCY_SCORE",$B$3))</f>
        <v/>
      </c>
      <c r="R230" s="43" t="str">
        <f>IF($A230="","",_xll.ciqfunctions.udf.CIQ($A230,"IQ_FFO_INT_SCORE",$B$3))</f>
        <v/>
      </c>
      <c r="S230" s="43" t="str">
        <f>IF($A230="","",_xll.ciqfunctions.udf.CIQ($A230,"IQ_EBITDA_INT_SCORE",$B$3))</f>
        <v/>
      </c>
      <c r="T230" s="43" t="str">
        <f>IF($A230="","",_xll.ciqfunctions.udf.CIQ($A230,"IQ_FFO_TOTAL_DEBT_SCORE",$B$3))</f>
        <v/>
      </c>
      <c r="U230" s="43" t="str">
        <f>IF($A230="","",_xll.ciqfunctions.udf.CIQ($A230,"IQ_NET_DEBT_EBITDA_SCORE",$B$3))</f>
        <v/>
      </c>
      <c r="V230" s="43" t="str">
        <f>IF($A230="","",_xll.ciqfunctions.udf.CIQ($A230,"IQ_TOTAL_DEBT_CAP_SCORE",$B$3))</f>
        <v/>
      </c>
      <c r="W230" s="43" t="str">
        <f>IF($A230="","",_xll.ciqfunctions.udf.CIQ($A230,"IQ_DEBT_TOTAL_LIAB_SCORE",$B$3))</f>
        <v/>
      </c>
      <c r="X230" s="43" t="str">
        <f>IF($A230="","",_xll.ciqfunctions.udf.CIQ($A230,"IQ_TOTAL_DEBT_TOTAL_REV_SCORE",$B$3))</f>
        <v/>
      </c>
      <c r="Z230" s="43" t="str">
        <f>IF($A230="","",_xll.ciqfunctions.udf.CIQ($A230,"IQ_LIQUID_SCORE",$B$3))</f>
        <v/>
      </c>
      <c r="AA230" s="43" t="str">
        <f>IF($A230="","",_xll.ciqfunctions.udf.CIQ($A230,"IQ_FFO_PLUS_CASH_ST_DEBT_SCORE",$B$3))</f>
        <v/>
      </c>
      <c r="AB230" s="43" t="str">
        <f>IF($A230="","",_xll.ciqfunctions.udf.CIQ($A230,"IQ_FFO_GROSS_PROFIT_SCORE",$B$3))</f>
        <v/>
      </c>
      <c r="AC230" s="43" t="str">
        <f>IF($A230="","",_xll.ciqfunctions.udf.CIQ($A230,"IQ_BASIC_DEFENSE_INTERVAL_SCORE",$B$3))</f>
        <v/>
      </c>
      <c r="AD230" s="43" t="str">
        <f>IF($A230="","",_xll.ciqfunctions.udf.CIQ($A230,"IQ_CURRENT_RATIO_SCORE",$B$3))</f>
        <v/>
      </c>
      <c r="AE230" s="43" t="str">
        <f>IF($A230="","",_xll.ciqfunctions.udf.CIQ($A230,"IQ_QUICK_RATIO_SCORE",$B$3))</f>
        <v/>
      </c>
    </row>
    <row r="231" spans="3:31" ht="12.75" customHeight="1" x14ac:dyDescent="0.2">
      <c r="C231" s="43" t="str">
        <f>IF($A231="","",_xll.ciqfunctions.udf.CIQ($A231,"IQ_OPERATIONAL_SCORE",$B$3))</f>
        <v/>
      </c>
      <c r="D231" s="43" t="str">
        <f>IF($A231="","",_xll.ciqfunctions.udf.CIQ($A231,"IQ_TOTAL_REV_SCORE",$B$3))</f>
        <v/>
      </c>
      <c r="E231" s="43" t="str">
        <f>IF($A231="","",_xll.ciqfunctions.udf.CIQ($A231,"IQ_TOTAL_EQUITY_SCORE",$B$3))</f>
        <v/>
      </c>
      <c r="F231" s="43" t="str">
        <f>IF($A231="","",_xll.ciqfunctions.udf.CIQ($A231,"IQ_RETURN_CAPITAL_SCORE",$B$3))</f>
        <v/>
      </c>
      <c r="G231" s="43" t="str">
        <f>IF($A231="","",_xll.ciqfunctions.udf.CIQ($A231,"IQ_RECURRING_EARN_ASSETS_SCORE",$B$3))</f>
        <v/>
      </c>
      <c r="H231" s="43" t="str">
        <f>IF($A231="","",_xll.ciqfunctions.udf.CIQ($A231,"IQ_NET_WORKING_CAP_REV_SCORE",$B$3))</f>
        <v/>
      </c>
      <c r="I231" s="43" t="str">
        <f>IF($A231="","",_xll.ciqfunctions.udf.CIQ($A231,"IQ_ASSET_TURNS_SCORE",$B$3))</f>
        <v/>
      </c>
      <c r="J231" s="43" t="str">
        <f>IF($A231="","",_xll.ciqfunctions.udf.CIQ($A231,"IQ_INTAN_ASSETS_REV_SCORE",$B$3))</f>
        <v/>
      </c>
      <c r="K231" s="43" t="str">
        <f>IF($A231="","",_xll.ciqfunctions.udf.CIQ($A231,"IQ_NET_WORKING_CAP_TOTAL_ASSETS_SCORE",$B$3))</f>
        <v/>
      </c>
      <c r="L231" s="43" t="str">
        <f>IF($A231="","",_xll.ciqfunctions.udf.CIQ($A231,"IQ_AP_AR_SCORE",$B$3))</f>
        <v/>
      </c>
      <c r="M231" s="43" t="str">
        <f>IF($A231="","",_xll.ciqfunctions.udf.CIQ($A231,"IQ_MGMT_RATE_RETURN_SCORE",$B$3))</f>
        <v/>
      </c>
      <c r="N231" s="43" t="str">
        <f>IF($A231="","",_xll.ciqfunctions.udf.CIQ($A231,"IQ_GROSS_MARGIN_SCORE",$B$3))</f>
        <v/>
      </c>
      <c r="O231" s="43" t="str">
        <f>IF($A231="","",_xll.ciqfunctions.udf.CIQ($A231,"IQ_EBITDA_MARGIN_SCORE",$B$3))</f>
        <v/>
      </c>
      <c r="Q231" s="43" t="str">
        <f>IF($A231="","",_xll.ciqfunctions.udf.CIQ($A231,"IQ_SOLVENCY_SCORE",$B$3))</f>
        <v/>
      </c>
      <c r="R231" s="43" t="str">
        <f>IF($A231="","",_xll.ciqfunctions.udf.CIQ($A231,"IQ_FFO_INT_SCORE",$B$3))</f>
        <v/>
      </c>
      <c r="S231" s="43" t="str">
        <f>IF($A231="","",_xll.ciqfunctions.udf.CIQ($A231,"IQ_EBITDA_INT_SCORE",$B$3))</f>
        <v/>
      </c>
      <c r="T231" s="43" t="str">
        <f>IF($A231="","",_xll.ciqfunctions.udf.CIQ($A231,"IQ_FFO_TOTAL_DEBT_SCORE",$B$3))</f>
        <v/>
      </c>
      <c r="U231" s="43" t="str">
        <f>IF($A231="","",_xll.ciqfunctions.udf.CIQ($A231,"IQ_NET_DEBT_EBITDA_SCORE",$B$3))</f>
        <v/>
      </c>
      <c r="V231" s="43" t="str">
        <f>IF($A231="","",_xll.ciqfunctions.udf.CIQ($A231,"IQ_TOTAL_DEBT_CAP_SCORE",$B$3))</f>
        <v/>
      </c>
      <c r="W231" s="43" t="str">
        <f>IF($A231="","",_xll.ciqfunctions.udf.CIQ($A231,"IQ_DEBT_TOTAL_LIAB_SCORE",$B$3))</f>
        <v/>
      </c>
      <c r="X231" s="43" t="str">
        <f>IF($A231="","",_xll.ciqfunctions.udf.CIQ($A231,"IQ_TOTAL_DEBT_TOTAL_REV_SCORE",$B$3))</f>
        <v/>
      </c>
      <c r="Z231" s="43" t="str">
        <f>IF($A231="","",_xll.ciqfunctions.udf.CIQ($A231,"IQ_LIQUID_SCORE",$B$3))</f>
        <v/>
      </c>
      <c r="AA231" s="43" t="str">
        <f>IF($A231="","",_xll.ciqfunctions.udf.CIQ($A231,"IQ_FFO_PLUS_CASH_ST_DEBT_SCORE",$B$3))</f>
        <v/>
      </c>
      <c r="AB231" s="43" t="str">
        <f>IF($A231="","",_xll.ciqfunctions.udf.CIQ($A231,"IQ_FFO_GROSS_PROFIT_SCORE",$B$3))</f>
        <v/>
      </c>
      <c r="AC231" s="43" t="str">
        <f>IF($A231="","",_xll.ciqfunctions.udf.CIQ($A231,"IQ_BASIC_DEFENSE_INTERVAL_SCORE",$B$3))</f>
        <v/>
      </c>
      <c r="AD231" s="43" t="str">
        <f>IF($A231="","",_xll.ciqfunctions.udf.CIQ($A231,"IQ_CURRENT_RATIO_SCORE",$B$3))</f>
        <v/>
      </c>
      <c r="AE231" s="43" t="str">
        <f>IF($A231="","",_xll.ciqfunctions.udf.CIQ($A231,"IQ_QUICK_RATIO_SCORE",$B$3))</f>
        <v/>
      </c>
    </row>
    <row r="232" spans="3:31" ht="12.75" customHeight="1" x14ac:dyDescent="0.2">
      <c r="C232" s="43" t="str">
        <f>IF($A232="","",_xll.ciqfunctions.udf.CIQ($A232,"IQ_OPERATIONAL_SCORE",$B$3))</f>
        <v/>
      </c>
      <c r="D232" s="43" t="str">
        <f>IF($A232="","",_xll.ciqfunctions.udf.CIQ($A232,"IQ_TOTAL_REV_SCORE",$B$3))</f>
        <v/>
      </c>
      <c r="E232" s="43" t="str">
        <f>IF($A232="","",_xll.ciqfunctions.udf.CIQ($A232,"IQ_TOTAL_EQUITY_SCORE",$B$3))</f>
        <v/>
      </c>
      <c r="F232" s="43" t="str">
        <f>IF($A232="","",_xll.ciqfunctions.udf.CIQ($A232,"IQ_RETURN_CAPITAL_SCORE",$B$3))</f>
        <v/>
      </c>
      <c r="G232" s="43" t="str">
        <f>IF($A232="","",_xll.ciqfunctions.udf.CIQ($A232,"IQ_RECURRING_EARN_ASSETS_SCORE",$B$3))</f>
        <v/>
      </c>
      <c r="H232" s="43" t="str">
        <f>IF($A232="","",_xll.ciqfunctions.udf.CIQ($A232,"IQ_NET_WORKING_CAP_REV_SCORE",$B$3))</f>
        <v/>
      </c>
      <c r="I232" s="43" t="str">
        <f>IF($A232="","",_xll.ciqfunctions.udf.CIQ($A232,"IQ_ASSET_TURNS_SCORE",$B$3))</f>
        <v/>
      </c>
      <c r="J232" s="43" t="str">
        <f>IF($A232="","",_xll.ciqfunctions.udf.CIQ($A232,"IQ_INTAN_ASSETS_REV_SCORE",$B$3))</f>
        <v/>
      </c>
      <c r="K232" s="43" t="str">
        <f>IF($A232="","",_xll.ciqfunctions.udf.CIQ($A232,"IQ_NET_WORKING_CAP_TOTAL_ASSETS_SCORE",$B$3))</f>
        <v/>
      </c>
      <c r="L232" s="43" t="str">
        <f>IF($A232="","",_xll.ciqfunctions.udf.CIQ($A232,"IQ_AP_AR_SCORE",$B$3))</f>
        <v/>
      </c>
      <c r="M232" s="43" t="str">
        <f>IF($A232="","",_xll.ciqfunctions.udf.CIQ($A232,"IQ_MGMT_RATE_RETURN_SCORE",$B$3))</f>
        <v/>
      </c>
      <c r="N232" s="43" t="str">
        <f>IF($A232="","",_xll.ciqfunctions.udf.CIQ($A232,"IQ_GROSS_MARGIN_SCORE",$B$3))</f>
        <v/>
      </c>
      <c r="O232" s="43" t="str">
        <f>IF($A232="","",_xll.ciqfunctions.udf.CIQ($A232,"IQ_EBITDA_MARGIN_SCORE",$B$3))</f>
        <v/>
      </c>
      <c r="Q232" s="43" t="str">
        <f>IF($A232="","",_xll.ciqfunctions.udf.CIQ($A232,"IQ_SOLVENCY_SCORE",$B$3))</f>
        <v/>
      </c>
      <c r="R232" s="43" t="str">
        <f>IF($A232="","",_xll.ciqfunctions.udf.CIQ($A232,"IQ_FFO_INT_SCORE",$B$3))</f>
        <v/>
      </c>
      <c r="S232" s="43" t="str">
        <f>IF($A232="","",_xll.ciqfunctions.udf.CIQ($A232,"IQ_EBITDA_INT_SCORE",$B$3))</f>
        <v/>
      </c>
      <c r="T232" s="43" t="str">
        <f>IF($A232="","",_xll.ciqfunctions.udf.CIQ($A232,"IQ_FFO_TOTAL_DEBT_SCORE",$B$3))</f>
        <v/>
      </c>
      <c r="U232" s="43" t="str">
        <f>IF($A232="","",_xll.ciqfunctions.udf.CIQ($A232,"IQ_NET_DEBT_EBITDA_SCORE",$B$3))</f>
        <v/>
      </c>
      <c r="V232" s="43" t="str">
        <f>IF($A232="","",_xll.ciqfunctions.udf.CIQ($A232,"IQ_TOTAL_DEBT_CAP_SCORE",$B$3))</f>
        <v/>
      </c>
      <c r="W232" s="43" t="str">
        <f>IF($A232="","",_xll.ciqfunctions.udf.CIQ($A232,"IQ_DEBT_TOTAL_LIAB_SCORE",$B$3))</f>
        <v/>
      </c>
      <c r="X232" s="43" t="str">
        <f>IF($A232="","",_xll.ciqfunctions.udf.CIQ($A232,"IQ_TOTAL_DEBT_TOTAL_REV_SCORE",$B$3))</f>
        <v/>
      </c>
      <c r="Z232" s="43" t="str">
        <f>IF($A232="","",_xll.ciqfunctions.udf.CIQ($A232,"IQ_LIQUID_SCORE",$B$3))</f>
        <v/>
      </c>
      <c r="AA232" s="43" t="str">
        <f>IF($A232="","",_xll.ciqfunctions.udf.CIQ($A232,"IQ_FFO_PLUS_CASH_ST_DEBT_SCORE",$B$3))</f>
        <v/>
      </c>
      <c r="AB232" s="43" t="str">
        <f>IF($A232="","",_xll.ciqfunctions.udf.CIQ($A232,"IQ_FFO_GROSS_PROFIT_SCORE",$B$3))</f>
        <v/>
      </c>
      <c r="AC232" s="43" t="str">
        <f>IF($A232="","",_xll.ciqfunctions.udf.CIQ($A232,"IQ_BASIC_DEFENSE_INTERVAL_SCORE",$B$3))</f>
        <v/>
      </c>
      <c r="AD232" s="43" t="str">
        <f>IF($A232="","",_xll.ciqfunctions.udf.CIQ($A232,"IQ_CURRENT_RATIO_SCORE",$B$3))</f>
        <v/>
      </c>
      <c r="AE232" s="43" t="str">
        <f>IF($A232="","",_xll.ciqfunctions.udf.CIQ($A232,"IQ_QUICK_RATIO_SCORE",$B$3))</f>
        <v/>
      </c>
    </row>
    <row r="233" spans="3:31" ht="12.75" customHeight="1" x14ac:dyDescent="0.2">
      <c r="C233" s="43" t="str">
        <f>IF($A233="","",_xll.ciqfunctions.udf.CIQ($A233,"IQ_OPERATIONAL_SCORE",$B$3))</f>
        <v/>
      </c>
      <c r="D233" s="43" t="str">
        <f>IF($A233="","",_xll.ciqfunctions.udf.CIQ($A233,"IQ_TOTAL_REV_SCORE",$B$3))</f>
        <v/>
      </c>
      <c r="E233" s="43" t="str">
        <f>IF($A233="","",_xll.ciqfunctions.udf.CIQ($A233,"IQ_TOTAL_EQUITY_SCORE",$B$3))</f>
        <v/>
      </c>
      <c r="F233" s="43" t="str">
        <f>IF($A233="","",_xll.ciqfunctions.udf.CIQ($A233,"IQ_RETURN_CAPITAL_SCORE",$B$3))</f>
        <v/>
      </c>
      <c r="G233" s="43" t="str">
        <f>IF($A233="","",_xll.ciqfunctions.udf.CIQ($A233,"IQ_RECURRING_EARN_ASSETS_SCORE",$B$3))</f>
        <v/>
      </c>
      <c r="H233" s="43" t="str">
        <f>IF($A233="","",_xll.ciqfunctions.udf.CIQ($A233,"IQ_NET_WORKING_CAP_REV_SCORE",$B$3))</f>
        <v/>
      </c>
      <c r="I233" s="43" t="str">
        <f>IF($A233="","",_xll.ciqfunctions.udf.CIQ($A233,"IQ_ASSET_TURNS_SCORE",$B$3))</f>
        <v/>
      </c>
      <c r="J233" s="43" t="str">
        <f>IF($A233="","",_xll.ciqfunctions.udf.CIQ($A233,"IQ_INTAN_ASSETS_REV_SCORE",$B$3))</f>
        <v/>
      </c>
      <c r="K233" s="43" t="str">
        <f>IF($A233="","",_xll.ciqfunctions.udf.CIQ($A233,"IQ_NET_WORKING_CAP_TOTAL_ASSETS_SCORE",$B$3))</f>
        <v/>
      </c>
      <c r="L233" s="43" t="str">
        <f>IF($A233="","",_xll.ciqfunctions.udf.CIQ($A233,"IQ_AP_AR_SCORE",$B$3))</f>
        <v/>
      </c>
      <c r="M233" s="43" t="str">
        <f>IF($A233="","",_xll.ciqfunctions.udf.CIQ($A233,"IQ_MGMT_RATE_RETURN_SCORE",$B$3))</f>
        <v/>
      </c>
      <c r="N233" s="43" t="str">
        <f>IF($A233="","",_xll.ciqfunctions.udf.CIQ($A233,"IQ_GROSS_MARGIN_SCORE",$B$3))</f>
        <v/>
      </c>
      <c r="O233" s="43" t="str">
        <f>IF($A233="","",_xll.ciqfunctions.udf.CIQ($A233,"IQ_EBITDA_MARGIN_SCORE",$B$3))</f>
        <v/>
      </c>
      <c r="Q233" s="43" t="str">
        <f>IF($A233="","",_xll.ciqfunctions.udf.CIQ($A233,"IQ_SOLVENCY_SCORE",$B$3))</f>
        <v/>
      </c>
      <c r="R233" s="43" t="str">
        <f>IF($A233="","",_xll.ciqfunctions.udf.CIQ($A233,"IQ_FFO_INT_SCORE",$B$3))</f>
        <v/>
      </c>
      <c r="S233" s="43" t="str">
        <f>IF($A233="","",_xll.ciqfunctions.udf.CIQ($A233,"IQ_EBITDA_INT_SCORE",$B$3))</f>
        <v/>
      </c>
      <c r="T233" s="43" t="str">
        <f>IF($A233="","",_xll.ciqfunctions.udf.CIQ($A233,"IQ_FFO_TOTAL_DEBT_SCORE",$B$3))</f>
        <v/>
      </c>
      <c r="U233" s="43" t="str">
        <f>IF($A233="","",_xll.ciqfunctions.udf.CIQ($A233,"IQ_NET_DEBT_EBITDA_SCORE",$B$3))</f>
        <v/>
      </c>
      <c r="V233" s="43" t="str">
        <f>IF($A233="","",_xll.ciqfunctions.udf.CIQ($A233,"IQ_TOTAL_DEBT_CAP_SCORE",$B$3))</f>
        <v/>
      </c>
      <c r="W233" s="43" t="str">
        <f>IF($A233="","",_xll.ciqfunctions.udf.CIQ($A233,"IQ_DEBT_TOTAL_LIAB_SCORE",$B$3))</f>
        <v/>
      </c>
      <c r="X233" s="43" t="str">
        <f>IF($A233="","",_xll.ciqfunctions.udf.CIQ($A233,"IQ_TOTAL_DEBT_TOTAL_REV_SCORE",$B$3))</f>
        <v/>
      </c>
      <c r="Z233" s="43" t="str">
        <f>IF($A233="","",_xll.ciqfunctions.udf.CIQ($A233,"IQ_LIQUID_SCORE",$B$3))</f>
        <v/>
      </c>
      <c r="AA233" s="43" t="str">
        <f>IF($A233="","",_xll.ciqfunctions.udf.CIQ($A233,"IQ_FFO_PLUS_CASH_ST_DEBT_SCORE",$B$3))</f>
        <v/>
      </c>
      <c r="AB233" s="43" t="str">
        <f>IF($A233="","",_xll.ciqfunctions.udf.CIQ($A233,"IQ_FFO_GROSS_PROFIT_SCORE",$B$3))</f>
        <v/>
      </c>
      <c r="AC233" s="43" t="str">
        <f>IF($A233="","",_xll.ciqfunctions.udf.CIQ($A233,"IQ_BASIC_DEFENSE_INTERVAL_SCORE",$B$3))</f>
        <v/>
      </c>
      <c r="AD233" s="43" t="str">
        <f>IF($A233="","",_xll.ciqfunctions.udf.CIQ($A233,"IQ_CURRENT_RATIO_SCORE",$B$3))</f>
        <v/>
      </c>
      <c r="AE233" s="43" t="str">
        <f>IF($A233="","",_xll.ciqfunctions.udf.CIQ($A233,"IQ_QUICK_RATIO_SCORE",$B$3))</f>
        <v/>
      </c>
    </row>
    <row r="234" spans="3:31" ht="12.75" customHeight="1" x14ac:dyDescent="0.2">
      <c r="C234" s="43" t="str">
        <f>IF($A234="","",_xll.ciqfunctions.udf.CIQ($A234,"IQ_OPERATIONAL_SCORE",$B$3))</f>
        <v/>
      </c>
      <c r="D234" s="43" t="str">
        <f>IF($A234="","",_xll.ciqfunctions.udf.CIQ($A234,"IQ_TOTAL_REV_SCORE",$B$3))</f>
        <v/>
      </c>
      <c r="E234" s="43" t="str">
        <f>IF($A234="","",_xll.ciqfunctions.udf.CIQ($A234,"IQ_TOTAL_EQUITY_SCORE",$B$3))</f>
        <v/>
      </c>
      <c r="F234" s="43" t="str">
        <f>IF($A234="","",_xll.ciqfunctions.udf.CIQ($A234,"IQ_RETURN_CAPITAL_SCORE",$B$3))</f>
        <v/>
      </c>
      <c r="G234" s="43" t="str">
        <f>IF($A234="","",_xll.ciqfunctions.udf.CIQ($A234,"IQ_RECURRING_EARN_ASSETS_SCORE",$B$3))</f>
        <v/>
      </c>
      <c r="H234" s="43" t="str">
        <f>IF($A234="","",_xll.ciqfunctions.udf.CIQ($A234,"IQ_NET_WORKING_CAP_REV_SCORE",$B$3))</f>
        <v/>
      </c>
      <c r="I234" s="43" t="str">
        <f>IF($A234="","",_xll.ciqfunctions.udf.CIQ($A234,"IQ_ASSET_TURNS_SCORE",$B$3))</f>
        <v/>
      </c>
      <c r="J234" s="43" t="str">
        <f>IF($A234="","",_xll.ciqfunctions.udf.CIQ($A234,"IQ_INTAN_ASSETS_REV_SCORE",$B$3))</f>
        <v/>
      </c>
      <c r="K234" s="43" t="str">
        <f>IF($A234="","",_xll.ciqfunctions.udf.CIQ($A234,"IQ_NET_WORKING_CAP_TOTAL_ASSETS_SCORE",$B$3))</f>
        <v/>
      </c>
      <c r="L234" s="43" t="str">
        <f>IF($A234="","",_xll.ciqfunctions.udf.CIQ($A234,"IQ_AP_AR_SCORE",$B$3))</f>
        <v/>
      </c>
      <c r="M234" s="43" t="str">
        <f>IF($A234="","",_xll.ciqfunctions.udf.CIQ($A234,"IQ_MGMT_RATE_RETURN_SCORE",$B$3))</f>
        <v/>
      </c>
      <c r="N234" s="43" t="str">
        <f>IF($A234="","",_xll.ciqfunctions.udf.CIQ($A234,"IQ_GROSS_MARGIN_SCORE",$B$3))</f>
        <v/>
      </c>
      <c r="O234" s="43" t="str">
        <f>IF($A234="","",_xll.ciqfunctions.udf.CIQ($A234,"IQ_EBITDA_MARGIN_SCORE",$B$3))</f>
        <v/>
      </c>
      <c r="Q234" s="43" t="str">
        <f>IF($A234="","",_xll.ciqfunctions.udf.CIQ($A234,"IQ_SOLVENCY_SCORE",$B$3))</f>
        <v/>
      </c>
      <c r="R234" s="43" t="str">
        <f>IF($A234="","",_xll.ciqfunctions.udf.CIQ($A234,"IQ_FFO_INT_SCORE",$B$3))</f>
        <v/>
      </c>
      <c r="S234" s="43" t="str">
        <f>IF($A234="","",_xll.ciqfunctions.udf.CIQ($A234,"IQ_EBITDA_INT_SCORE",$B$3))</f>
        <v/>
      </c>
      <c r="T234" s="43" t="str">
        <f>IF($A234="","",_xll.ciqfunctions.udf.CIQ($A234,"IQ_FFO_TOTAL_DEBT_SCORE",$B$3))</f>
        <v/>
      </c>
      <c r="U234" s="43" t="str">
        <f>IF($A234="","",_xll.ciqfunctions.udf.CIQ($A234,"IQ_NET_DEBT_EBITDA_SCORE",$B$3))</f>
        <v/>
      </c>
      <c r="V234" s="43" t="str">
        <f>IF($A234="","",_xll.ciqfunctions.udf.CIQ($A234,"IQ_TOTAL_DEBT_CAP_SCORE",$B$3))</f>
        <v/>
      </c>
      <c r="W234" s="43" t="str">
        <f>IF($A234="","",_xll.ciqfunctions.udf.CIQ($A234,"IQ_DEBT_TOTAL_LIAB_SCORE",$B$3))</f>
        <v/>
      </c>
      <c r="X234" s="43" t="str">
        <f>IF($A234="","",_xll.ciqfunctions.udf.CIQ($A234,"IQ_TOTAL_DEBT_TOTAL_REV_SCORE",$B$3))</f>
        <v/>
      </c>
      <c r="Z234" s="43" t="str">
        <f>IF($A234="","",_xll.ciqfunctions.udf.CIQ($A234,"IQ_LIQUID_SCORE",$B$3))</f>
        <v/>
      </c>
      <c r="AA234" s="43" t="str">
        <f>IF($A234="","",_xll.ciqfunctions.udf.CIQ($A234,"IQ_FFO_PLUS_CASH_ST_DEBT_SCORE",$B$3))</f>
        <v/>
      </c>
      <c r="AB234" s="43" t="str">
        <f>IF($A234="","",_xll.ciqfunctions.udf.CIQ($A234,"IQ_FFO_GROSS_PROFIT_SCORE",$B$3))</f>
        <v/>
      </c>
      <c r="AC234" s="43" t="str">
        <f>IF($A234="","",_xll.ciqfunctions.udf.CIQ($A234,"IQ_BASIC_DEFENSE_INTERVAL_SCORE",$B$3))</f>
        <v/>
      </c>
      <c r="AD234" s="43" t="str">
        <f>IF($A234="","",_xll.ciqfunctions.udf.CIQ($A234,"IQ_CURRENT_RATIO_SCORE",$B$3))</f>
        <v/>
      </c>
      <c r="AE234" s="43" t="str">
        <f>IF($A234="","",_xll.ciqfunctions.udf.CIQ($A234,"IQ_QUICK_RATIO_SCORE",$B$3))</f>
        <v/>
      </c>
    </row>
    <row r="235" spans="3:31" ht="12.75" customHeight="1" x14ac:dyDescent="0.2">
      <c r="C235" s="43" t="str">
        <f>IF($A235="","",_xll.ciqfunctions.udf.CIQ($A235,"IQ_OPERATIONAL_SCORE",$B$3))</f>
        <v/>
      </c>
      <c r="D235" s="43" t="str">
        <f>IF($A235="","",_xll.ciqfunctions.udf.CIQ($A235,"IQ_TOTAL_REV_SCORE",$B$3))</f>
        <v/>
      </c>
      <c r="E235" s="43" t="str">
        <f>IF($A235="","",_xll.ciqfunctions.udf.CIQ($A235,"IQ_TOTAL_EQUITY_SCORE",$B$3))</f>
        <v/>
      </c>
      <c r="F235" s="43" t="str">
        <f>IF($A235="","",_xll.ciqfunctions.udf.CIQ($A235,"IQ_RETURN_CAPITAL_SCORE",$B$3))</f>
        <v/>
      </c>
      <c r="G235" s="43" t="str">
        <f>IF($A235="","",_xll.ciqfunctions.udf.CIQ($A235,"IQ_RECURRING_EARN_ASSETS_SCORE",$B$3))</f>
        <v/>
      </c>
      <c r="H235" s="43" t="str">
        <f>IF($A235="","",_xll.ciqfunctions.udf.CIQ($A235,"IQ_NET_WORKING_CAP_REV_SCORE",$B$3))</f>
        <v/>
      </c>
      <c r="I235" s="43" t="str">
        <f>IF($A235="","",_xll.ciqfunctions.udf.CIQ($A235,"IQ_ASSET_TURNS_SCORE",$B$3))</f>
        <v/>
      </c>
      <c r="J235" s="43" t="str">
        <f>IF($A235="","",_xll.ciqfunctions.udf.CIQ($A235,"IQ_INTAN_ASSETS_REV_SCORE",$B$3))</f>
        <v/>
      </c>
      <c r="K235" s="43" t="str">
        <f>IF($A235="","",_xll.ciqfunctions.udf.CIQ($A235,"IQ_NET_WORKING_CAP_TOTAL_ASSETS_SCORE",$B$3))</f>
        <v/>
      </c>
      <c r="L235" s="43" t="str">
        <f>IF($A235="","",_xll.ciqfunctions.udf.CIQ($A235,"IQ_AP_AR_SCORE",$B$3))</f>
        <v/>
      </c>
      <c r="M235" s="43" t="str">
        <f>IF($A235="","",_xll.ciqfunctions.udf.CIQ($A235,"IQ_MGMT_RATE_RETURN_SCORE",$B$3))</f>
        <v/>
      </c>
      <c r="N235" s="43" t="str">
        <f>IF($A235="","",_xll.ciqfunctions.udf.CIQ($A235,"IQ_GROSS_MARGIN_SCORE",$B$3))</f>
        <v/>
      </c>
      <c r="O235" s="43" t="str">
        <f>IF($A235="","",_xll.ciqfunctions.udf.CIQ($A235,"IQ_EBITDA_MARGIN_SCORE",$B$3))</f>
        <v/>
      </c>
      <c r="Q235" s="43" t="str">
        <f>IF($A235="","",_xll.ciqfunctions.udf.CIQ($A235,"IQ_SOLVENCY_SCORE",$B$3))</f>
        <v/>
      </c>
      <c r="R235" s="43" t="str">
        <f>IF($A235="","",_xll.ciqfunctions.udf.CIQ($A235,"IQ_FFO_INT_SCORE",$B$3))</f>
        <v/>
      </c>
      <c r="S235" s="43" t="str">
        <f>IF($A235="","",_xll.ciqfunctions.udf.CIQ($A235,"IQ_EBITDA_INT_SCORE",$B$3))</f>
        <v/>
      </c>
      <c r="T235" s="43" t="str">
        <f>IF($A235="","",_xll.ciqfunctions.udf.CIQ($A235,"IQ_FFO_TOTAL_DEBT_SCORE",$B$3))</f>
        <v/>
      </c>
      <c r="U235" s="43" t="str">
        <f>IF($A235="","",_xll.ciqfunctions.udf.CIQ($A235,"IQ_NET_DEBT_EBITDA_SCORE",$B$3))</f>
        <v/>
      </c>
      <c r="V235" s="43" t="str">
        <f>IF($A235="","",_xll.ciqfunctions.udf.CIQ($A235,"IQ_TOTAL_DEBT_CAP_SCORE",$B$3))</f>
        <v/>
      </c>
      <c r="W235" s="43" t="str">
        <f>IF($A235="","",_xll.ciqfunctions.udf.CIQ($A235,"IQ_DEBT_TOTAL_LIAB_SCORE",$B$3))</f>
        <v/>
      </c>
      <c r="X235" s="43" t="str">
        <f>IF($A235="","",_xll.ciqfunctions.udf.CIQ($A235,"IQ_TOTAL_DEBT_TOTAL_REV_SCORE",$B$3))</f>
        <v/>
      </c>
      <c r="Z235" s="43" t="str">
        <f>IF($A235="","",_xll.ciqfunctions.udf.CIQ($A235,"IQ_LIQUID_SCORE",$B$3))</f>
        <v/>
      </c>
      <c r="AA235" s="43" t="str">
        <f>IF($A235="","",_xll.ciqfunctions.udf.CIQ($A235,"IQ_FFO_PLUS_CASH_ST_DEBT_SCORE",$B$3))</f>
        <v/>
      </c>
      <c r="AB235" s="43" t="str">
        <f>IF($A235="","",_xll.ciqfunctions.udf.CIQ($A235,"IQ_FFO_GROSS_PROFIT_SCORE",$B$3))</f>
        <v/>
      </c>
      <c r="AC235" s="43" t="str">
        <f>IF($A235="","",_xll.ciqfunctions.udf.CIQ($A235,"IQ_BASIC_DEFENSE_INTERVAL_SCORE",$B$3))</f>
        <v/>
      </c>
      <c r="AD235" s="43" t="str">
        <f>IF($A235="","",_xll.ciqfunctions.udf.CIQ($A235,"IQ_CURRENT_RATIO_SCORE",$B$3))</f>
        <v/>
      </c>
      <c r="AE235" s="43" t="str">
        <f>IF($A235="","",_xll.ciqfunctions.udf.CIQ($A235,"IQ_QUICK_RATIO_SCORE",$B$3))</f>
        <v/>
      </c>
    </row>
    <row r="236" spans="3:31" ht="12.75" customHeight="1" x14ac:dyDescent="0.2">
      <c r="C236" s="43" t="str">
        <f>IF($A236="","",_xll.ciqfunctions.udf.CIQ($A236,"IQ_OPERATIONAL_SCORE",$B$3))</f>
        <v/>
      </c>
      <c r="D236" s="43" t="str">
        <f>IF($A236="","",_xll.ciqfunctions.udf.CIQ($A236,"IQ_TOTAL_REV_SCORE",$B$3))</f>
        <v/>
      </c>
      <c r="E236" s="43" t="str">
        <f>IF($A236="","",_xll.ciqfunctions.udf.CIQ($A236,"IQ_TOTAL_EQUITY_SCORE",$B$3))</f>
        <v/>
      </c>
      <c r="F236" s="43" t="str">
        <f>IF($A236="","",_xll.ciqfunctions.udf.CIQ($A236,"IQ_RETURN_CAPITAL_SCORE",$B$3))</f>
        <v/>
      </c>
      <c r="G236" s="43" t="str">
        <f>IF($A236="","",_xll.ciqfunctions.udf.CIQ($A236,"IQ_RECURRING_EARN_ASSETS_SCORE",$B$3))</f>
        <v/>
      </c>
      <c r="H236" s="43" t="str">
        <f>IF($A236="","",_xll.ciqfunctions.udf.CIQ($A236,"IQ_NET_WORKING_CAP_REV_SCORE",$B$3))</f>
        <v/>
      </c>
      <c r="I236" s="43" t="str">
        <f>IF($A236="","",_xll.ciqfunctions.udf.CIQ($A236,"IQ_ASSET_TURNS_SCORE",$B$3))</f>
        <v/>
      </c>
      <c r="J236" s="43" t="str">
        <f>IF($A236="","",_xll.ciqfunctions.udf.CIQ($A236,"IQ_INTAN_ASSETS_REV_SCORE",$B$3))</f>
        <v/>
      </c>
      <c r="K236" s="43" t="str">
        <f>IF($A236="","",_xll.ciqfunctions.udf.CIQ($A236,"IQ_NET_WORKING_CAP_TOTAL_ASSETS_SCORE",$B$3))</f>
        <v/>
      </c>
      <c r="L236" s="43" t="str">
        <f>IF($A236="","",_xll.ciqfunctions.udf.CIQ($A236,"IQ_AP_AR_SCORE",$B$3))</f>
        <v/>
      </c>
      <c r="M236" s="43" t="str">
        <f>IF($A236="","",_xll.ciqfunctions.udf.CIQ($A236,"IQ_MGMT_RATE_RETURN_SCORE",$B$3))</f>
        <v/>
      </c>
      <c r="N236" s="43" t="str">
        <f>IF($A236="","",_xll.ciqfunctions.udf.CIQ($A236,"IQ_GROSS_MARGIN_SCORE",$B$3))</f>
        <v/>
      </c>
      <c r="O236" s="43" t="str">
        <f>IF($A236="","",_xll.ciqfunctions.udf.CIQ($A236,"IQ_EBITDA_MARGIN_SCORE",$B$3))</f>
        <v/>
      </c>
      <c r="Q236" s="43" t="str">
        <f>IF($A236="","",_xll.ciqfunctions.udf.CIQ($A236,"IQ_SOLVENCY_SCORE",$B$3))</f>
        <v/>
      </c>
      <c r="R236" s="43" t="str">
        <f>IF($A236="","",_xll.ciqfunctions.udf.CIQ($A236,"IQ_FFO_INT_SCORE",$B$3))</f>
        <v/>
      </c>
      <c r="S236" s="43" t="str">
        <f>IF($A236="","",_xll.ciqfunctions.udf.CIQ($A236,"IQ_EBITDA_INT_SCORE",$B$3))</f>
        <v/>
      </c>
      <c r="T236" s="43" t="str">
        <f>IF($A236="","",_xll.ciqfunctions.udf.CIQ($A236,"IQ_FFO_TOTAL_DEBT_SCORE",$B$3))</f>
        <v/>
      </c>
      <c r="U236" s="43" t="str">
        <f>IF($A236="","",_xll.ciqfunctions.udf.CIQ($A236,"IQ_NET_DEBT_EBITDA_SCORE",$B$3))</f>
        <v/>
      </c>
      <c r="V236" s="43" t="str">
        <f>IF($A236="","",_xll.ciqfunctions.udf.CIQ($A236,"IQ_TOTAL_DEBT_CAP_SCORE",$B$3))</f>
        <v/>
      </c>
      <c r="W236" s="43" t="str">
        <f>IF($A236="","",_xll.ciqfunctions.udf.CIQ($A236,"IQ_DEBT_TOTAL_LIAB_SCORE",$B$3))</f>
        <v/>
      </c>
      <c r="X236" s="43" t="str">
        <f>IF($A236="","",_xll.ciqfunctions.udf.CIQ($A236,"IQ_TOTAL_DEBT_TOTAL_REV_SCORE",$B$3))</f>
        <v/>
      </c>
      <c r="Z236" s="43" t="str">
        <f>IF($A236="","",_xll.ciqfunctions.udf.CIQ($A236,"IQ_LIQUID_SCORE",$B$3))</f>
        <v/>
      </c>
      <c r="AA236" s="43" t="str">
        <f>IF($A236="","",_xll.ciqfunctions.udf.CIQ($A236,"IQ_FFO_PLUS_CASH_ST_DEBT_SCORE",$B$3))</f>
        <v/>
      </c>
      <c r="AB236" s="43" t="str">
        <f>IF($A236="","",_xll.ciqfunctions.udf.CIQ($A236,"IQ_FFO_GROSS_PROFIT_SCORE",$B$3))</f>
        <v/>
      </c>
      <c r="AC236" s="43" t="str">
        <f>IF($A236="","",_xll.ciqfunctions.udf.CIQ($A236,"IQ_BASIC_DEFENSE_INTERVAL_SCORE",$B$3))</f>
        <v/>
      </c>
      <c r="AD236" s="43" t="str">
        <f>IF($A236="","",_xll.ciqfunctions.udf.CIQ($A236,"IQ_CURRENT_RATIO_SCORE",$B$3))</f>
        <v/>
      </c>
      <c r="AE236" s="43" t="str">
        <f>IF($A236="","",_xll.ciqfunctions.udf.CIQ($A236,"IQ_QUICK_RATIO_SCORE",$B$3))</f>
        <v/>
      </c>
    </row>
    <row r="237" spans="3:31" ht="12.75" customHeight="1" x14ac:dyDescent="0.2">
      <c r="C237" s="43" t="str">
        <f>IF($A237="","",_xll.ciqfunctions.udf.CIQ($A237,"IQ_OPERATIONAL_SCORE",$B$3))</f>
        <v/>
      </c>
      <c r="D237" s="43" t="str">
        <f>IF($A237="","",_xll.ciqfunctions.udf.CIQ($A237,"IQ_TOTAL_REV_SCORE",$B$3))</f>
        <v/>
      </c>
      <c r="E237" s="43" t="str">
        <f>IF($A237="","",_xll.ciqfunctions.udf.CIQ($A237,"IQ_TOTAL_EQUITY_SCORE",$B$3))</f>
        <v/>
      </c>
      <c r="F237" s="43" t="str">
        <f>IF($A237="","",_xll.ciqfunctions.udf.CIQ($A237,"IQ_RETURN_CAPITAL_SCORE",$B$3))</f>
        <v/>
      </c>
      <c r="G237" s="43" t="str">
        <f>IF($A237="","",_xll.ciqfunctions.udf.CIQ($A237,"IQ_RECURRING_EARN_ASSETS_SCORE",$B$3))</f>
        <v/>
      </c>
      <c r="H237" s="43" t="str">
        <f>IF($A237="","",_xll.ciqfunctions.udf.CIQ($A237,"IQ_NET_WORKING_CAP_REV_SCORE",$B$3))</f>
        <v/>
      </c>
      <c r="I237" s="43" t="str">
        <f>IF($A237="","",_xll.ciqfunctions.udf.CIQ($A237,"IQ_ASSET_TURNS_SCORE",$B$3))</f>
        <v/>
      </c>
      <c r="J237" s="43" t="str">
        <f>IF($A237="","",_xll.ciqfunctions.udf.CIQ($A237,"IQ_INTAN_ASSETS_REV_SCORE",$B$3))</f>
        <v/>
      </c>
      <c r="K237" s="43" t="str">
        <f>IF($A237="","",_xll.ciqfunctions.udf.CIQ($A237,"IQ_NET_WORKING_CAP_TOTAL_ASSETS_SCORE",$B$3))</f>
        <v/>
      </c>
      <c r="L237" s="43" t="str">
        <f>IF($A237="","",_xll.ciqfunctions.udf.CIQ($A237,"IQ_AP_AR_SCORE",$B$3))</f>
        <v/>
      </c>
      <c r="M237" s="43" t="str">
        <f>IF($A237="","",_xll.ciqfunctions.udf.CIQ($A237,"IQ_MGMT_RATE_RETURN_SCORE",$B$3))</f>
        <v/>
      </c>
      <c r="N237" s="43" t="str">
        <f>IF($A237="","",_xll.ciqfunctions.udf.CIQ($A237,"IQ_GROSS_MARGIN_SCORE",$B$3))</f>
        <v/>
      </c>
      <c r="O237" s="43" t="str">
        <f>IF($A237="","",_xll.ciqfunctions.udf.CIQ($A237,"IQ_EBITDA_MARGIN_SCORE",$B$3))</f>
        <v/>
      </c>
      <c r="Q237" s="43" t="str">
        <f>IF($A237="","",_xll.ciqfunctions.udf.CIQ($A237,"IQ_SOLVENCY_SCORE",$B$3))</f>
        <v/>
      </c>
      <c r="R237" s="43" t="str">
        <f>IF($A237="","",_xll.ciqfunctions.udf.CIQ($A237,"IQ_FFO_INT_SCORE",$B$3))</f>
        <v/>
      </c>
      <c r="S237" s="43" t="str">
        <f>IF($A237="","",_xll.ciqfunctions.udf.CIQ($A237,"IQ_EBITDA_INT_SCORE",$B$3))</f>
        <v/>
      </c>
      <c r="T237" s="43" t="str">
        <f>IF($A237="","",_xll.ciqfunctions.udf.CIQ($A237,"IQ_FFO_TOTAL_DEBT_SCORE",$B$3))</f>
        <v/>
      </c>
      <c r="U237" s="43" t="str">
        <f>IF($A237="","",_xll.ciqfunctions.udf.CIQ($A237,"IQ_NET_DEBT_EBITDA_SCORE",$B$3))</f>
        <v/>
      </c>
      <c r="V237" s="43" t="str">
        <f>IF($A237="","",_xll.ciqfunctions.udf.CIQ($A237,"IQ_TOTAL_DEBT_CAP_SCORE",$B$3))</f>
        <v/>
      </c>
      <c r="W237" s="43" t="str">
        <f>IF($A237="","",_xll.ciqfunctions.udf.CIQ($A237,"IQ_DEBT_TOTAL_LIAB_SCORE",$B$3))</f>
        <v/>
      </c>
      <c r="X237" s="43" t="str">
        <f>IF($A237="","",_xll.ciqfunctions.udf.CIQ($A237,"IQ_TOTAL_DEBT_TOTAL_REV_SCORE",$B$3))</f>
        <v/>
      </c>
      <c r="Z237" s="43" t="str">
        <f>IF($A237="","",_xll.ciqfunctions.udf.CIQ($A237,"IQ_LIQUID_SCORE",$B$3))</f>
        <v/>
      </c>
      <c r="AA237" s="43" t="str">
        <f>IF($A237="","",_xll.ciqfunctions.udf.CIQ($A237,"IQ_FFO_PLUS_CASH_ST_DEBT_SCORE",$B$3))</f>
        <v/>
      </c>
      <c r="AB237" s="43" t="str">
        <f>IF($A237="","",_xll.ciqfunctions.udf.CIQ($A237,"IQ_FFO_GROSS_PROFIT_SCORE",$B$3))</f>
        <v/>
      </c>
      <c r="AC237" s="43" t="str">
        <f>IF($A237="","",_xll.ciqfunctions.udf.CIQ($A237,"IQ_BASIC_DEFENSE_INTERVAL_SCORE",$B$3))</f>
        <v/>
      </c>
      <c r="AD237" s="43" t="str">
        <f>IF($A237="","",_xll.ciqfunctions.udf.CIQ($A237,"IQ_CURRENT_RATIO_SCORE",$B$3))</f>
        <v/>
      </c>
      <c r="AE237" s="43" t="str">
        <f>IF($A237="","",_xll.ciqfunctions.udf.CIQ($A237,"IQ_QUICK_RATIO_SCORE",$B$3))</f>
        <v/>
      </c>
    </row>
    <row r="238" spans="3:31" ht="12.75" customHeight="1" x14ac:dyDescent="0.2">
      <c r="C238" s="43" t="str">
        <f>IF($A238="","",_xll.ciqfunctions.udf.CIQ($A238,"IQ_OPERATIONAL_SCORE",$B$3))</f>
        <v/>
      </c>
      <c r="D238" s="43" t="str">
        <f>IF($A238="","",_xll.ciqfunctions.udf.CIQ($A238,"IQ_TOTAL_REV_SCORE",$B$3))</f>
        <v/>
      </c>
      <c r="E238" s="43" t="str">
        <f>IF($A238="","",_xll.ciqfunctions.udf.CIQ($A238,"IQ_TOTAL_EQUITY_SCORE",$B$3))</f>
        <v/>
      </c>
      <c r="F238" s="43" t="str">
        <f>IF($A238="","",_xll.ciqfunctions.udf.CIQ($A238,"IQ_RETURN_CAPITAL_SCORE",$B$3))</f>
        <v/>
      </c>
      <c r="G238" s="43" t="str">
        <f>IF($A238="","",_xll.ciqfunctions.udf.CIQ($A238,"IQ_RECURRING_EARN_ASSETS_SCORE",$B$3))</f>
        <v/>
      </c>
      <c r="H238" s="43" t="str">
        <f>IF($A238="","",_xll.ciqfunctions.udf.CIQ($A238,"IQ_NET_WORKING_CAP_REV_SCORE",$B$3))</f>
        <v/>
      </c>
      <c r="I238" s="43" t="str">
        <f>IF($A238="","",_xll.ciqfunctions.udf.CIQ($A238,"IQ_ASSET_TURNS_SCORE",$B$3))</f>
        <v/>
      </c>
      <c r="J238" s="43" t="str">
        <f>IF($A238="","",_xll.ciqfunctions.udf.CIQ($A238,"IQ_INTAN_ASSETS_REV_SCORE",$B$3))</f>
        <v/>
      </c>
      <c r="K238" s="43" t="str">
        <f>IF($A238="","",_xll.ciqfunctions.udf.CIQ($A238,"IQ_NET_WORKING_CAP_TOTAL_ASSETS_SCORE",$B$3))</f>
        <v/>
      </c>
      <c r="L238" s="43" t="str">
        <f>IF($A238="","",_xll.ciqfunctions.udf.CIQ($A238,"IQ_AP_AR_SCORE",$B$3))</f>
        <v/>
      </c>
      <c r="M238" s="43" t="str">
        <f>IF($A238="","",_xll.ciqfunctions.udf.CIQ($A238,"IQ_MGMT_RATE_RETURN_SCORE",$B$3))</f>
        <v/>
      </c>
      <c r="N238" s="43" t="str">
        <f>IF($A238="","",_xll.ciqfunctions.udf.CIQ($A238,"IQ_GROSS_MARGIN_SCORE",$B$3))</f>
        <v/>
      </c>
      <c r="O238" s="43" t="str">
        <f>IF($A238="","",_xll.ciqfunctions.udf.CIQ($A238,"IQ_EBITDA_MARGIN_SCORE",$B$3))</f>
        <v/>
      </c>
      <c r="Q238" s="43" t="str">
        <f>IF($A238="","",_xll.ciqfunctions.udf.CIQ($A238,"IQ_SOLVENCY_SCORE",$B$3))</f>
        <v/>
      </c>
      <c r="R238" s="43" t="str">
        <f>IF($A238="","",_xll.ciqfunctions.udf.CIQ($A238,"IQ_FFO_INT_SCORE",$B$3))</f>
        <v/>
      </c>
      <c r="S238" s="43" t="str">
        <f>IF($A238="","",_xll.ciqfunctions.udf.CIQ($A238,"IQ_EBITDA_INT_SCORE",$B$3))</f>
        <v/>
      </c>
      <c r="T238" s="43" t="str">
        <f>IF($A238="","",_xll.ciqfunctions.udf.CIQ($A238,"IQ_FFO_TOTAL_DEBT_SCORE",$B$3))</f>
        <v/>
      </c>
      <c r="U238" s="43" t="str">
        <f>IF($A238="","",_xll.ciqfunctions.udf.CIQ($A238,"IQ_NET_DEBT_EBITDA_SCORE",$B$3))</f>
        <v/>
      </c>
      <c r="V238" s="43" t="str">
        <f>IF($A238="","",_xll.ciqfunctions.udf.CIQ($A238,"IQ_TOTAL_DEBT_CAP_SCORE",$B$3))</f>
        <v/>
      </c>
      <c r="W238" s="43" t="str">
        <f>IF($A238="","",_xll.ciqfunctions.udf.CIQ($A238,"IQ_DEBT_TOTAL_LIAB_SCORE",$B$3))</f>
        <v/>
      </c>
      <c r="X238" s="43" t="str">
        <f>IF($A238="","",_xll.ciqfunctions.udf.CIQ($A238,"IQ_TOTAL_DEBT_TOTAL_REV_SCORE",$B$3))</f>
        <v/>
      </c>
      <c r="Z238" s="43" t="str">
        <f>IF($A238="","",_xll.ciqfunctions.udf.CIQ($A238,"IQ_LIQUID_SCORE",$B$3))</f>
        <v/>
      </c>
      <c r="AA238" s="43" t="str">
        <f>IF($A238="","",_xll.ciqfunctions.udf.CIQ($A238,"IQ_FFO_PLUS_CASH_ST_DEBT_SCORE",$B$3))</f>
        <v/>
      </c>
      <c r="AB238" s="43" t="str">
        <f>IF($A238="","",_xll.ciqfunctions.udf.CIQ($A238,"IQ_FFO_GROSS_PROFIT_SCORE",$B$3))</f>
        <v/>
      </c>
      <c r="AC238" s="43" t="str">
        <f>IF($A238="","",_xll.ciqfunctions.udf.CIQ($A238,"IQ_BASIC_DEFENSE_INTERVAL_SCORE",$B$3))</f>
        <v/>
      </c>
      <c r="AD238" s="43" t="str">
        <f>IF($A238="","",_xll.ciqfunctions.udf.CIQ($A238,"IQ_CURRENT_RATIO_SCORE",$B$3))</f>
        <v/>
      </c>
      <c r="AE238" s="43" t="str">
        <f>IF($A238="","",_xll.ciqfunctions.udf.CIQ($A238,"IQ_QUICK_RATIO_SCORE",$B$3))</f>
        <v/>
      </c>
    </row>
    <row r="239" spans="3:31" ht="12.75" customHeight="1" x14ac:dyDescent="0.2">
      <c r="C239" s="43" t="str">
        <f>IF($A239="","",_xll.ciqfunctions.udf.CIQ($A239,"IQ_OPERATIONAL_SCORE",$B$3))</f>
        <v/>
      </c>
      <c r="D239" s="43" t="str">
        <f>IF($A239="","",_xll.ciqfunctions.udf.CIQ($A239,"IQ_TOTAL_REV_SCORE",$B$3))</f>
        <v/>
      </c>
      <c r="E239" s="43" t="str">
        <f>IF($A239="","",_xll.ciqfunctions.udf.CIQ($A239,"IQ_TOTAL_EQUITY_SCORE",$B$3))</f>
        <v/>
      </c>
      <c r="F239" s="43" t="str">
        <f>IF($A239="","",_xll.ciqfunctions.udf.CIQ($A239,"IQ_RETURN_CAPITAL_SCORE",$B$3))</f>
        <v/>
      </c>
      <c r="G239" s="43" t="str">
        <f>IF($A239="","",_xll.ciqfunctions.udf.CIQ($A239,"IQ_RECURRING_EARN_ASSETS_SCORE",$B$3))</f>
        <v/>
      </c>
      <c r="H239" s="43" t="str">
        <f>IF($A239="","",_xll.ciqfunctions.udf.CIQ($A239,"IQ_NET_WORKING_CAP_REV_SCORE",$B$3))</f>
        <v/>
      </c>
      <c r="I239" s="43" t="str">
        <f>IF($A239="","",_xll.ciqfunctions.udf.CIQ($A239,"IQ_ASSET_TURNS_SCORE",$B$3))</f>
        <v/>
      </c>
      <c r="J239" s="43" t="str">
        <f>IF($A239="","",_xll.ciqfunctions.udf.CIQ($A239,"IQ_INTAN_ASSETS_REV_SCORE",$B$3))</f>
        <v/>
      </c>
      <c r="K239" s="43" t="str">
        <f>IF($A239="","",_xll.ciqfunctions.udf.CIQ($A239,"IQ_NET_WORKING_CAP_TOTAL_ASSETS_SCORE",$B$3))</f>
        <v/>
      </c>
      <c r="L239" s="43" t="str">
        <f>IF($A239="","",_xll.ciqfunctions.udf.CIQ($A239,"IQ_AP_AR_SCORE",$B$3))</f>
        <v/>
      </c>
      <c r="M239" s="43" t="str">
        <f>IF($A239="","",_xll.ciqfunctions.udf.CIQ($A239,"IQ_MGMT_RATE_RETURN_SCORE",$B$3))</f>
        <v/>
      </c>
      <c r="N239" s="43" t="str">
        <f>IF($A239="","",_xll.ciqfunctions.udf.CIQ($A239,"IQ_GROSS_MARGIN_SCORE",$B$3))</f>
        <v/>
      </c>
      <c r="O239" s="43" t="str">
        <f>IF($A239="","",_xll.ciqfunctions.udf.CIQ($A239,"IQ_EBITDA_MARGIN_SCORE",$B$3))</f>
        <v/>
      </c>
      <c r="Q239" s="43" t="str">
        <f>IF($A239="","",_xll.ciqfunctions.udf.CIQ($A239,"IQ_SOLVENCY_SCORE",$B$3))</f>
        <v/>
      </c>
      <c r="R239" s="43" t="str">
        <f>IF($A239="","",_xll.ciqfunctions.udf.CIQ($A239,"IQ_FFO_INT_SCORE",$B$3))</f>
        <v/>
      </c>
      <c r="S239" s="43" t="str">
        <f>IF($A239="","",_xll.ciqfunctions.udf.CIQ($A239,"IQ_EBITDA_INT_SCORE",$B$3))</f>
        <v/>
      </c>
      <c r="T239" s="43" t="str">
        <f>IF($A239="","",_xll.ciqfunctions.udf.CIQ($A239,"IQ_FFO_TOTAL_DEBT_SCORE",$B$3))</f>
        <v/>
      </c>
      <c r="U239" s="43" t="str">
        <f>IF($A239="","",_xll.ciqfunctions.udf.CIQ($A239,"IQ_NET_DEBT_EBITDA_SCORE",$B$3))</f>
        <v/>
      </c>
      <c r="V239" s="43" t="str">
        <f>IF($A239="","",_xll.ciqfunctions.udf.CIQ($A239,"IQ_TOTAL_DEBT_CAP_SCORE",$B$3))</f>
        <v/>
      </c>
      <c r="W239" s="43" t="str">
        <f>IF($A239="","",_xll.ciqfunctions.udf.CIQ($A239,"IQ_DEBT_TOTAL_LIAB_SCORE",$B$3))</f>
        <v/>
      </c>
      <c r="X239" s="43" t="str">
        <f>IF($A239="","",_xll.ciqfunctions.udf.CIQ($A239,"IQ_TOTAL_DEBT_TOTAL_REV_SCORE",$B$3))</f>
        <v/>
      </c>
      <c r="Z239" s="43" t="str">
        <f>IF($A239="","",_xll.ciqfunctions.udf.CIQ($A239,"IQ_LIQUID_SCORE",$B$3))</f>
        <v/>
      </c>
      <c r="AA239" s="43" t="str">
        <f>IF($A239="","",_xll.ciqfunctions.udf.CIQ($A239,"IQ_FFO_PLUS_CASH_ST_DEBT_SCORE",$B$3))</f>
        <v/>
      </c>
      <c r="AB239" s="43" t="str">
        <f>IF($A239="","",_xll.ciqfunctions.udf.CIQ($A239,"IQ_FFO_GROSS_PROFIT_SCORE",$B$3))</f>
        <v/>
      </c>
      <c r="AC239" s="43" t="str">
        <f>IF($A239="","",_xll.ciqfunctions.udf.CIQ($A239,"IQ_BASIC_DEFENSE_INTERVAL_SCORE",$B$3))</f>
        <v/>
      </c>
      <c r="AD239" s="43" t="str">
        <f>IF($A239="","",_xll.ciqfunctions.udf.CIQ($A239,"IQ_CURRENT_RATIO_SCORE",$B$3))</f>
        <v/>
      </c>
      <c r="AE239" s="43" t="str">
        <f>IF($A239="","",_xll.ciqfunctions.udf.CIQ($A239,"IQ_QUICK_RATIO_SCORE",$B$3))</f>
        <v/>
      </c>
    </row>
    <row r="240" spans="3:31" ht="12.75" customHeight="1" x14ac:dyDescent="0.2">
      <c r="C240" s="43" t="str">
        <f>IF($A240="","",_xll.ciqfunctions.udf.CIQ($A240,"IQ_OPERATIONAL_SCORE",$B$3))</f>
        <v/>
      </c>
      <c r="D240" s="43" t="str">
        <f>IF($A240="","",_xll.ciqfunctions.udf.CIQ($A240,"IQ_TOTAL_REV_SCORE",$B$3))</f>
        <v/>
      </c>
      <c r="E240" s="43" t="str">
        <f>IF($A240="","",_xll.ciqfunctions.udf.CIQ($A240,"IQ_TOTAL_EQUITY_SCORE",$B$3))</f>
        <v/>
      </c>
      <c r="F240" s="43" t="str">
        <f>IF($A240="","",_xll.ciqfunctions.udf.CIQ($A240,"IQ_RETURN_CAPITAL_SCORE",$B$3))</f>
        <v/>
      </c>
      <c r="G240" s="43" t="str">
        <f>IF($A240="","",_xll.ciqfunctions.udf.CIQ($A240,"IQ_RECURRING_EARN_ASSETS_SCORE",$B$3))</f>
        <v/>
      </c>
      <c r="H240" s="43" t="str">
        <f>IF($A240="","",_xll.ciqfunctions.udf.CIQ($A240,"IQ_NET_WORKING_CAP_REV_SCORE",$B$3))</f>
        <v/>
      </c>
      <c r="I240" s="43" t="str">
        <f>IF($A240="","",_xll.ciqfunctions.udf.CIQ($A240,"IQ_ASSET_TURNS_SCORE",$B$3))</f>
        <v/>
      </c>
      <c r="J240" s="43" t="str">
        <f>IF($A240="","",_xll.ciqfunctions.udf.CIQ($A240,"IQ_INTAN_ASSETS_REV_SCORE",$B$3))</f>
        <v/>
      </c>
      <c r="K240" s="43" t="str">
        <f>IF($A240="","",_xll.ciqfunctions.udf.CIQ($A240,"IQ_NET_WORKING_CAP_TOTAL_ASSETS_SCORE",$B$3))</f>
        <v/>
      </c>
      <c r="L240" s="43" t="str">
        <f>IF($A240="","",_xll.ciqfunctions.udf.CIQ($A240,"IQ_AP_AR_SCORE",$B$3))</f>
        <v/>
      </c>
      <c r="M240" s="43" t="str">
        <f>IF($A240="","",_xll.ciqfunctions.udf.CIQ($A240,"IQ_MGMT_RATE_RETURN_SCORE",$B$3))</f>
        <v/>
      </c>
      <c r="N240" s="43" t="str">
        <f>IF($A240="","",_xll.ciqfunctions.udf.CIQ($A240,"IQ_GROSS_MARGIN_SCORE",$B$3))</f>
        <v/>
      </c>
      <c r="O240" s="43" t="str">
        <f>IF($A240="","",_xll.ciqfunctions.udf.CIQ($A240,"IQ_EBITDA_MARGIN_SCORE",$B$3))</f>
        <v/>
      </c>
      <c r="Q240" s="43" t="str">
        <f>IF($A240="","",_xll.ciqfunctions.udf.CIQ($A240,"IQ_SOLVENCY_SCORE",$B$3))</f>
        <v/>
      </c>
      <c r="R240" s="43" t="str">
        <f>IF($A240="","",_xll.ciqfunctions.udf.CIQ($A240,"IQ_FFO_INT_SCORE",$B$3))</f>
        <v/>
      </c>
      <c r="S240" s="43" t="str">
        <f>IF($A240="","",_xll.ciqfunctions.udf.CIQ($A240,"IQ_EBITDA_INT_SCORE",$B$3))</f>
        <v/>
      </c>
      <c r="T240" s="43" t="str">
        <f>IF($A240="","",_xll.ciqfunctions.udf.CIQ($A240,"IQ_FFO_TOTAL_DEBT_SCORE",$B$3))</f>
        <v/>
      </c>
      <c r="U240" s="43" t="str">
        <f>IF($A240="","",_xll.ciqfunctions.udf.CIQ($A240,"IQ_NET_DEBT_EBITDA_SCORE",$B$3))</f>
        <v/>
      </c>
      <c r="V240" s="43" t="str">
        <f>IF($A240="","",_xll.ciqfunctions.udf.CIQ($A240,"IQ_TOTAL_DEBT_CAP_SCORE",$B$3))</f>
        <v/>
      </c>
      <c r="W240" s="43" t="str">
        <f>IF($A240="","",_xll.ciqfunctions.udf.CIQ($A240,"IQ_DEBT_TOTAL_LIAB_SCORE",$B$3))</f>
        <v/>
      </c>
      <c r="X240" s="43" t="str">
        <f>IF($A240="","",_xll.ciqfunctions.udf.CIQ($A240,"IQ_TOTAL_DEBT_TOTAL_REV_SCORE",$B$3))</f>
        <v/>
      </c>
      <c r="Z240" s="43" t="str">
        <f>IF($A240="","",_xll.ciqfunctions.udf.CIQ($A240,"IQ_LIQUID_SCORE",$B$3))</f>
        <v/>
      </c>
      <c r="AA240" s="43" t="str">
        <f>IF($A240="","",_xll.ciqfunctions.udf.CIQ($A240,"IQ_FFO_PLUS_CASH_ST_DEBT_SCORE",$B$3))</f>
        <v/>
      </c>
      <c r="AB240" s="43" t="str">
        <f>IF($A240="","",_xll.ciqfunctions.udf.CIQ($A240,"IQ_FFO_GROSS_PROFIT_SCORE",$B$3))</f>
        <v/>
      </c>
      <c r="AC240" s="43" t="str">
        <f>IF($A240="","",_xll.ciqfunctions.udf.CIQ($A240,"IQ_BASIC_DEFENSE_INTERVAL_SCORE",$B$3))</f>
        <v/>
      </c>
      <c r="AD240" s="43" t="str">
        <f>IF($A240="","",_xll.ciqfunctions.udf.CIQ($A240,"IQ_CURRENT_RATIO_SCORE",$B$3))</f>
        <v/>
      </c>
      <c r="AE240" s="43" t="str">
        <f>IF($A240="","",_xll.ciqfunctions.udf.CIQ($A240,"IQ_QUICK_RATIO_SCORE",$B$3))</f>
        <v/>
      </c>
    </row>
    <row r="241" spans="3:31" ht="12.75" customHeight="1" x14ac:dyDescent="0.2">
      <c r="C241" s="43" t="str">
        <f>IF($A241="","",_xll.ciqfunctions.udf.CIQ($A241,"IQ_OPERATIONAL_SCORE",$B$3))</f>
        <v/>
      </c>
      <c r="D241" s="43" t="str">
        <f>IF($A241="","",_xll.ciqfunctions.udf.CIQ($A241,"IQ_TOTAL_REV_SCORE",$B$3))</f>
        <v/>
      </c>
      <c r="E241" s="43" t="str">
        <f>IF($A241="","",_xll.ciqfunctions.udf.CIQ($A241,"IQ_TOTAL_EQUITY_SCORE",$B$3))</f>
        <v/>
      </c>
      <c r="F241" s="43" t="str">
        <f>IF($A241="","",_xll.ciqfunctions.udf.CIQ($A241,"IQ_RETURN_CAPITAL_SCORE",$B$3))</f>
        <v/>
      </c>
      <c r="G241" s="43" t="str">
        <f>IF($A241="","",_xll.ciqfunctions.udf.CIQ($A241,"IQ_RECURRING_EARN_ASSETS_SCORE",$B$3))</f>
        <v/>
      </c>
      <c r="H241" s="43" t="str">
        <f>IF($A241="","",_xll.ciqfunctions.udf.CIQ($A241,"IQ_NET_WORKING_CAP_REV_SCORE",$B$3))</f>
        <v/>
      </c>
      <c r="I241" s="43" t="str">
        <f>IF($A241="","",_xll.ciqfunctions.udf.CIQ($A241,"IQ_ASSET_TURNS_SCORE",$B$3))</f>
        <v/>
      </c>
      <c r="J241" s="43" t="str">
        <f>IF($A241="","",_xll.ciqfunctions.udf.CIQ($A241,"IQ_INTAN_ASSETS_REV_SCORE",$B$3))</f>
        <v/>
      </c>
      <c r="K241" s="43" t="str">
        <f>IF($A241="","",_xll.ciqfunctions.udf.CIQ($A241,"IQ_NET_WORKING_CAP_TOTAL_ASSETS_SCORE",$B$3))</f>
        <v/>
      </c>
      <c r="L241" s="43" t="str">
        <f>IF($A241="","",_xll.ciqfunctions.udf.CIQ($A241,"IQ_AP_AR_SCORE",$B$3))</f>
        <v/>
      </c>
      <c r="M241" s="43" t="str">
        <f>IF($A241="","",_xll.ciqfunctions.udf.CIQ($A241,"IQ_MGMT_RATE_RETURN_SCORE",$B$3))</f>
        <v/>
      </c>
      <c r="N241" s="43" t="str">
        <f>IF($A241="","",_xll.ciqfunctions.udf.CIQ($A241,"IQ_GROSS_MARGIN_SCORE",$B$3))</f>
        <v/>
      </c>
      <c r="O241" s="43" t="str">
        <f>IF($A241="","",_xll.ciqfunctions.udf.CIQ($A241,"IQ_EBITDA_MARGIN_SCORE",$B$3))</f>
        <v/>
      </c>
      <c r="Q241" s="43" t="str">
        <f>IF($A241="","",_xll.ciqfunctions.udf.CIQ($A241,"IQ_SOLVENCY_SCORE",$B$3))</f>
        <v/>
      </c>
      <c r="R241" s="43" t="str">
        <f>IF($A241="","",_xll.ciqfunctions.udf.CIQ($A241,"IQ_FFO_INT_SCORE",$B$3))</f>
        <v/>
      </c>
      <c r="S241" s="43" t="str">
        <f>IF($A241="","",_xll.ciqfunctions.udf.CIQ($A241,"IQ_EBITDA_INT_SCORE",$B$3))</f>
        <v/>
      </c>
      <c r="T241" s="43" t="str">
        <f>IF($A241="","",_xll.ciqfunctions.udf.CIQ($A241,"IQ_FFO_TOTAL_DEBT_SCORE",$B$3))</f>
        <v/>
      </c>
      <c r="U241" s="43" t="str">
        <f>IF($A241="","",_xll.ciqfunctions.udf.CIQ($A241,"IQ_NET_DEBT_EBITDA_SCORE",$B$3))</f>
        <v/>
      </c>
      <c r="V241" s="43" t="str">
        <f>IF($A241="","",_xll.ciqfunctions.udf.CIQ($A241,"IQ_TOTAL_DEBT_CAP_SCORE",$B$3))</f>
        <v/>
      </c>
      <c r="W241" s="43" t="str">
        <f>IF($A241="","",_xll.ciqfunctions.udf.CIQ($A241,"IQ_DEBT_TOTAL_LIAB_SCORE",$B$3))</f>
        <v/>
      </c>
      <c r="X241" s="43" t="str">
        <f>IF($A241="","",_xll.ciqfunctions.udf.CIQ($A241,"IQ_TOTAL_DEBT_TOTAL_REV_SCORE",$B$3))</f>
        <v/>
      </c>
      <c r="Z241" s="43" t="str">
        <f>IF($A241="","",_xll.ciqfunctions.udf.CIQ($A241,"IQ_LIQUID_SCORE",$B$3))</f>
        <v/>
      </c>
      <c r="AA241" s="43" t="str">
        <f>IF($A241="","",_xll.ciqfunctions.udf.CIQ($A241,"IQ_FFO_PLUS_CASH_ST_DEBT_SCORE",$B$3))</f>
        <v/>
      </c>
      <c r="AB241" s="43" t="str">
        <f>IF($A241="","",_xll.ciqfunctions.udf.CIQ($A241,"IQ_FFO_GROSS_PROFIT_SCORE",$B$3))</f>
        <v/>
      </c>
      <c r="AC241" s="43" t="str">
        <f>IF($A241="","",_xll.ciqfunctions.udf.CIQ($A241,"IQ_BASIC_DEFENSE_INTERVAL_SCORE",$B$3))</f>
        <v/>
      </c>
      <c r="AD241" s="43" t="str">
        <f>IF($A241="","",_xll.ciqfunctions.udf.CIQ($A241,"IQ_CURRENT_RATIO_SCORE",$B$3))</f>
        <v/>
      </c>
      <c r="AE241" s="43" t="str">
        <f>IF($A241="","",_xll.ciqfunctions.udf.CIQ($A241,"IQ_QUICK_RATIO_SCORE",$B$3))</f>
        <v/>
      </c>
    </row>
    <row r="242" spans="3:31" ht="12.75" customHeight="1" x14ac:dyDescent="0.2">
      <c r="C242" s="43" t="str">
        <f>IF($A242="","",_xll.ciqfunctions.udf.CIQ($A242,"IQ_OPERATIONAL_SCORE",$B$3))</f>
        <v/>
      </c>
      <c r="D242" s="43" t="str">
        <f>IF($A242="","",_xll.ciqfunctions.udf.CIQ($A242,"IQ_TOTAL_REV_SCORE",$B$3))</f>
        <v/>
      </c>
      <c r="E242" s="43" t="str">
        <f>IF($A242="","",_xll.ciqfunctions.udf.CIQ($A242,"IQ_TOTAL_EQUITY_SCORE",$B$3))</f>
        <v/>
      </c>
      <c r="F242" s="43" t="str">
        <f>IF($A242="","",_xll.ciqfunctions.udf.CIQ($A242,"IQ_RETURN_CAPITAL_SCORE",$B$3))</f>
        <v/>
      </c>
      <c r="G242" s="43" t="str">
        <f>IF($A242="","",_xll.ciqfunctions.udf.CIQ($A242,"IQ_RECURRING_EARN_ASSETS_SCORE",$B$3))</f>
        <v/>
      </c>
      <c r="H242" s="43" t="str">
        <f>IF($A242="","",_xll.ciqfunctions.udf.CIQ($A242,"IQ_NET_WORKING_CAP_REV_SCORE",$B$3))</f>
        <v/>
      </c>
      <c r="I242" s="43" t="str">
        <f>IF($A242="","",_xll.ciqfunctions.udf.CIQ($A242,"IQ_ASSET_TURNS_SCORE",$B$3))</f>
        <v/>
      </c>
      <c r="J242" s="43" t="str">
        <f>IF($A242="","",_xll.ciqfunctions.udf.CIQ($A242,"IQ_INTAN_ASSETS_REV_SCORE",$B$3))</f>
        <v/>
      </c>
      <c r="K242" s="43" t="str">
        <f>IF($A242="","",_xll.ciqfunctions.udf.CIQ($A242,"IQ_NET_WORKING_CAP_TOTAL_ASSETS_SCORE",$B$3))</f>
        <v/>
      </c>
      <c r="L242" s="43" t="str">
        <f>IF($A242="","",_xll.ciqfunctions.udf.CIQ($A242,"IQ_AP_AR_SCORE",$B$3))</f>
        <v/>
      </c>
      <c r="M242" s="43" t="str">
        <f>IF($A242="","",_xll.ciqfunctions.udf.CIQ($A242,"IQ_MGMT_RATE_RETURN_SCORE",$B$3))</f>
        <v/>
      </c>
      <c r="N242" s="43" t="str">
        <f>IF($A242="","",_xll.ciqfunctions.udf.CIQ($A242,"IQ_GROSS_MARGIN_SCORE",$B$3))</f>
        <v/>
      </c>
      <c r="O242" s="43" t="str">
        <f>IF($A242="","",_xll.ciqfunctions.udf.CIQ($A242,"IQ_EBITDA_MARGIN_SCORE",$B$3))</f>
        <v/>
      </c>
      <c r="Q242" s="43" t="str">
        <f>IF($A242="","",_xll.ciqfunctions.udf.CIQ($A242,"IQ_SOLVENCY_SCORE",$B$3))</f>
        <v/>
      </c>
      <c r="R242" s="43" t="str">
        <f>IF($A242="","",_xll.ciqfunctions.udf.CIQ($A242,"IQ_FFO_INT_SCORE",$B$3))</f>
        <v/>
      </c>
      <c r="S242" s="43" t="str">
        <f>IF($A242="","",_xll.ciqfunctions.udf.CIQ($A242,"IQ_EBITDA_INT_SCORE",$B$3))</f>
        <v/>
      </c>
      <c r="T242" s="43" t="str">
        <f>IF($A242="","",_xll.ciqfunctions.udf.CIQ($A242,"IQ_FFO_TOTAL_DEBT_SCORE",$B$3))</f>
        <v/>
      </c>
      <c r="U242" s="43" t="str">
        <f>IF($A242="","",_xll.ciqfunctions.udf.CIQ($A242,"IQ_NET_DEBT_EBITDA_SCORE",$B$3))</f>
        <v/>
      </c>
      <c r="V242" s="43" t="str">
        <f>IF($A242="","",_xll.ciqfunctions.udf.CIQ($A242,"IQ_TOTAL_DEBT_CAP_SCORE",$B$3))</f>
        <v/>
      </c>
      <c r="W242" s="43" t="str">
        <f>IF($A242="","",_xll.ciqfunctions.udf.CIQ($A242,"IQ_DEBT_TOTAL_LIAB_SCORE",$B$3))</f>
        <v/>
      </c>
      <c r="X242" s="43" t="str">
        <f>IF($A242="","",_xll.ciqfunctions.udf.CIQ($A242,"IQ_TOTAL_DEBT_TOTAL_REV_SCORE",$B$3))</f>
        <v/>
      </c>
      <c r="Z242" s="43" t="str">
        <f>IF($A242="","",_xll.ciqfunctions.udf.CIQ($A242,"IQ_LIQUID_SCORE",$B$3))</f>
        <v/>
      </c>
      <c r="AA242" s="43" t="str">
        <f>IF($A242="","",_xll.ciqfunctions.udf.CIQ($A242,"IQ_FFO_PLUS_CASH_ST_DEBT_SCORE",$B$3))</f>
        <v/>
      </c>
      <c r="AB242" s="43" t="str">
        <f>IF($A242="","",_xll.ciqfunctions.udf.CIQ($A242,"IQ_FFO_GROSS_PROFIT_SCORE",$B$3))</f>
        <v/>
      </c>
      <c r="AC242" s="43" t="str">
        <f>IF($A242="","",_xll.ciqfunctions.udf.CIQ($A242,"IQ_BASIC_DEFENSE_INTERVAL_SCORE",$B$3))</f>
        <v/>
      </c>
      <c r="AD242" s="43" t="str">
        <f>IF($A242="","",_xll.ciqfunctions.udf.CIQ($A242,"IQ_CURRENT_RATIO_SCORE",$B$3))</f>
        <v/>
      </c>
      <c r="AE242" s="43" t="str">
        <f>IF($A242="","",_xll.ciqfunctions.udf.CIQ($A242,"IQ_QUICK_RATIO_SCORE",$B$3))</f>
        <v/>
      </c>
    </row>
    <row r="243" spans="3:31" ht="12.75" customHeight="1" x14ac:dyDescent="0.2">
      <c r="C243" s="43" t="str">
        <f>IF($A243="","",_xll.ciqfunctions.udf.CIQ($A243,"IQ_OPERATIONAL_SCORE",$B$3))</f>
        <v/>
      </c>
      <c r="D243" s="43" t="str">
        <f>IF($A243="","",_xll.ciqfunctions.udf.CIQ($A243,"IQ_TOTAL_REV_SCORE",$B$3))</f>
        <v/>
      </c>
      <c r="E243" s="43" t="str">
        <f>IF($A243="","",_xll.ciqfunctions.udf.CIQ($A243,"IQ_TOTAL_EQUITY_SCORE",$B$3))</f>
        <v/>
      </c>
      <c r="F243" s="43" t="str">
        <f>IF($A243="","",_xll.ciqfunctions.udf.CIQ($A243,"IQ_RETURN_CAPITAL_SCORE",$B$3))</f>
        <v/>
      </c>
      <c r="G243" s="43" t="str">
        <f>IF($A243="","",_xll.ciqfunctions.udf.CIQ($A243,"IQ_RECURRING_EARN_ASSETS_SCORE",$B$3))</f>
        <v/>
      </c>
      <c r="H243" s="43" t="str">
        <f>IF($A243="","",_xll.ciqfunctions.udf.CIQ($A243,"IQ_NET_WORKING_CAP_REV_SCORE",$B$3))</f>
        <v/>
      </c>
      <c r="I243" s="43" t="str">
        <f>IF($A243="","",_xll.ciqfunctions.udf.CIQ($A243,"IQ_ASSET_TURNS_SCORE",$B$3))</f>
        <v/>
      </c>
      <c r="J243" s="43" t="str">
        <f>IF($A243="","",_xll.ciqfunctions.udf.CIQ($A243,"IQ_INTAN_ASSETS_REV_SCORE",$B$3))</f>
        <v/>
      </c>
      <c r="K243" s="43" t="str">
        <f>IF($A243="","",_xll.ciqfunctions.udf.CIQ($A243,"IQ_NET_WORKING_CAP_TOTAL_ASSETS_SCORE",$B$3))</f>
        <v/>
      </c>
      <c r="L243" s="43" t="str">
        <f>IF($A243="","",_xll.ciqfunctions.udf.CIQ($A243,"IQ_AP_AR_SCORE",$B$3))</f>
        <v/>
      </c>
      <c r="M243" s="43" t="str">
        <f>IF($A243="","",_xll.ciqfunctions.udf.CIQ($A243,"IQ_MGMT_RATE_RETURN_SCORE",$B$3))</f>
        <v/>
      </c>
      <c r="N243" s="43" t="str">
        <f>IF($A243="","",_xll.ciqfunctions.udf.CIQ($A243,"IQ_GROSS_MARGIN_SCORE",$B$3))</f>
        <v/>
      </c>
      <c r="O243" s="43" t="str">
        <f>IF($A243="","",_xll.ciqfunctions.udf.CIQ($A243,"IQ_EBITDA_MARGIN_SCORE",$B$3))</f>
        <v/>
      </c>
      <c r="Q243" s="43" t="str">
        <f>IF($A243="","",_xll.ciqfunctions.udf.CIQ($A243,"IQ_SOLVENCY_SCORE",$B$3))</f>
        <v/>
      </c>
      <c r="R243" s="43" t="str">
        <f>IF($A243="","",_xll.ciqfunctions.udf.CIQ($A243,"IQ_FFO_INT_SCORE",$B$3))</f>
        <v/>
      </c>
      <c r="S243" s="43" t="str">
        <f>IF($A243="","",_xll.ciqfunctions.udf.CIQ($A243,"IQ_EBITDA_INT_SCORE",$B$3))</f>
        <v/>
      </c>
      <c r="T243" s="43" t="str">
        <f>IF($A243="","",_xll.ciqfunctions.udf.CIQ($A243,"IQ_FFO_TOTAL_DEBT_SCORE",$B$3))</f>
        <v/>
      </c>
      <c r="U243" s="43" t="str">
        <f>IF($A243="","",_xll.ciqfunctions.udf.CIQ($A243,"IQ_NET_DEBT_EBITDA_SCORE",$B$3))</f>
        <v/>
      </c>
      <c r="V243" s="43" t="str">
        <f>IF($A243="","",_xll.ciqfunctions.udf.CIQ($A243,"IQ_TOTAL_DEBT_CAP_SCORE",$B$3))</f>
        <v/>
      </c>
      <c r="W243" s="43" t="str">
        <f>IF($A243="","",_xll.ciqfunctions.udf.CIQ($A243,"IQ_DEBT_TOTAL_LIAB_SCORE",$B$3))</f>
        <v/>
      </c>
      <c r="X243" s="43" t="str">
        <f>IF($A243="","",_xll.ciqfunctions.udf.CIQ($A243,"IQ_TOTAL_DEBT_TOTAL_REV_SCORE",$B$3))</f>
        <v/>
      </c>
      <c r="Z243" s="43" t="str">
        <f>IF($A243="","",_xll.ciqfunctions.udf.CIQ($A243,"IQ_LIQUID_SCORE",$B$3))</f>
        <v/>
      </c>
      <c r="AA243" s="43" t="str">
        <f>IF($A243="","",_xll.ciqfunctions.udf.CIQ($A243,"IQ_FFO_PLUS_CASH_ST_DEBT_SCORE",$B$3))</f>
        <v/>
      </c>
      <c r="AB243" s="43" t="str">
        <f>IF($A243="","",_xll.ciqfunctions.udf.CIQ($A243,"IQ_FFO_GROSS_PROFIT_SCORE",$B$3))</f>
        <v/>
      </c>
      <c r="AC243" s="43" t="str">
        <f>IF($A243="","",_xll.ciqfunctions.udf.CIQ($A243,"IQ_BASIC_DEFENSE_INTERVAL_SCORE",$B$3))</f>
        <v/>
      </c>
      <c r="AD243" s="43" t="str">
        <f>IF($A243="","",_xll.ciqfunctions.udf.CIQ($A243,"IQ_CURRENT_RATIO_SCORE",$B$3))</f>
        <v/>
      </c>
      <c r="AE243" s="43" t="str">
        <f>IF($A243="","",_xll.ciqfunctions.udf.CIQ($A243,"IQ_QUICK_RATIO_SCORE",$B$3))</f>
        <v/>
      </c>
    </row>
    <row r="244" spans="3:31" ht="12.75" customHeight="1" x14ac:dyDescent="0.2">
      <c r="C244" s="43" t="str">
        <f>IF($A244="","",_xll.ciqfunctions.udf.CIQ($A244,"IQ_OPERATIONAL_SCORE",$B$3))</f>
        <v/>
      </c>
      <c r="D244" s="43" t="str">
        <f>IF($A244="","",_xll.ciqfunctions.udf.CIQ($A244,"IQ_TOTAL_REV_SCORE",$B$3))</f>
        <v/>
      </c>
      <c r="E244" s="43" t="str">
        <f>IF($A244="","",_xll.ciqfunctions.udf.CIQ($A244,"IQ_TOTAL_EQUITY_SCORE",$B$3))</f>
        <v/>
      </c>
      <c r="F244" s="43" t="str">
        <f>IF($A244="","",_xll.ciqfunctions.udf.CIQ($A244,"IQ_RETURN_CAPITAL_SCORE",$B$3))</f>
        <v/>
      </c>
      <c r="G244" s="43" t="str">
        <f>IF($A244="","",_xll.ciqfunctions.udf.CIQ($A244,"IQ_RECURRING_EARN_ASSETS_SCORE",$B$3))</f>
        <v/>
      </c>
      <c r="H244" s="43" t="str">
        <f>IF($A244="","",_xll.ciqfunctions.udf.CIQ($A244,"IQ_NET_WORKING_CAP_REV_SCORE",$B$3))</f>
        <v/>
      </c>
      <c r="I244" s="43" t="str">
        <f>IF($A244="","",_xll.ciqfunctions.udf.CIQ($A244,"IQ_ASSET_TURNS_SCORE",$B$3))</f>
        <v/>
      </c>
      <c r="J244" s="43" t="str">
        <f>IF($A244="","",_xll.ciqfunctions.udf.CIQ($A244,"IQ_INTAN_ASSETS_REV_SCORE",$B$3))</f>
        <v/>
      </c>
      <c r="K244" s="43" t="str">
        <f>IF($A244="","",_xll.ciqfunctions.udf.CIQ($A244,"IQ_NET_WORKING_CAP_TOTAL_ASSETS_SCORE",$B$3))</f>
        <v/>
      </c>
      <c r="L244" s="43" t="str">
        <f>IF($A244="","",_xll.ciqfunctions.udf.CIQ($A244,"IQ_AP_AR_SCORE",$B$3))</f>
        <v/>
      </c>
      <c r="M244" s="43" t="str">
        <f>IF($A244="","",_xll.ciqfunctions.udf.CIQ($A244,"IQ_MGMT_RATE_RETURN_SCORE",$B$3))</f>
        <v/>
      </c>
      <c r="N244" s="43" t="str">
        <f>IF($A244="","",_xll.ciqfunctions.udf.CIQ($A244,"IQ_GROSS_MARGIN_SCORE",$B$3))</f>
        <v/>
      </c>
      <c r="O244" s="43" t="str">
        <f>IF($A244="","",_xll.ciqfunctions.udf.CIQ($A244,"IQ_EBITDA_MARGIN_SCORE",$B$3))</f>
        <v/>
      </c>
      <c r="Q244" s="43" t="str">
        <f>IF($A244="","",_xll.ciqfunctions.udf.CIQ($A244,"IQ_SOLVENCY_SCORE",$B$3))</f>
        <v/>
      </c>
      <c r="R244" s="43" t="str">
        <f>IF($A244="","",_xll.ciqfunctions.udf.CIQ($A244,"IQ_FFO_INT_SCORE",$B$3))</f>
        <v/>
      </c>
      <c r="S244" s="43" t="str">
        <f>IF($A244="","",_xll.ciqfunctions.udf.CIQ($A244,"IQ_EBITDA_INT_SCORE",$B$3))</f>
        <v/>
      </c>
      <c r="T244" s="43" t="str">
        <f>IF($A244="","",_xll.ciqfunctions.udf.CIQ($A244,"IQ_FFO_TOTAL_DEBT_SCORE",$B$3))</f>
        <v/>
      </c>
      <c r="U244" s="43" t="str">
        <f>IF($A244="","",_xll.ciqfunctions.udf.CIQ($A244,"IQ_NET_DEBT_EBITDA_SCORE",$B$3))</f>
        <v/>
      </c>
      <c r="V244" s="43" t="str">
        <f>IF($A244="","",_xll.ciqfunctions.udf.CIQ($A244,"IQ_TOTAL_DEBT_CAP_SCORE",$B$3))</f>
        <v/>
      </c>
      <c r="W244" s="43" t="str">
        <f>IF($A244="","",_xll.ciqfunctions.udf.CIQ($A244,"IQ_DEBT_TOTAL_LIAB_SCORE",$B$3))</f>
        <v/>
      </c>
      <c r="X244" s="43" t="str">
        <f>IF($A244="","",_xll.ciqfunctions.udf.CIQ($A244,"IQ_TOTAL_DEBT_TOTAL_REV_SCORE",$B$3))</f>
        <v/>
      </c>
      <c r="Z244" s="43" t="str">
        <f>IF($A244="","",_xll.ciqfunctions.udf.CIQ($A244,"IQ_LIQUID_SCORE",$B$3))</f>
        <v/>
      </c>
      <c r="AA244" s="43" t="str">
        <f>IF($A244="","",_xll.ciqfunctions.udf.CIQ($A244,"IQ_FFO_PLUS_CASH_ST_DEBT_SCORE",$B$3))</f>
        <v/>
      </c>
      <c r="AB244" s="43" t="str">
        <f>IF($A244="","",_xll.ciqfunctions.udf.CIQ($A244,"IQ_FFO_GROSS_PROFIT_SCORE",$B$3))</f>
        <v/>
      </c>
      <c r="AC244" s="43" t="str">
        <f>IF($A244="","",_xll.ciqfunctions.udf.CIQ($A244,"IQ_BASIC_DEFENSE_INTERVAL_SCORE",$B$3))</f>
        <v/>
      </c>
      <c r="AD244" s="43" t="str">
        <f>IF($A244="","",_xll.ciqfunctions.udf.CIQ($A244,"IQ_CURRENT_RATIO_SCORE",$B$3))</f>
        <v/>
      </c>
      <c r="AE244" s="43" t="str">
        <f>IF($A244="","",_xll.ciqfunctions.udf.CIQ($A244,"IQ_QUICK_RATIO_SCORE",$B$3))</f>
        <v/>
      </c>
    </row>
    <row r="245" spans="3:31" ht="12.75" customHeight="1" x14ac:dyDescent="0.2">
      <c r="C245" s="43" t="str">
        <f>IF($A245="","",_xll.ciqfunctions.udf.CIQ($A245,"IQ_OPERATIONAL_SCORE",$B$3))</f>
        <v/>
      </c>
      <c r="D245" s="43" t="str">
        <f>IF($A245="","",_xll.ciqfunctions.udf.CIQ($A245,"IQ_TOTAL_REV_SCORE",$B$3))</f>
        <v/>
      </c>
      <c r="E245" s="43" t="str">
        <f>IF($A245="","",_xll.ciqfunctions.udf.CIQ($A245,"IQ_TOTAL_EQUITY_SCORE",$B$3))</f>
        <v/>
      </c>
      <c r="F245" s="43" t="str">
        <f>IF($A245="","",_xll.ciqfunctions.udf.CIQ($A245,"IQ_RETURN_CAPITAL_SCORE",$B$3))</f>
        <v/>
      </c>
      <c r="G245" s="43" t="str">
        <f>IF($A245="","",_xll.ciqfunctions.udf.CIQ($A245,"IQ_RECURRING_EARN_ASSETS_SCORE",$B$3))</f>
        <v/>
      </c>
      <c r="H245" s="43" t="str">
        <f>IF($A245="","",_xll.ciqfunctions.udf.CIQ($A245,"IQ_NET_WORKING_CAP_REV_SCORE",$B$3))</f>
        <v/>
      </c>
      <c r="I245" s="43" t="str">
        <f>IF($A245="","",_xll.ciqfunctions.udf.CIQ($A245,"IQ_ASSET_TURNS_SCORE",$B$3))</f>
        <v/>
      </c>
      <c r="J245" s="43" t="str">
        <f>IF($A245="","",_xll.ciqfunctions.udf.CIQ($A245,"IQ_INTAN_ASSETS_REV_SCORE",$B$3))</f>
        <v/>
      </c>
      <c r="K245" s="43" t="str">
        <f>IF($A245="","",_xll.ciqfunctions.udf.CIQ($A245,"IQ_NET_WORKING_CAP_TOTAL_ASSETS_SCORE",$B$3))</f>
        <v/>
      </c>
      <c r="L245" s="43" t="str">
        <f>IF($A245="","",_xll.ciqfunctions.udf.CIQ($A245,"IQ_AP_AR_SCORE",$B$3))</f>
        <v/>
      </c>
      <c r="M245" s="43" t="str">
        <f>IF($A245="","",_xll.ciqfunctions.udf.CIQ($A245,"IQ_MGMT_RATE_RETURN_SCORE",$B$3))</f>
        <v/>
      </c>
      <c r="N245" s="43" t="str">
        <f>IF($A245="","",_xll.ciqfunctions.udf.CIQ($A245,"IQ_GROSS_MARGIN_SCORE",$B$3))</f>
        <v/>
      </c>
      <c r="O245" s="43" t="str">
        <f>IF($A245="","",_xll.ciqfunctions.udf.CIQ($A245,"IQ_EBITDA_MARGIN_SCORE",$B$3))</f>
        <v/>
      </c>
      <c r="Q245" s="43" t="str">
        <f>IF($A245="","",_xll.ciqfunctions.udf.CIQ($A245,"IQ_SOLVENCY_SCORE",$B$3))</f>
        <v/>
      </c>
      <c r="R245" s="43" t="str">
        <f>IF($A245="","",_xll.ciqfunctions.udf.CIQ($A245,"IQ_FFO_INT_SCORE",$B$3))</f>
        <v/>
      </c>
      <c r="S245" s="43" t="str">
        <f>IF($A245="","",_xll.ciqfunctions.udf.CIQ($A245,"IQ_EBITDA_INT_SCORE",$B$3))</f>
        <v/>
      </c>
      <c r="T245" s="43" t="str">
        <f>IF($A245="","",_xll.ciqfunctions.udf.CIQ($A245,"IQ_FFO_TOTAL_DEBT_SCORE",$B$3))</f>
        <v/>
      </c>
      <c r="U245" s="43" t="str">
        <f>IF($A245="","",_xll.ciqfunctions.udf.CIQ($A245,"IQ_NET_DEBT_EBITDA_SCORE",$B$3))</f>
        <v/>
      </c>
      <c r="V245" s="43" t="str">
        <f>IF($A245="","",_xll.ciqfunctions.udf.CIQ($A245,"IQ_TOTAL_DEBT_CAP_SCORE",$B$3))</f>
        <v/>
      </c>
      <c r="W245" s="43" t="str">
        <f>IF($A245="","",_xll.ciqfunctions.udf.CIQ($A245,"IQ_DEBT_TOTAL_LIAB_SCORE",$B$3))</f>
        <v/>
      </c>
      <c r="X245" s="43" t="str">
        <f>IF($A245="","",_xll.ciqfunctions.udf.CIQ($A245,"IQ_TOTAL_DEBT_TOTAL_REV_SCORE",$B$3))</f>
        <v/>
      </c>
      <c r="Z245" s="43" t="str">
        <f>IF($A245="","",_xll.ciqfunctions.udf.CIQ($A245,"IQ_LIQUID_SCORE",$B$3))</f>
        <v/>
      </c>
      <c r="AA245" s="43" t="str">
        <f>IF($A245="","",_xll.ciqfunctions.udf.CIQ($A245,"IQ_FFO_PLUS_CASH_ST_DEBT_SCORE",$B$3))</f>
        <v/>
      </c>
      <c r="AB245" s="43" t="str">
        <f>IF($A245="","",_xll.ciqfunctions.udf.CIQ($A245,"IQ_FFO_GROSS_PROFIT_SCORE",$B$3))</f>
        <v/>
      </c>
      <c r="AC245" s="43" t="str">
        <f>IF($A245="","",_xll.ciqfunctions.udf.CIQ($A245,"IQ_BASIC_DEFENSE_INTERVAL_SCORE",$B$3))</f>
        <v/>
      </c>
      <c r="AD245" s="43" t="str">
        <f>IF($A245="","",_xll.ciqfunctions.udf.CIQ($A245,"IQ_CURRENT_RATIO_SCORE",$B$3))</f>
        <v/>
      </c>
      <c r="AE245" s="43" t="str">
        <f>IF($A245="","",_xll.ciqfunctions.udf.CIQ($A245,"IQ_QUICK_RATIO_SCORE",$B$3))</f>
        <v/>
      </c>
    </row>
    <row r="246" spans="3:31" ht="12.75" customHeight="1" x14ac:dyDescent="0.2">
      <c r="C246" s="43" t="str">
        <f>IF($A246="","",_xll.ciqfunctions.udf.CIQ($A246,"IQ_OPERATIONAL_SCORE",$B$3))</f>
        <v/>
      </c>
      <c r="D246" s="43" t="str">
        <f>IF($A246="","",_xll.ciqfunctions.udf.CIQ($A246,"IQ_TOTAL_REV_SCORE",$B$3))</f>
        <v/>
      </c>
      <c r="E246" s="43" t="str">
        <f>IF($A246="","",_xll.ciqfunctions.udf.CIQ($A246,"IQ_TOTAL_EQUITY_SCORE",$B$3))</f>
        <v/>
      </c>
      <c r="F246" s="43" t="str">
        <f>IF($A246="","",_xll.ciqfunctions.udf.CIQ($A246,"IQ_RETURN_CAPITAL_SCORE",$B$3))</f>
        <v/>
      </c>
      <c r="G246" s="43" t="str">
        <f>IF($A246="","",_xll.ciqfunctions.udf.CIQ($A246,"IQ_RECURRING_EARN_ASSETS_SCORE",$B$3))</f>
        <v/>
      </c>
      <c r="H246" s="43" t="str">
        <f>IF($A246="","",_xll.ciqfunctions.udf.CIQ($A246,"IQ_NET_WORKING_CAP_REV_SCORE",$B$3))</f>
        <v/>
      </c>
      <c r="I246" s="43" t="str">
        <f>IF($A246="","",_xll.ciqfunctions.udf.CIQ($A246,"IQ_ASSET_TURNS_SCORE",$B$3))</f>
        <v/>
      </c>
      <c r="J246" s="43" t="str">
        <f>IF($A246="","",_xll.ciqfunctions.udf.CIQ($A246,"IQ_INTAN_ASSETS_REV_SCORE",$B$3))</f>
        <v/>
      </c>
      <c r="K246" s="43" t="str">
        <f>IF($A246="","",_xll.ciqfunctions.udf.CIQ($A246,"IQ_NET_WORKING_CAP_TOTAL_ASSETS_SCORE",$B$3))</f>
        <v/>
      </c>
      <c r="L246" s="43" t="str">
        <f>IF($A246="","",_xll.ciqfunctions.udf.CIQ($A246,"IQ_AP_AR_SCORE",$B$3))</f>
        <v/>
      </c>
      <c r="M246" s="43" t="str">
        <f>IF($A246="","",_xll.ciqfunctions.udf.CIQ($A246,"IQ_MGMT_RATE_RETURN_SCORE",$B$3))</f>
        <v/>
      </c>
      <c r="N246" s="43" t="str">
        <f>IF($A246="","",_xll.ciqfunctions.udf.CIQ($A246,"IQ_GROSS_MARGIN_SCORE",$B$3))</f>
        <v/>
      </c>
      <c r="O246" s="43" t="str">
        <f>IF($A246="","",_xll.ciqfunctions.udf.CIQ($A246,"IQ_EBITDA_MARGIN_SCORE",$B$3))</f>
        <v/>
      </c>
      <c r="Q246" s="43" t="str">
        <f>IF($A246="","",_xll.ciqfunctions.udf.CIQ($A246,"IQ_SOLVENCY_SCORE",$B$3))</f>
        <v/>
      </c>
      <c r="R246" s="43" t="str">
        <f>IF($A246="","",_xll.ciqfunctions.udf.CIQ($A246,"IQ_FFO_INT_SCORE",$B$3))</f>
        <v/>
      </c>
      <c r="S246" s="43" t="str">
        <f>IF($A246="","",_xll.ciqfunctions.udf.CIQ($A246,"IQ_EBITDA_INT_SCORE",$B$3))</f>
        <v/>
      </c>
      <c r="T246" s="43" t="str">
        <f>IF($A246="","",_xll.ciqfunctions.udf.CIQ($A246,"IQ_FFO_TOTAL_DEBT_SCORE",$B$3))</f>
        <v/>
      </c>
      <c r="U246" s="43" t="str">
        <f>IF($A246="","",_xll.ciqfunctions.udf.CIQ($A246,"IQ_NET_DEBT_EBITDA_SCORE",$B$3))</f>
        <v/>
      </c>
      <c r="V246" s="43" t="str">
        <f>IF($A246="","",_xll.ciqfunctions.udf.CIQ($A246,"IQ_TOTAL_DEBT_CAP_SCORE",$B$3))</f>
        <v/>
      </c>
      <c r="W246" s="43" t="str">
        <f>IF($A246="","",_xll.ciqfunctions.udf.CIQ($A246,"IQ_DEBT_TOTAL_LIAB_SCORE",$B$3))</f>
        <v/>
      </c>
      <c r="X246" s="43" t="str">
        <f>IF($A246="","",_xll.ciqfunctions.udf.CIQ($A246,"IQ_TOTAL_DEBT_TOTAL_REV_SCORE",$B$3))</f>
        <v/>
      </c>
      <c r="Z246" s="43" t="str">
        <f>IF($A246="","",_xll.ciqfunctions.udf.CIQ($A246,"IQ_LIQUID_SCORE",$B$3))</f>
        <v/>
      </c>
      <c r="AA246" s="43" t="str">
        <f>IF($A246="","",_xll.ciqfunctions.udf.CIQ($A246,"IQ_FFO_PLUS_CASH_ST_DEBT_SCORE",$B$3))</f>
        <v/>
      </c>
      <c r="AB246" s="43" t="str">
        <f>IF($A246="","",_xll.ciqfunctions.udf.CIQ($A246,"IQ_FFO_GROSS_PROFIT_SCORE",$B$3))</f>
        <v/>
      </c>
      <c r="AC246" s="43" t="str">
        <f>IF($A246="","",_xll.ciqfunctions.udf.CIQ($A246,"IQ_BASIC_DEFENSE_INTERVAL_SCORE",$B$3))</f>
        <v/>
      </c>
      <c r="AD246" s="43" t="str">
        <f>IF($A246="","",_xll.ciqfunctions.udf.CIQ($A246,"IQ_CURRENT_RATIO_SCORE",$B$3))</f>
        <v/>
      </c>
      <c r="AE246" s="43" t="str">
        <f>IF($A246="","",_xll.ciqfunctions.udf.CIQ($A246,"IQ_QUICK_RATIO_SCORE",$B$3))</f>
        <v/>
      </c>
    </row>
    <row r="247" spans="3:31" ht="12.75" customHeight="1" x14ac:dyDescent="0.2">
      <c r="C247" s="43" t="str">
        <f>IF($A247="","",_xll.ciqfunctions.udf.CIQ($A247,"IQ_OPERATIONAL_SCORE",$B$3))</f>
        <v/>
      </c>
      <c r="D247" s="43" t="str">
        <f>IF($A247="","",_xll.ciqfunctions.udf.CIQ($A247,"IQ_TOTAL_REV_SCORE",$B$3))</f>
        <v/>
      </c>
      <c r="E247" s="43" t="str">
        <f>IF($A247="","",_xll.ciqfunctions.udf.CIQ($A247,"IQ_TOTAL_EQUITY_SCORE",$B$3))</f>
        <v/>
      </c>
      <c r="F247" s="43" t="str">
        <f>IF($A247="","",_xll.ciqfunctions.udf.CIQ($A247,"IQ_RETURN_CAPITAL_SCORE",$B$3))</f>
        <v/>
      </c>
      <c r="G247" s="43" t="str">
        <f>IF($A247="","",_xll.ciqfunctions.udf.CIQ($A247,"IQ_RECURRING_EARN_ASSETS_SCORE",$B$3))</f>
        <v/>
      </c>
      <c r="H247" s="43" t="str">
        <f>IF($A247="","",_xll.ciqfunctions.udf.CIQ($A247,"IQ_NET_WORKING_CAP_REV_SCORE",$B$3))</f>
        <v/>
      </c>
      <c r="I247" s="43" t="str">
        <f>IF($A247="","",_xll.ciqfunctions.udf.CIQ($A247,"IQ_ASSET_TURNS_SCORE",$B$3))</f>
        <v/>
      </c>
      <c r="J247" s="43" t="str">
        <f>IF($A247="","",_xll.ciqfunctions.udf.CIQ($A247,"IQ_INTAN_ASSETS_REV_SCORE",$B$3))</f>
        <v/>
      </c>
      <c r="K247" s="43" t="str">
        <f>IF($A247="","",_xll.ciqfunctions.udf.CIQ($A247,"IQ_NET_WORKING_CAP_TOTAL_ASSETS_SCORE",$B$3))</f>
        <v/>
      </c>
      <c r="L247" s="43" t="str">
        <f>IF($A247="","",_xll.ciqfunctions.udf.CIQ($A247,"IQ_AP_AR_SCORE",$B$3))</f>
        <v/>
      </c>
      <c r="M247" s="43" t="str">
        <f>IF($A247="","",_xll.ciqfunctions.udf.CIQ($A247,"IQ_MGMT_RATE_RETURN_SCORE",$B$3))</f>
        <v/>
      </c>
      <c r="N247" s="43" t="str">
        <f>IF($A247="","",_xll.ciqfunctions.udf.CIQ($A247,"IQ_GROSS_MARGIN_SCORE",$B$3))</f>
        <v/>
      </c>
      <c r="O247" s="43" t="str">
        <f>IF($A247="","",_xll.ciqfunctions.udf.CIQ($A247,"IQ_EBITDA_MARGIN_SCORE",$B$3))</f>
        <v/>
      </c>
      <c r="Q247" s="43" t="str">
        <f>IF($A247="","",_xll.ciqfunctions.udf.CIQ($A247,"IQ_SOLVENCY_SCORE",$B$3))</f>
        <v/>
      </c>
      <c r="R247" s="43" t="str">
        <f>IF($A247="","",_xll.ciqfunctions.udf.CIQ($A247,"IQ_FFO_INT_SCORE",$B$3))</f>
        <v/>
      </c>
      <c r="S247" s="43" t="str">
        <f>IF($A247="","",_xll.ciqfunctions.udf.CIQ($A247,"IQ_EBITDA_INT_SCORE",$B$3))</f>
        <v/>
      </c>
      <c r="T247" s="43" t="str">
        <f>IF($A247="","",_xll.ciqfunctions.udf.CIQ($A247,"IQ_FFO_TOTAL_DEBT_SCORE",$B$3))</f>
        <v/>
      </c>
      <c r="U247" s="43" t="str">
        <f>IF($A247="","",_xll.ciqfunctions.udf.CIQ($A247,"IQ_NET_DEBT_EBITDA_SCORE",$B$3))</f>
        <v/>
      </c>
      <c r="V247" s="43" t="str">
        <f>IF($A247="","",_xll.ciqfunctions.udf.CIQ($A247,"IQ_TOTAL_DEBT_CAP_SCORE",$B$3))</f>
        <v/>
      </c>
      <c r="W247" s="43" t="str">
        <f>IF($A247="","",_xll.ciqfunctions.udf.CIQ($A247,"IQ_DEBT_TOTAL_LIAB_SCORE",$B$3))</f>
        <v/>
      </c>
      <c r="X247" s="43" t="str">
        <f>IF($A247="","",_xll.ciqfunctions.udf.CIQ($A247,"IQ_TOTAL_DEBT_TOTAL_REV_SCORE",$B$3))</f>
        <v/>
      </c>
      <c r="Z247" s="43" t="str">
        <f>IF($A247="","",_xll.ciqfunctions.udf.CIQ($A247,"IQ_LIQUID_SCORE",$B$3))</f>
        <v/>
      </c>
      <c r="AA247" s="43" t="str">
        <f>IF($A247="","",_xll.ciqfunctions.udf.CIQ($A247,"IQ_FFO_PLUS_CASH_ST_DEBT_SCORE",$B$3))</f>
        <v/>
      </c>
      <c r="AB247" s="43" t="str">
        <f>IF($A247="","",_xll.ciqfunctions.udf.CIQ($A247,"IQ_FFO_GROSS_PROFIT_SCORE",$B$3))</f>
        <v/>
      </c>
      <c r="AC247" s="43" t="str">
        <f>IF($A247="","",_xll.ciqfunctions.udf.CIQ($A247,"IQ_BASIC_DEFENSE_INTERVAL_SCORE",$B$3))</f>
        <v/>
      </c>
      <c r="AD247" s="43" t="str">
        <f>IF($A247="","",_xll.ciqfunctions.udf.CIQ($A247,"IQ_CURRENT_RATIO_SCORE",$B$3))</f>
        <v/>
      </c>
      <c r="AE247" s="43" t="str">
        <f>IF($A247="","",_xll.ciqfunctions.udf.CIQ($A247,"IQ_QUICK_RATIO_SCORE",$B$3))</f>
        <v/>
      </c>
    </row>
    <row r="248" spans="3:31" ht="12.75" customHeight="1" x14ac:dyDescent="0.2">
      <c r="C248" s="43" t="str">
        <f>IF($A248="","",_xll.ciqfunctions.udf.CIQ($A248,"IQ_OPERATIONAL_SCORE",$B$3))</f>
        <v/>
      </c>
      <c r="D248" s="43" t="str">
        <f>IF($A248="","",_xll.ciqfunctions.udf.CIQ($A248,"IQ_TOTAL_REV_SCORE",$B$3))</f>
        <v/>
      </c>
      <c r="E248" s="43" t="str">
        <f>IF($A248="","",_xll.ciqfunctions.udf.CIQ($A248,"IQ_TOTAL_EQUITY_SCORE",$B$3))</f>
        <v/>
      </c>
      <c r="F248" s="43" t="str">
        <f>IF($A248="","",_xll.ciqfunctions.udf.CIQ($A248,"IQ_RETURN_CAPITAL_SCORE",$B$3))</f>
        <v/>
      </c>
      <c r="G248" s="43" t="str">
        <f>IF($A248="","",_xll.ciqfunctions.udf.CIQ($A248,"IQ_RECURRING_EARN_ASSETS_SCORE",$B$3))</f>
        <v/>
      </c>
      <c r="H248" s="43" t="str">
        <f>IF($A248="","",_xll.ciqfunctions.udf.CIQ($A248,"IQ_NET_WORKING_CAP_REV_SCORE",$B$3))</f>
        <v/>
      </c>
      <c r="I248" s="43" t="str">
        <f>IF($A248="","",_xll.ciqfunctions.udf.CIQ($A248,"IQ_ASSET_TURNS_SCORE",$B$3))</f>
        <v/>
      </c>
      <c r="J248" s="43" t="str">
        <f>IF($A248="","",_xll.ciqfunctions.udf.CIQ($A248,"IQ_INTAN_ASSETS_REV_SCORE",$B$3))</f>
        <v/>
      </c>
      <c r="K248" s="43" t="str">
        <f>IF($A248="","",_xll.ciqfunctions.udf.CIQ($A248,"IQ_NET_WORKING_CAP_TOTAL_ASSETS_SCORE",$B$3))</f>
        <v/>
      </c>
      <c r="L248" s="43" t="str">
        <f>IF($A248="","",_xll.ciqfunctions.udf.CIQ($A248,"IQ_AP_AR_SCORE",$B$3))</f>
        <v/>
      </c>
      <c r="M248" s="43" t="str">
        <f>IF($A248="","",_xll.ciqfunctions.udf.CIQ($A248,"IQ_MGMT_RATE_RETURN_SCORE",$B$3))</f>
        <v/>
      </c>
      <c r="N248" s="43" t="str">
        <f>IF($A248="","",_xll.ciqfunctions.udf.CIQ($A248,"IQ_GROSS_MARGIN_SCORE",$B$3))</f>
        <v/>
      </c>
      <c r="O248" s="43" t="str">
        <f>IF($A248="","",_xll.ciqfunctions.udf.CIQ($A248,"IQ_EBITDA_MARGIN_SCORE",$B$3))</f>
        <v/>
      </c>
      <c r="Q248" s="43" t="str">
        <f>IF($A248="","",_xll.ciqfunctions.udf.CIQ($A248,"IQ_SOLVENCY_SCORE",$B$3))</f>
        <v/>
      </c>
      <c r="R248" s="43" t="str">
        <f>IF($A248="","",_xll.ciqfunctions.udf.CIQ($A248,"IQ_FFO_INT_SCORE",$B$3))</f>
        <v/>
      </c>
      <c r="S248" s="43" t="str">
        <f>IF($A248="","",_xll.ciqfunctions.udf.CIQ($A248,"IQ_EBITDA_INT_SCORE",$B$3))</f>
        <v/>
      </c>
      <c r="T248" s="43" t="str">
        <f>IF($A248="","",_xll.ciqfunctions.udf.CIQ($A248,"IQ_FFO_TOTAL_DEBT_SCORE",$B$3))</f>
        <v/>
      </c>
      <c r="U248" s="43" t="str">
        <f>IF($A248="","",_xll.ciqfunctions.udf.CIQ($A248,"IQ_NET_DEBT_EBITDA_SCORE",$B$3))</f>
        <v/>
      </c>
      <c r="V248" s="43" t="str">
        <f>IF($A248="","",_xll.ciqfunctions.udf.CIQ($A248,"IQ_TOTAL_DEBT_CAP_SCORE",$B$3))</f>
        <v/>
      </c>
      <c r="W248" s="43" t="str">
        <f>IF($A248="","",_xll.ciqfunctions.udf.CIQ($A248,"IQ_DEBT_TOTAL_LIAB_SCORE",$B$3))</f>
        <v/>
      </c>
      <c r="X248" s="43" t="str">
        <f>IF($A248="","",_xll.ciqfunctions.udf.CIQ($A248,"IQ_TOTAL_DEBT_TOTAL_REV_SCORE",$B$3))</f>
        <v/>
      </c>
      <c r="Z248" s="43" t="str">
        <f>IF($A248="","",_xll.ciqfunctions.udf.CIQ($A248,"IQ_LIQUID_SCORE",$B$3))</f>
        <v/>
      </c>
      <c r="AA248" s="43" t="str">
        <f>IF($A248="","",_xll.ciqfunctions.udf.CIQ($A248,"IQ_FFO_PLUS_CASH_ST_DEBT_SCORE",$B$3))</f>
        <v/>
      </c>
      <c r="AB248" s="43" t="str">
        <f>IF($A248="","",_xll.ciqfunctions.udf.CIQ($A248,"IQ_FFO_GROSS_PROFIT_SCORE",$B$3))</f>
        <v/>
      </c>
      <c r="AC248" s="43" t="str">
        <f>IF($A248="","",_xll.ciqfunctions.udf.CIQ($A248,"IQ_BASIC_DEFENSE_INTERVAL_SCORE",$B$3))</f>
        <v/>
      </c>
      <c r="AD248" s="43" t="str">
        <f>IF($A248="","",_xll.ciqfunctions.udf.CIQ($A248,"IQ_CURRENT_RATIO_SCORE",$B$3))</f>
        <v/>
      </c>
      <c r="AE248" s="43" t="str">
        <f>IF($A248="","",_xll.ciqfunctions.udf.CIQ($A248,"IQ_QUICK_RATIO_SCORE",$B$3))</f>
        <v/>
      </c>
    </row>
    <row r="249" spans="3:31" ht="12.75" customHeight="1" x14ac:dyDescent="0.2">
      <c r="C249" s="43" t="str">
        <f>IF($A249="","",_xll.ciqfunctions.udf.CIQ($A249,"IQ_OPERATIONAL_SCORE",$B$3))</f>
        <v/>
      </c>
      <c r="D249" s="43" t="str">
        <f>IF($A249="","",_xll.ciqfunctions.udf.CIQ($A249,"IQ_TOTAL_REV_SCORE",$B$3))</f>
        <v/>
      </c>
      <c r="E249" s="43" t="str">
        <f>IF($A249="","",_xll.ciqfunctions.udf.CIQ($A249,"IQ_TOTAL_EQUITY_SCORE",$B$3))</f>
        <v/>
      </c>
      <c r="F249" s="43" t="str">
        <f>IF($A249="","",_xll.ciqfunctions.udf.CIQ($A249,"IQ_RETURN_CAPITAL_SCORE",$B$3))</f>
        <v/>
      </c>
      <c r="G249" s="43" t="str">
        <f>IF($A249="","",_xll.ciqfunctions.udf.CIQ($A249,"IQ_RECURRING_EARN_ASSETS_SCORE",$B$3))</f>
        <v/>
      </c>
      <c r="H249" s="43" t="str">
        <f>IF($A249="","",_xll.ciqfunctions.udf.CIQ($A249,"IQ_NET_WORKING_CAP_REV_SCORE",$B$3))</f>
        <v/>
      </c>
      <c r="I249" s="43" t="str">
        <f>IF($A249="","",_xll.ciqfunctions.udf.CIQ($A249,"IQ_ASSET_TURNS_SCORE",$B$3))</f>
        <v/>
      </c>
      <c r="J249" s="43" t="str">
        <f>IF($A249="","",_xll.ciqfunctions.udf.CIQ($A249,"IQ_INTAN_ASSETS_REV_SCORE",$B$3))</f>
        <v/>
      </c>
      <c r="K249" s="43" t="str">
        <f>IF($A249="","",_xll.ciqfunctions.udf.CIQ($A249,"IQ_NET_WORKING_CAP_TOTAL_ASSETS_SCORE",$B$3))</f>
        <v/>
      </c>
      <c r="L249" s="43" t="str">
        <f>IF($A249="","",_xll.ciqfunctions.udf.CIQ($A249,"IQ_AP_AR_SCORE",$B$3))</f>
        <v/>
      </c>
      <c r="M249" s="43" t="str">
        <f>IF($A249="","",_xll.ciqfunctions.udf.CIQ($A249,"IQ_MGMT_RATE_RETURN_SCORE",$B$3))</f>
        <v/>
      </c>
      <c r="N249" s="43" t="str">
        <f>IF($A249="","",_xll.ciqfunctions.udf.CIQ($A249,"IQ_GROSS_MARGIN_SCORE",$B$3))</f>
        <v/>
      </c>
      <c r="O249" s="43" t="str">
        <f>IF($A249="","",_xll.ciqfunctions.udf.CIQ($A249,"IQ_EBITDA_MARGIN_SCORE",$B$3))</f>
        <v/>
      </c>
      <c r="Q249" s="43" t="str">
        <f>IF($A249="","",_xll.ciqfunctions.udf.CIQ($A249,"IQ_SOLVENCY_SCORE",$B$3))</f>
        <v/>
      </c>
      <c r="R249" s="43" t="str">
        <f>IF($A249="","",_xll.ciqfunctions.udf.CIQ($A249,"IQ_FFO_INT_SCORE",$B$3))</f>
        <v/>
      </c>
      <c r="S249" s="43" t="str">
        <f>IF($A249="","",_xll.ciqfunctions.udf.CIQ($A249,"IQ_EBITDA_INT_SCORE",$B$3))</f>
        <v/>
      </c>
      <c r="T249" s="43" t="str">
        <f>IF($A249="","",_xll.ciqfunctions.udf.CIQ($A249,"IQ_FFO_TOTAL_DEBT_SCORE",$B$3))</f>
        <v/>
      </c>
      <c r="U249" s="43" t="str">
        <f>IF($A249="","",_xll.ciqfunctions.udf.CIQ($A249,"IQ_NET_DEBT_EBITDA_SCORE",$B$3))</f>
        <v/>
      </c>
      <c r="V249" s="43" t="str">
        <f>IF($A249="","",_xll.ciqfunctions.udf.CIQ($A249,"IQ_TOTAL_DEBT_CAP_SCORE",$B$3))</f>
        <v/>
      </c>
      <c r="W249" s="43" t="str">
        <f>IF($A249="","",_xll.ciqfunctions.udf.CIQ($A249,"IQ_DEBT_TOTAL_LIAB_SCORE",$B$3))</f>
        <v/>
      </c>
      <c r="X249" s="43" t="str">
        <f>IF($A249="","",_xll.ciqfunctions.udf.CIQ($A249,"IQ_TOTAL_DEBT_TOTAL_REV_SCORE",$B$3))</f>
        <v/>
      </c>
      <c r="Z249" s="43" t="str">
        <f>IF($A249="","",_xll.ciqfunctions.udf.CIQ($A249,"IQ_LIQUID_SCORE",$B$3))</f>
        <v/>
      </c>
      <c r="AA249" s="43" t="str">
        <f>IF($A249="","",_xll.ciqfunctions.udf.CIQ($A249,"IQ_FFO_PLUS_CASH_ST_DEBT_SCORE",$B$3))</f>
        <v/>
      </c>
      <c r="AB249" s="43" t="str">
        <f>IF($A249="","",_xll.ciqfunctions.udf.CIQ($A249,"IQ_FFO_GROSS_PROFIT_SCORE",$B$3))</f>
        <v/>
      </c>
      <c r="AC249" s="43" t="str">
        <f>IF($A249="","",_xll.ciqfunctions.udf.CIQ($A249,"IQ_BASIC_DEFENSE_INTERVAL_SCORE",$B$3))</f>
        <v/>
      </c>
      <c r="AD249" s="43" t="str">
        <f>IF($A249="","",_xll.ciqfunctions.udf.CIQ($A249,"IQ_CURRENT_RATIO_SCORE",$B$3))</f>
        <v/>
      </c>
      <c r="AE249" s="43" t="str">
        <f>IF($A249="","",_xll.ciqfunctions.udf.CIQ($A249,"IQ_QUICK_RATIO_SCORE",$B$3))</f>
        <v/>
      </c>
    </row>
    <row r="250" spans="3:31" ht="12.75" customHeight="1" x14ac:dyDescent="0.2">
      <c r="C250" s="43" t="str">
        <f>IF($A250="","",_xll.ciqfunctions.udf.CIQ($A250,"IQ_OPERATIONAL_SCORE",$B$3))</f>
        <v/>
      </c>
      <c r="D250" s="43" t="str">
        <f>IF($A250="","",_xll.ciqfunctions.udf.CIQ($A250,"IQ_TOTAL_REV_SCORE",$B$3))</f>
        <v/>
      </c>
      <c r="E250" s="43" t="str">
        <f>IF($A250="","",_xll.ciqfunctions.udf.CIQ($A250,"IQ_TOTAL_EQUITY_SCORE",$B$3))</f>
        <v/>
      </c>
      <c r="F250" s="43" t="str">
        <f>IF($A250="","",_xll.ciqfunctions.udf.CIQ($A250,"IQ_RETURN_CAPITAL_SCORE",$B$3))</f>
        <v/>
      </c>
      <c r="G250" s="43" t="str">
        <f>IF($A250="","",_xll.ciqfunctions.udf.CIQ($A250,"IQ_RECURRING_EARN_ASSETS_SCORE",$B$3))</f>
        <v/>
      </c>
      <c r="H250" s="43" t="str">
        <f>IF($A250="","",_xll.ciqfunctions.udf.CIQ($A250,"IQ_NET_WORKING_CAP_REV_SCORE",$B$3))</f>
        <v/>
      </c>
      <c r="I250" s="43" t="str">
        <f>IF($A250="","",_xll.ciqfunctions.udf.CIQ($A250,"IQ_ASSET_TURNS_SCORE",$B$3))</f>
        <v/>
      </c>
      <c r="J250" s="43" t="str">
        <f>IF($A250="","",_xll.ciqfunctions.udf.CIQ($A250,"IQ_INTAN_ASSETS_REV_SCORE",$B$3))</f>
        <v/>
      </c>
      <c r="K250" s="43" t="str">
        <f>IF($A250="","",_xll.ciqfunctions.udf.CIQ($A250,"IQ_NET_WORKING_CAP_TOTAL_ASSETS_SCORE",$B$3))</f>
        <v/>
      </c>
      <c r="L250" s="43" t="str">
        <f>IF($A250="","",_xll.ciqfunctions.udf.CIQ($A250,"IQ_AP_AR_SCORE",$B$3))</f>
        <v/>
      </c>
      <c r="M250" s="43" t="str">
        <f>IF($A250="","",_xll.ciqfunctions.udf.CIQ($A250,"IQ_MGMT_RATE_RETURN_SCORE",$B$3))</f>
        <v/>
      </c>
      <c r="N250" s="43" t="str">
        <f>IF($A250="","",_xll.ciqfunctions.udf.CIQ($A250,"IQ_GROSS_MARGIN_SCORE",$B$3))</f>
        <v/>
      </c>
      <c r="O250" s="43" t="str">
        <f>IF($A250="","",_xll.ciqfunctions.udf.CIQ($A250,"IQ_EBITDA_MARGIN_SCORE",$B$3))</f>
        <v/>
      </c>
      <c r="Q250" s="43" t="str">
        <f>IF($A250="","",_xll.ciqfunctions.udf.CIQ($A250,"IQ_SOLVENCY_SCORE",$B$3))</f>
        <v/>
      </c>
      <c r="R250" s="43" t="str">
        <f>IF($A250="","",_xll.ciqfunctions.udf.CIQ($A250,"IQ_FFO_INT_SCORE",$B$3))</f>
        <v/>
      </c>
      <c r="S250" s="43" t="str">
        <f>IF($A250="","",_xll.ciqfunctions.udf.CIQ($A250,"IQ_EBITDA_INT_SCORE",$B$3))</f>
        <v/>
      </c>
      <c r="T250" s="43" t="str">
        <f>IF($A250="","",_xll.ciqfunctions.udf.CIQ($A250,"IQ_FFO_TOTAL_DEBT_SCORE",$B$3))</f>
        <v/>
      </c>
      <c r="U250" s="43" t="str">
        <f>IF($A250="","",_xll.ciqfunctions.udf.CIQ($A250,"IQ_NET_DEBT_EBITDA_SCORE",$B$3))</f>
        <v/>
      </c>
      <c r="V250" s="43" t="str">
        <f>IF($A250="","",_xll.ciqfunctions.udf.CIQ($A250,"IQ_TOTAL_DEBT_CAP_SCORE",$B$3))</f>
        <v/>
      </c>
      <c r="W250" s="43" t="str">
        <f>IF($A250="","",_xll.ciqfunctions.udf.CIQ($A250,"IQ_DEBT_TOTAL_LIAB_SCORE",$B$3))</f>
        <v/>
      </c>
      <c r="X250" s="43" t="str">
        <f>IF($A250="","",_xll.ciqfunctions.udf.CIQ($A250,"IQ_TOTAL_DEBT_TOTAL_REV_SCORE",$B$3))</f>
        <v/>
      </c>
      <c r="Z250" s="43" t="str">
        <f>IF($A250="","",_xll.ciqfunctions.udf.CIQ($A250,"IQ_LIQUID_SCORE",$B$3))</f>
        <v/>
      </c>
      <c r="AA250" s="43" t="str">
        <f>IF($A250="","",_xll.ciqfunctions.udf.CIQ($A250,"IQ_FFO_PLUS_CASH_ST_DEBT_SCORE",$B$3))</f>
        <v/>
      </c>
      <c r="AB250" s="43" t="str">
        <f>IF($A250="","",_xll.ciqfunctions.udf.CIQ($A250,"IQ_FFO_GROSS_PROFIT_SCORE",$B$3))</f>
        <v/>
      </c>
      <c r="AC250" s="43" t="str">
        <f>IF($A250="","",_xll.ciqfunctions.udf.CIQ($A250,"IQ_BASIC_DEFENSE_INTERVAL_SCORE",$B$3))</f>
        <v/>
      </c>
      <c r="AD250" s="43" t="str">
        <f>IF($A250="","",_xll.ciqfunctions.udf.CIQ($A250,"IQ_CURRENT_RATIO_SCORE",$B$3))</f>
        <v/>
      </c>
      <c r="AE250" s="43" t="str">
        <f>IF($A250="","",_xll.ciqfunctions.udf.CIQ($A250,"IQ_QUICK_RATIO_SCORE",$B$3))</f>
        <v/>
      </c>
    </row>
    <row r="251" spans="3:31" ht="12.75" customHeight="1" x14ac:dyDescent="0.2">
      <c r="C251" s="43" t="str">
        <f>IF($A251="","",_xll.ciqfunctions.udf.CIQ($A251,"IQ_OPERATIONAL_SCORE",$B$3))</f>
        <v/>
      </c>
      <c r="D251" s="43" t="str">
        <f>IF($A251="","",_xll.ciqfunctions.udf.CIQ($A251,"IQ_TOTAL_REV_SCORE",$B$3))</f>
        <v/>
      </c>
      <c r="E251" s="43" t="str">
        <f>IF($A251="","",_xll.ciqfunctions.udf.CIQ($A251,"IQ_TOTAL_EQUITY_SCORE",$B$3))</f>
        <v/>
      </c>
      <c r="F251" s="43" t="str">
        <f>IF($A251="","",_xll.ciqfunctions.udf.CIQ($A251,"IQ_RETURN_CAPITAL_SCORE",$B$3))</f>
        <v/>
      </c>
      <c r="G251" s="43" t="str">
        <f>IF($A251="","",_xll.ciqfunctions.udf.CIQ($A251,"IQ_RECURRING_EARN_ASSETS_SCORE",$B$3))</f>
        <v/>
      </c>
      <c r="H251" s="43" t="str">
        <f>IF($A251="","",_xll.ciqfunctions.udf.CIQ($A251,"IQ_NET_WORKING_CAP_REV_SCORE",$B$3))</f>
        <v/>
      </c>
      <c r="I251" s="43" t="str">
        <f>IF($A251="","",_xll.ciqfunctions.udf.CIQ($A251,"IQ_ASSET_TURNS_SCORE",$B$3))</f>
        <v/>
      </c>
      <c r="J251" s="43" t="str">
        <f>IF($A251="","",_xll.ciqfunctions.udf.CIQ($A251,"IQ_INTAN_ASSETS_REV_SCORE",$B$3))</f>
        <v/>
      </c>
      <c r="K251" s="43" t="str">
        <f>IF($A251="","",_xll.ciqfunctions.udf.CIQ($A251,"IQ_NET_WORKING_CAP_TOTAL_ASSETS_SCORE",$B$3))</f>
        <v/>
      </c>
      <c r="L251" s="43" t="str">
        <f>IF($A251="","",_xll.ciqfunctions.udf.CIQ($A251,"IQ_AP_AR_SCORE",$B$3))</f>
        <v/>
      </c>
      <c r="M251" s="43" t="str">
        <f>IF($A251="","",_xll.ciqfunctions.udf.CIQ($A251,"IQ_MGMT_RATE_RETURN_SCORE",$B$3))</f>
        <v/>
      </c>
      <c r="N251" s="43" t="str">
        <f>IF($A251="","",_xll.ciqfunctions.udf.CIQ($A251,"IQ_GROSS_MARGIN_SCORE",$B$3))</f>
        <v/>
      </c>
      <c r="O251" s="43" t="str">
        <f>IF($A251="","",_xll.ciqfunctions.udf.CIQ($A251,"IQ_EBITDA_MARGIN_SCORE",$B$3))</f>
        <v/>
      </c>
      <c r="Q251" s="43" t="str">
        <f>IF($A251="","",_xll.ciqfunctions.udf.CIQ($A251,"IQ_SOLVENCY_SCORE",$B$3))</f>
        <v/>
      </c>
      <c r="R251" s="43" t="str">
        <f>IF($A251="","",_xll.ciqfunctions.udf.CIQ($A251,"IQ_FFO_INT_SCORE",$B$3))</f>
        <v/>
      </c>
      <c r="S251" s="43" t="str">
        <f>IF($A251="","",_xll.ciqfunctions.udf.CIQ($A251,"IQ_EBITDA_INT_SCORE",$B$3))</f>
        <v/>
      </c>
      <c r="T251" s="43" t="str">
        <f>IF($A251="","",_xll.ciqfunctions.udf.CIQ($A251,"IQ_FFO_TOTAL_DEBT_SCORE",$B$3))</f>
        <v/>
      </c>
      <c r="U251" s="43" t="str">
        <f>IF($A251="","",_xll.ciqfunctions.udf.CIQ($A251,"IQ_NET_DEBT_EBITDA_SCORE",$B$3))</f>
        <v/>
      </c>
      <c r="V251" s="43" t="str">
        <f>IF($A251="","",_xll.ciqfunctions.udf.CIQ($A251,"IQ_TOTAL_DEBT_CAP_SCORE",$B$3))</f>
        <v/>
      </c>
      <c r="W251" s="43" t="str">
        <f>IF($A251="","",_xll.ciqfunctions.udf.CIQ($A251,"IQ_DEBT_TOTAL_LIAB_SCORE",$B$3))</f>
        <v/>
      </c>
      <c r="X251" s="43" t="str">
        <f>IF($A251="","",_xll.ciqfunctions.udf.CIQ($A251,"IQ_TOTAL_DEBT_TOTAL_REV_SCORE",$B$3))</f>
        <v/>
      </c>
      <c r="Z251" s="43" t="str">
        <f>IF($A251="","",_xll.ciqfunctions.udf.CIQ($A251,"IQ_LIQUID_SCORE",$B$3))</f>
        <v/>
      </c>
      <c r="AA251" s="43" t="str">
        <f>IF($A251="","",_xll.ciqfunctions.udf.CIQ($A251,"IQ_FFO_PLUS_CASH_ST_DEBT_SCORE",$B$3))</f>
        <v/>
      </c>
      <c r="AB251" s="43" t="str">
        <f>IF($A251="","",_xll.ciqfunctions.udf.CIQ($A251,"IQ_FFO_GROSS_PROFIT_SCORE",$B$3))</f>
        <v/>
      </c>
      <c r="AC251" s="43" t="str">
        <f>IF($A251="","",_xll.ciqfunctions.udf.CIQ($A251,"IQ_BASIC_DEFENSE_INTERVAL_SCORE",$B$3))</f>
        <v/>
      </c>
      <c r="AD251" s="43" t="str">
        <f>IF($A251="","",_xll.ciqfunctions.udf.CIQ($A251,"IQ_CURRENT_RATIO_SCORE",$B$3))</f>
        <v/>
      </c>
      <c r="AE251" s="43" t="str">
        <f>IF($A251="","",_xll.ciqfunctions.udf.CIQ($A251,"IQ_QUICK_RATIO_SCORE",$B$3))</f>
        <v/>
      </c>
    </row>
    <row r="252" spans="3:31" ht="12.75" customHeight="1" x14ac:dyDescent="0.2">
      <c r="C252" s="43" t="str">
        <f>IF($A252="","",_xll.ciqfunctions.udf.CIQ($A252,"IQ_OPERATIONAL_SCORE",$B$3))</f>
        <v/>
      </c>
      <c r="D252" s="43" t="str">
        <f>IF($A252="","",_xll.ciqfunctions.udf.CIQ($A252,"IQ_TOTAL_REV_SCORE",$B$3))</f>
        <v/>
      </c>
      <c r="E252" s="43" t="str">
        <f>IF($A252="","",_xll.ciqfunctions.udf.CIQ($A252,"IQ_TOTAL_EQUITY_SCORE",$B$3))</f>
        <v/>
      </c>
      <c r="F252" s="43" t="str">
        <f>IF($A252="","",_xll.ciqfunctions.udf.CIQ($A252,"IQ_RETURN_CAPITAL_SCORE",$B$3))</f>
        <v/>
      </c>
      <c r="G252" s="43" t="str">
        <f>IF($A252="","",_xll.ciqfunctions.udf.CIQ($A252,"IQ_RECURRING_EARN_ASSETS_SCORE",$B$3))</f>
        <v/>
      </c>
      <c r="H252" s="43" t="str">
        <f>IF($A252="","",_xll.ciqfunctions.udf.CIQ($A252,"IQ_NET_WORKING_CAP_REV_SCORE",$B$3))</f>
        <v/>
      </c>
      <c r="I252" s="43" t="str">
        <f>IF($A252="","",_xll.ciqfunctions.udf.CIQ($A252,"IQ_ASSET_TURNS_SCORE",$B$3))</f>
        <v/>
      </c>
      <c r="J252" s="43" t="str">
        <f>IF($A252="","",_xll.ciqfunctions.udf.CIQ($A252,"IQ_INTAN_ASSETS_REV_SCORE",$B$3))</f>
        <v/>
      </c>
      <c r="K252" s="43" t="str">
        <f>IF($A252="","",_xll.ciqfunctions.udf.CIQ($A252,"IQ_NET_WORKING_CAP_TOTAL_ASSETS_SCORE",$B$3))</f>
        <v/>
      </c>
      <c r="L252" s="43" t="str">
        <f>IF($A252="","",_xll.ciqfunctions.udf.CIQ($A252,"IQ_AP_AR_SCORE",$B$3))</f>
        <v/>
      </c>
      <c r="M252" s="43" t="str">
        <f>IF($A252="","",_xll.ciqfunctions.udf.CIQ($A252,"IQ_MGMT_RATE_RETURN_SCORE",$B$3))</f>
        <v/>
      </c>
      <c r="N252" s="43" t="str">
        <f>IF($A252="","",_xll.ciqfunctions.udf.CIQ($A252,"IQ_GROSS_MARGIN_SCORE",$B$3))</f>
        <v/>
      </c>
      <c r="O252" s="43" t="str">
        <f>IF($A252="","",_xll.ciqfunctions.udf.CIQ($A252,"IQ_EBITDA_MARGIN_SCORE",$B$3))</f>
        <v/>
      </c>
      <c r="Q252" s="43" t="str">
        <f>IF($A252="","",_xll.ciqfunctions.udf.CIQ($A252,"IQ_SOLVENCY_SCORE",$B$3))</f>
        <v/>
      </c>
      <c r="R252" s="43" t="str">
        <f>IF($A252="","",_xll.ciqfunctions.udf.CIQ($A252,"IQ_FFO_INT_SCORE",$B$3))</f>
        <v/>
      </c>
      <c r="S252" s="43" t="str">
        <f>IF($A252="","",_xll.ciqfunctions.udf.CIQ($A252,"IQ_EBITDA_INT_SCORE",$B$3))</f>
        <v/>
      </c>
      <c r="T252" s="43" t="str">
        <f>IF($A252="","",_xll.ciqfunctions.udf.CIQ($A252,"IQ_FFO_TOTAL_DEBT_SCORE",$B$3))</f>
        <v/>
      </c>
      <c r="U252" s="43" t="str">
        <f>IF($A252="","",_xll.ciqfunctions.udf.CIQ($A252,"IQ_NET_DEBT_EBITDA_SCORE",$B$3))</f>
        <v/>
      </c>
      <c r="V252" s="43" t="str">
        <f>IF($A252="","",_xll.ciqfunctions.udf.CIQ($A252,"IQ_TOTAL_DEBT_CAP_SCORE",$B$3))</f>
        <v/>
      </c>
      <c r="W252" s="43" t="str">
        <f>IF($A252="","",_xll.ciqfunctions.udf.CIQ($A252,"IQ_DEBT_TOTAL_LIAB_SCORE",$B$3))</f>
        <v/>
      </c>
      <c r="X252" s="43" t="str">
        <f>IF($A252="","",_xll.ciqfunctions.udf.CIQ($A252,"IQ_TOTAL_DEBT_TOTAL_REV_SCORE",$B$3))</f>
        <v/>
      </c>
      <c r="Z252" s="43" t="str">
        <f>IF($A252="","",_xll.ciqfunctions.udf.CIQ($A252,"IQ_LIQUID_SCORE",$B$3))</f>
        <v/>
      </c>
      <c r="AA252" s="43" t="str">
        <f>IF($A252="","",_xll.ciqfunctions.udf.CIQ($A252,"IQ_FFO_PLUS_CASH_ST_DEBT_SCORE",$B$3))</f>
        <v/>
      </c>
      <c r="AB252" s="43" t="str">
        <f>IF($A252="","",_xll.ciqfunctions.udf.CIQ($A252,"IQ_FFO_GROSS_PROFIT_SCORE",$B$3))</f>
        <v/>
      </c>
      <c r="AC252" s="43" t="str">
        <f>IF($A252="","",_xll.ciqfunctions.udf.CIQ($A252,"IQ_BASIC_DEFENSE_INTERVAL_SCORE",$B$3))</f>
        <v/>
      </c>
      <c r="AD252" s="43" t="str">
        <f>IF($A252="","",_xll.ciqfunctions.udf.CIQ($A252,"IQ_CURRENT_RATIO_SCORE",$B$3))</f>
        <v/>
      </c>
      <c r="AE252" s="43" t="str">
        <f>IF($A252="","",_xll.ciqfunctions.udf.CIQ($A252,"IQ_QUICK_RATIO_SCORE",$B$3))</f>
        <v/>
      </c>
    </row>
    <row r="253" spans="3:31" ht="12.75" customHeight="1" x14ac:dyDescent="0.2">
      <c r="C253" s="43" t="str">
        <f>IF($A253="","",_xll.ciqfunctions.udf.CIQ($A253,"IQ_OPERATIONAL_SCORE",$B$3))</f>
        <v/>
      </c>
      <c r="D253" s="43" t="str">
        <f>IF($A253="","",_xll.ciqfunctions.udf.CIQ($A253,"IQ_TOTAL_REV_SCORE",$B$3))</f>
        <v/>
      </c>
      <c r="E253" s="43" t="str">
        <f>IF($A253="","",_xll.ciqfunctions.udf.CIQ($A253,"IQ_TOTAL_EQUITY_SCORE",$B$3))</f>
        <v/>
      </c>
      <c r="F253" s="43" t="str">
        <f>IF($A253="","",_xll.ciqfunctions.udf.CIQ($A253,"IQ_RETURN_CAPITAL_SCORE",$B$3))</f>
        <v/>
      </c>
      <c r="G253" s="43" t="str">
        <f>IF($A253="","",_xll.ciqfunctions.udf.CIQ($A253,"IQ_RECURRING_EARN_ASSETS_SCORE",$B$3))</f>
        <v/>
      </c>
      <c r="H253" s="43" t="str">
        <f>IF($A253="","",_xll.ciqfunctions.udf.CIQ($A253,"IQ_NET_WORKING_CAP_REV_SCORE",$B$3))</f>
        <v/>
      </c>
      <c r="I253" s="43" t="str">
        <f>IF($A253="","",_xll.ciqfunctions.udf.CIQ($A253,"IQ_ASSET_TURNS_SCORE",$B$3))</f>
        <v/>
      </c>
      <c r="J253" s="43" t="str">
        <f>IF($A253="","",_xll.ciqfunctions.udf.CIQ($A253,"IQ_INTAN_ASSETS_REV_SCORE",$B$3))</f>
        <v/>
      </c>
      <c r="K253" s="43" t="str">
        <f>IF($A253="","",_xll.ciqfunctions.udf.CIQ($A253,"IQ_NET_WORKING_CAP_TOTAL_ASSETS_SCORE",$B$3))</f>
        <v/>
      </c>
      <c r="L253" s="43" t="str">
        <f>IF($A253="","",_xll.ciqfunctions.udf.CIQ($A253,"IQ_AP_AR_SCORE",$B$3))</f>
        <v/>
      </c>
      <c r="M253" s="43" t="str">
        <f>IF($A253="","",_xll.ciqfunctions.udf.CIQ($A253,"IQ_MGMT_RATE_RETURN_SCORE",$B$3))</f>
        <v/>
      </c>
      <c r="N253" s="43" t="str">
        <f>IF($A253="","",_xll.ciqfunctions.udf.CIQ($A253,"IQ_GROSS_MARGIN_SCORE",$B$3))</f>
        <v/>
      </c>
      <c r="O253" s="43" t="str">
        <f>IF($A253="","",_xll.ciqfunctions.udf.CIQ($A253,"IQ_EBITDA_MARGIN_SCORE",$B$3))</f>
        <v/>
      </c>
      <c r="Q253" s="43" t="str">
        <f>IF($A253="","",_xll.ciqfunctions.udf.CIQ($A253,"IQ_SOLVENCY_SCORE",$B$3))</f>
        <v/>
      </c>
      <c r="R253" s="43" t="str">
        <f>IF($A253="","",_xll.ciqfunctions.udf.CIQ($A253,"IQ_FFO_INT_SCORE",$B$3))</f>
        <v/>
      </c>
      <c r="S253" s="43" t="str">
        <f>IF($A253="","",_xll.ciqfunctions.udf.CIQ($A253,"IQ_EBITDA_INT_SCORE",$B$3))</f>
        <v/>
      </c>
      <c r="T253" s="43" t="str">
        <f>IF($A253="","",_xll.ciqfunctions.udf.CIQ($A253,"IQ_FFO_TOTAL_DEBT_SCORE",$B$3))</f>
        <v/>
      </c>
      <c r="U253" s="43" t="str">
        <f>IF($A253="","",_xll.ciqfunctions.udf.CIQ($A253,"IQ_NET_DEBT_EBITDA_SCORE",$B$3))</f>
        <v/>
      </c>
      <c r="V253" s="43" t="str">
        <f>IF($A253="","",_xll.ciqfunctions.udf.CIQ($A253,"IQ_TOTAL_DEBT_CAP_SCORE",$B$3))</f>
        <v/>
      </c>
      <c r="W253" s="43" t="str">
        <f>IF($A253="","",_xll.ciqfunctions.udf.CIQ($A253,"IQ_DEBT_TOTAL_LIAB_SCORE",$B$3))</f>
        <v/>
      </c>
      <c r="X253" s="43" t="str">
        <f>IF($A253="","",_xll.ciqfunctions.udf.CIQ($A253,"IQ_TOTAL_DEBT_TOTAL_REV_SCORE",$B$3))</f>
        <v/>
      </c>
      <c r="Z253" s="43" t="str">
        <f>IF($A253="","",_xll.ciqfunctions.udf.CIQ($A253,"IQ_LIQUID_SCORE",$B$3))</f>
        <v/>
      </c>
      <c r="AA253" s="43" t="str">
        <f>IF($A253="","",_xll.ciqfunctions.udf.CIQ($A253,"IQ_FFO_PLUS_CASH_ST_DEBT_SCORE",$B$3))</f>
        <v/>
      </c>
      <c r="AB253" s="43" t="str">
        <f>IF($A253="","",_xll.ciqfunctions.udf.CIQ($A253,"IQ_FFO_GROSS_PROFIT_SCORE",$B$3))</f>
        <v/>
      </c>
      <c r="AC253" s="43" t="str">
        <f>IF($A253="","",_xll.ciqfunctions.udf.CIQ($A253,"IQ_BASIC_DEFENSE_INTERVAL_SCORE",$B$3))</f>
        <v/>
      </c>
      <c r="AD253" s="43" t="str">
        <f>IF($A253="","",_xll.ciqfunctions.udf.CIQ($A253,"IQ_CURRENT_RATIO_SCORE",$B$3))</f>
        <v/>
      </c>
      <c r="AE253" s="43" t="str">
        <f>IF($A253="","",_xll.ciqfunctions.udf.CIQ($A253,"IQ_QUICK_RATIO_SCORE",$B$3))</f>
        <v/>
      </c>
    </row>
    <row r="254" spans="3:31" ht="12.75" customHeight="1" x14ac:dyDescent="0.2">
      <c r="C254" s="43" t="str">
        <f>IF($A254="","",_xll.ciqfunctions.udf.CIQ($A254,"IQ_OPERATIONAL_SCORE",$B$3))</f>
        <v/>
      </c>
      <c r="D254" s="43" t="str">
        <f>IF($A254="","",_xll.ciqfunctions.udf.CIQ($A254,"IQ_TOTAL_REV_SCORE",$B$3))</f>
        <v/>
      </c>
      <c r="E254" s="43" t="str">
        <f>IF($A254="","",_xll.ciqfunctions.udf.CIQ($A254,"IQ_TOTAL_EQUITY_SCORE",$B$3))</f>
        <v/>
      </c>
      <c r="F254" s="43" t="str">
        <f>IF($A254="","",_xll.ciqfunctions.udf.CIQ($A254,"IQ_RETURN_CAPITAL_SCORE",$B$3))</f>
        <v/>
      </c>
      <c r="G254" s="43" t="str">
        <f>IF($A254="","",_xll.ciqfunctions.udf.CIQ($A254,"IQ_RECURRING_EARN_ASSETS_SCORE",$B$3))</f>
        <v/>
      </c>
      <c r="H254" s="43" t="str">
        <f>IF($A254="","",_xll.ciqfunctions.udf.CIQ($A254,"IQ_NET_WORKING_CAP_REV_SCORE",$B$3))</f>
        <v/>
      </c>
      <c r="I254" s="43" t="str">
        <f>IF($A254="","",_xll.ciqfunctions.udf.CIQ($A254,"IQ_ASSET_TURNS_SCORE",$B$3))</f>
        <v/>
      </c>
      <c r="J254" s="43" t="str">
        <f>IF($A254="","",_xll.ciqfunctions.udf.CIQ($A254,"IQ_INTAN_ASSETS_REV_SCORE",$B$3))</f>
        <v/>
      </c>
      <c r="K254" s="43" t="str">
        <f>IF($A254="","",_xll.ciqfunctions.udf.CIQ($A254,"IQ_NET_WORKING_CAP_TOTAL_ASSETS_SCORE",$B$3))</f>
        <v/>
      </c>
      <c r="L254" s="43" t="str">
        <f>IF($A254="","",_xll.ciqfunctions.udf.CIQ($A254,"IQ_AP_AR_SCORE",$B$3))</f>
        <v/>
      </c>
      <c r="M254" s="43" t="str">
        <f>IF($A254="","",_xll.ciqfunctions.udf.CIQ($A254,"IQ_MGMT_RATE_RETURN_SCORE",$B$3))</f>
        <v/>
      </c>
      <c r="N254" s="43" t="str">
        <f>IF($A254="","",_xll.ciqfunctions.udf.CIQ($A254,"IQ_GROSS_MARGIN_SCORE",$B$3))</f>
        <v/>
      </c>
      <c r="O254" s="43" t="str">
        <f>IF($A254="","",_xll.ciqfunctions.udf.CIQ($A254,"IQ_EBITDA_MARGIN_SCORE",$B$3))</f>
        <v/>
      </c>
      <c r="Q254" s="43" t="str">
        <f>IF($A254="","",_xll.ciqfunctions.udf.CIQ($A254,"IQ_SOLVENCY_SCORE",$B$3))</f>
        <v/>
      </c>
      <c r="R254" s="43" t="str">
        <f>IF($A254="","",_xll.ciqfunctions.udf.CIQ($A254,"IQ_FFO_INT_SCORE",$B$3))</f>
        <v/>
      </c>
      <c r="S254" s="43" t="str">
        <f>IF($A254="","",_xll.ciqfunctions.udf.CIQ($A254,"IQ_EBITDA_INT_SCORE",$B$3))</f>
        <v/>
      </c>
      <c r="T254" s="43" t="str">
        <f>IF($A254="","",_xll.ciqfunctions.udf.CIQ($A254,"IQ_FFO_TOTAL_DEBT_SCORE",$B$3))</f>
        <v/>
      </c>
      <c r="U254" s="43" t="str">
        <f>IF($A254="","",_xll.ciqfunctions.udf.CIQ($A254,"IQ_NET_DEBT_EBITDA_SCORE",$B$3))</f>
        <v/>
      </c>
      <c r="V254" s="43" t="str">
        <f>IF($A254="","",_xll.ciqfunctions.udf.CIQ($A254,"IQ_TOTAL_DEBT_CAP_SCORE",$B$3))</f>
        <v/>
      </c>
      <c r="W254" s="43" t="str">
        <f>IF($A254="","",_xll.ciqfunctions.udf.CIQ($A254,"IQ_DEBT_TOTAL_LIAB_SCORE",$B$3))</f>
        <v/>
      </c>
      <c r="X254" s="43" t="str">
        <f>IF($A254="","",_xll.ciqfunctions.udf.CIQ($A254,"IQ_TOTAL_DEBT_TOTAL_REV_SCORE",$B$3))</f>
        <v/>
      </c>
      <c r="Z254" s="43" t="str">
        <f>IF($A254="","",_xll.ciqfunctions.udf.CIQ($A254,"IQ_LIQUID_SCORE",$B$3))</f>
        <v/>
      </c>
      <c r="AA254" s="43" t="str">
        <f>IF($A254="","",_xll.ciqfunctions.udf.CIQ($A254,"IQ_FFO_PLUS_CASH_ST_DEBT_SCORE",$B$3))</f>
        <v/>
      </c>
      <c r="AB254" s="43" t="str">
        <f>IF($A254="","",_xll.ciqfunctions.udf.CIQ($A254,"IQ_FFO_GROSS_PROFIT_SCORE",$B$3))</f>
        <v/>
      </c>
      <c r="AC254" s="43" t="str">
        <f>IF($A254="","",_xll.ciqfunctions.udf.CIQ($A254,"IQ_BASIC_DEFENSE_INTERVAL_SCORE",$B$3))</f>
        <v/>
      </c>
      <c r="AD254" s="43" t="str">
        <f>IF($A254="","",_xll.ciqfunctions.udf.CIQ($A254,"IQ_CURRENT_RATIO_SCORE",$B$3))</f>
        <v/>
      </c>
      <c r="AE254" s="43" t="str">
        <f>IF($A254="","",_xll.ciqfunctions.udf.CIQ($A254,"IQ_QUICK_RATIO_SCORE",$B$3))</f>
        <v/>
      </c>
    </row>
    <row r="255" spans="3:31" ht="12.75" customHeight="1" x14ac:dyDescent="0.2">
      <c r="C255" s="43" t="str">
        <f>IF($A255="","",_xll.ciqfunctions.udf.CIQ($A255,"IQ_OPERATIONAL_SCORE",$B$3))</f>
        <v/>
      </c>
      <c r="D255" s="43" t="str">
        <f>IF($A255="","",_xll.ciqfunctions.udf.CIQ($A255,"IQ_TOTAL_REV_SCORE",$B$3))</f>
        <v/>
      </c>
      <c r="E255" s="43" t="str">
        <f>IF($A255="","",_xll.ciqfunctions.udf.CIQ($A255,"IQ_TOTAL_EQUITY_SCORE",$B$3))</f>
        <v/>
      </c>
      <c r="F255" s="43" t="str">
        <f>IF($A255="","",_xll.ciqfunctions.udf.CIQ($A255,"IQ_RETURN_CAPITAL_SCORE",$B$3))</f>
        <v/>
      </c>
      <c r="G255" s="43" t="str">
        <f>IF($A255="","",_xll.ciqfunctions.udf.CIQ($A255,"IQ_RECURRING_EARN_ASSETS_SCORE",$B$3))</f>
        <v/>
      </c>
      <c r="H255" s="43" t="str">
        <f>IF($A255="","",_xll.ciqfunctions.udf.CIQ($A255,"IQ_NET_WORKING_CAP_REV_SCORE",$B$3))</f>
        <v/>
      </c>
      <c r="I255" s="43" t="str">
        <f>IF($A255="","",_xll.ciqfunctions.udf.CIQ($A255,"IQ_ASSET_TURNS_SCORE",$B$3))</f>
        <v/>
      </c>
      <c r="J255" s="43" t="str">
        <f>IF($A255="","",_xll.ciqfunctions.udf.CIQ($A255,"IQ_INTAN_ASSETS_REV_SCORE",$B$3))</f>
        <v/>
      </c>
      <c r="K255" s="43" t="str">
        <f>IF($A255="","",_xll.ciqfunctions.udf.CIQ($A255,"IQ_NET_WORKING_CAP_TOTAL_ASSETS_SCORE",$B$3))</f>
        <v/>
      </c>
      <c r="L255" s="43" t="str">
        <f>IF($A255="","",_xll.ciqfunctions.udf.CIQ($A255,"IQ_AP_AR_SCORE",$B$3))</f>
        <v/>
      </c>
      <c r="M255" s="43" t="str">
        <f>IF($A255="","",_xll.ciqfunctions.udf.CIQ($A255,"IQ_MGMT_RATE_RETURN_SCORE",$B$3))</f>
        <v/>
      </c>
      <c r="N255" s="43" t="str">
        <f>IF($A255="","",_xll.ciqfunctions.udf.CIQ($A255,"IQ_GROSS_MARGIN_SCORE",$B$3))</f>
        <v/>
      </c>
      <c r="O255" s="43" t="str">
        <f>IF($A255="","",_xll.ciqfunctions.udf.CIQ($A255,"IQ_EBITDA_MARGIN_SCORE",$B$3))</f>
        <v/>
      </c>
      <c r="Q255" s="43" t="str">
        <f>IF($A255="","",_xll.ciqfunctions.udf.CIQ($A255,"IQ_SOLVENCY_SCORE",$B$3))</f>
        <v/>
      </c>
      <c r="R255" s="43" t="str">
        <f>IF($A255="","",_xll.ciqfunctions.udf.CIQ($A255,"IQ_FFO_INT_SCORE",$B$3))</f>
        <v/>
      </c>
      <c r="S255" s="43" t="str">
        <f>IF($A255="","",_xll.ciqfunctions.udf.CIQ($A255,"IQ_EBITDA_INT_SCORE",$B$3))</f>
        <v/>
      </c>
      <c r="T255" s="43" t="str">
        <f>IF($A255="","",_xll.ciqfunctions.udf.CIQ($A255,"IQ_FFO_TOTAL_DEBT_SCORE",$B$3))</f>
        <v/>
      </c>
      <c r="U255" s="43" t="str">
        <f>IF($A255="","",_xll.ciqfunctions.udf.CIQ($A255,"IQ_NET_DEBT_EBITDA_SCORE",$B$3))</f>
        <v/>
      </c>
      <c r="V255" s="43" t="str">
        <f>IF($A255="","",_xll.ciqfunctions.udf.CIQ($A255,"IQ_TOTAL_DEBT_CAP_SCORE",$B$3))</f>
        <v/>
      </c>
      <c r="W255" s="43" t="str">
        <f>IF($A255="","",_xll.ciqfunctions.udf.CIQ($A255,"IQ_DEBT_TOTAL_LIAB_SCORE",$B$3))</f>
        <v/>
      </c>
      <c r="X255" s="43" t="str">
        <f>IF($A255="","",_xll.ciqfunctions.udf.CIQ($A255,"IQ_TOTAL_DEBT_TOTAL_REV_SCORE",$B$3))</f>
        <v/>
      </c>
      <c r="Z255" s="43" t="str">
        <f>IF($A255="","",_xll.ciqfunctions.udf.CIQ($A255,"IQ_LIQUID_SCORE",$B$3))</f>
        <v/>
      </c>
      <c r="AA255" s="43" t="str">
        <f>IF($A255="","",_xll.ciqfunctions.udf.CIQ($A255,"IQ_FFO_PLUS_CASH_ST_DEBT_SCORE",$B$3))</f>
        <v/>
      </c>
      <c r="AB255" s="43" t="str">
        <f>IF($A255="","",_xll.ciqfunctions.udf.CIQ($A255,"IQ_FFO_GROSS_PROFIT_SCORE",$B$3))</f>
        <v/>
      </c>
      <c r="AC255" s="43" t="str">
        <f>IF($A255="","",_xll.ciqfunctions.udf.CIQ($A255,"IQ_BASIC_DEFENSE_INTERVAL_SCORE",$B$3))</f>
        <v/>
      </c>
      <c r="AD255" s="43" t="str">
        <f>IF($A255="","",_xll.ciqfunctions.udf.CIQ($A255,"IQ_CURRENT_RATIO_SCORE",$B$3))</f>
        <v/>
      </c>
      <c r="AE255" s="43" t="str">
        <f>IF($A255="","",_xll.ciqfunctions.udf.CIQ($A255,"IQ_QUICK_RATIO_SCORE",$B$3))</f>
        <v/>
      </c>
    </row>
    <row r="256" spans="3:31" ht="12.75" customHeight="1" x14ac:dyDescent="0.2">
      <c r="C256" s="43" t="str">
        <f>IF($A256="","",_xll.ciqfunctions.udf.CIQ($A256,"IQ_OPERATIONAL_SCORE",$B$3))</f>
        <v/>
      </c>
      <c r="D256" s="43" t="str">
        <f>IF($A256="","",_xll.ciqfunctions.udf.CIQ($A256,"IQ_TOTAL_REV_SCORE",$B$3))</f>
        <v/>
      </c>
      <c r="E256" s="43" t="str">
        <f>IF($A256="","",_xll.ciqfunctions.udf.CIQ($A256,"IQ_TOTAL_EQUITY_SCORE",$B$3))</f>
        <v/>
      </c>
      <c r="F256" s="43" t="str">
        <f>IF($A256="","",_xll.ciqfunctions.udf.CIQ($A256,"IQ_RETURN_CAPITAL_SCORE",$B$3))</f>
        <v/>
      </c>
      <c r="G256" s="43" t="str">
        <f>IF($A256="","",_xll.ciqfunctions.udf.CIQ($A256,"IQ_RECURRING_EARN_ASSETS_SCORE",$B$3))</f>
        <v/>
      </c>
      <c r="H256" s="43" t="str">
        <f>IF($A256="","",_xll.ciqfunctions.udf.CIQ($A256,"IQ_NET_WORKING_CAP_REV_SCORE",$B$3))</f>
        <v/>
      </c>
      <c r="I256" s="43" t="str">
        <f>IF($A256="","",_xll.ciqfunctions.udf.CIQ($A256,"IQ_ASSET_TURNS_SCORE",$B$3))</f>
        <v/>
      </c>
      <c r="J256" s="43" t="str">
        <f>IF($A256="","",_xll.ciqfunctions.udf.CIQ($A256,"IQ_INTAN_ASSETS_REV_SCORE",$B$3))</f>
        <v/>
      </c>
      <c r="K256" s="43" t="str">
        <f>IF($A256="","",_xll.ciqfunctions.udf.CIQ($A256,"IQ_NET_WORKING_CAP_TOTAL_ASSETS_SCORE",$B$3))</f>
        <v/>
      </c>
      <c r="L256" s="43" t="str">
        <f>IF($A256="","",_xll.ciqfunctions.udf.CIQ($A256,"IQ_AP_AR_SCORE",$B$3))</f>
        <v/>
      </c>
      <c r="M256" s="43" t="str">
        <f>IF($A256="","",_xll.ciqfunctions.udf.CIQ($A256,"IQ_MGMT_RATE_RETURN_SCORE",$B$3))</f>
        <v/>
      </c>
      <c r="N256" s="43" t="str">
        <f>IF($A256="","",_xll.ciqfunctions.udf.CIQ($A256,"IQ_GROSS_MARGIN_SCORE",$B$3))</f>
        <v/>
      </c>
      <c r="O256" s="43" t="str">
        <f>IF($A256="","",_xll.ciqfunctions.udf.CIQ($A256,"IQ_EBITDA_MARGIN_SCORE",$B$3))</f>
        <v/>
      </c>
      <c r="Q256" s="43" t="str">
        <f>IF($A256="","",_xll.ciqfunctions.udf.CIQ($A256,"IQ_SOLVENCY_SCORE",$B$3))</f>
        <v/>
      </c>
      <c r="R256" s="43" t="str">
        <f>IF($A256="","",_xll.ciqfunctions.udf.CIQ($A256,"IQ_FFO_INT_SCORE",$B$3))</f>
        <v/>
      </c>
      <c r="S256" s="43" t="str">
        <f>IF($A256="","",_xll.ciqfunctions.udf.CIQ($A256,"IQ_EBITDA_INT_SCORE",$B$3))</f>
        <v/>
      </c>
      <c r="T256" s="43" t="str">
        <f>IF($A256="","",_xll.ciqfunctions.udf.CIQ($A256,"IQ_FFO_TOTAL_DEBT_SCORE",$B$3))</f>
        <v/>
      </c>
      <c r="U256" s="43" t="str">
        <f>IF($A256="","",_xll.ciqfunctions.udf.CIQ($A256,"IQ_NET_DEBT_EBITDA_SCORE",$B$3))</f>
        <v/>
      </c>
      <c r="V256" s="43" t="str">
        <f>IF($A256="","",_xll.ciqfunctions.udf.CIQ($A256,"IQ_TOTAL_DEBT_CAP_SCORE",$B$3))</f>
        <v/>
      </c>
      <c r="W256" s="43" t="str">
        <f>IF($A256="","",_xll.ciqfunctions.udf.CIQ($A256,"IQ_DEBT_TOTAL_LIAB_SCORE",$B$3))</f>
        <v/>
      </c>
      <c r="X256" s="43" t="str">
        <f>IF($A256="","",_xll.ciqfunctions.udf.CIQ($A256,"IQ_TOTAL_DEBT_TOTAL_REV_SCORE",$B$3))</f>
        <v/>
      </c>
      <c r="Z256" s="43" t="str">
        <f>IF($A256="","",_xll.ciqfunctions.udf.CIQ($A256,"IQ_LIQUID_SCORE",$B$3))</f>
        <v/>
      </c>
      <c r="AA256" s="43" t="str">
        <f>IF($A256="","",_xll.ciqfunctions.udf.CIQ($A256,"IQ_FFO_PLUS_CASH_ST_DEBT_SCORE",$B$3))</f>
        <v/>
      </c>
      <c r="AB256" s="43" t="str">
        <f>IF($A256="","",_xll.ciqfunctions.udf.CIQ($A256,"IQ_FFO_GROSS_PROFIT_SCORE",$B$3))</f>
        <v/>
      </c>
      <c r="AC256" s="43" t="str">
        <f>IF($A256="","",_xll.ciqfunctions.udf.CIQ($A256,"IQ_BASIC_DEFENSE_INTERVAL_SCORE",$B$3))</f>
        <v/>
      </c>
      <c r="AD256" s="43" t="str">
        <f>IF($A256="","",_xll.ciqfunctions.udf.CIQ($A256,"IQ_CURRENT_RATIO_SCORE",$B$3))</f>
        <v/>
      </c>
      <c r="AE256" s="43" t="str">
        <f>IF($A256="","",_xll.ciqfunctions.udf.CIQ($A256,"IQ_QUICK_RATIO_SCORE",$B$3))</f>
        <v/>
      </c>
    </row>
    <row r="257" spans="3:31" ht="12.75" customHeight="1" x14ac:dyDescent="0.2">
      <c r="C257" s="43" t="str">
        <f>IF($A257="","",_xll.ciqfunctions.udf.CIQ($A257,"IQ_OPERATIONAL_SCORE",$B$3))</f>
        <v/>
      </c>
      <c r="D257" s="43" t="str">
        <f>IF($A257="","",_xll.ciqfunctions.udf.CIQ($A257,"IQ_TOTAL_REV_SCORE",$B$3))</f>
        <v/>
      </c>
      <c r="E257" s="43" t="str">
        <f>IF($A257="","",_xll.ciqfunctions.udf.CIQ($A257,"IQ_TOTAL_EQUITY_SCORE",$B$3))</f>
        <v/>
      </c>
      <c r="F257" s="43" t="str">
        <f>IF($A257="","",_xll.ciqfunctions.udf.CIQ($A257,"IQ_RETURN_CAPITAL_SCORE",$B$3))</f>
        <v/>
      </c>
      <c r="G257" s="43" t="str">
        <f>IF($A257="","",_xll.ciqfunctions.udf.CIQ($A257,"IQ_RECURRING_EARN_ASSETS_SCORE",$B$3))</f>
        <v/>
      </c>
      <c r="H257" s="43" t="str">
        <f>IF($A257="","",_xll.ciqfunctions.udf.CIQ($A257,"IQ_NET_WORKING_CAP_REV_SCORE",$B$3))</f>
        <v/>
      </c>
      <c r="I257" s="43" t="str">
        <f>IF($A257="","",_xll.ciqfunctions.udf.CIQ($A257,"IQ_ASSET_TURNS_SCORE",$B$3))</f>
        <v/>
      </c>
      <c r="J257" s="43" t="str">
        <f>IF($A257="","",_xll.ciqfunctions.udf.CIQ($A257,"IQ_INTAN_ASSETS_REV_SCORE",$B$3))</f>
        <v/>
      </c>
      <c r="K257" s="43" t="str">
        <f>IF($A257="","",_xll.ciqfunctions.udf.CIQ($A257,"IQ_NET_WORKING_CAP_TOTAL_ASSETS_SCORE",$B$3))</f>
        <v/>
      </c>
      <c r="L257" s="43" t="str">
        <f>IF($A257="","",_xll.ciqfunctions.udf.CIQ($A257,"IQ_AP_AR_SCORE",$B$3))</f>
        <v/>
      </c>
      <c r="M257" s="43" t="str">
        <f>IF($A257="","",_xll.ciqfunctions.udf.CIQ($A257,"IQ_MGMT_RATE_RETURN_SCORE",$B$3))</f>
        <v/>
      </c>
      <c r="N257" s="43" t="str">
        <f>IF($A257="","",_xll.ciqfunctions.udf.CIQ($A257,"IQ_GROSS_MARGIN_SCORE",$B$3))</f>
        <v/>
      </c>
      <c r="O257" s="43" t="str">
        <f>IF($A257="","",_xll.ciqfunctions.udf.CIQ($A257,"IQ_EBITDA_MARGIN_SCORE",$B$3))</f>
        <v/>
      </c>
      <c r="Q257" s="43" t="str">
        <f>IF($A257="","",_xll.ciqfunctions.udf.CIQ($A257,"IQ_SOLVENCY_SCORE",$B$3))</f>
        <v/>
      </c>
      <c r="R257" s="43" t="str">
        <f>IF($A257="","",_xll.ciqfunctions.udf.CIQ($A257,"IQ_FFO_INT_SCORE",$B$3))</f>
        <v/>
      </c>
      <c r="S257" s="43" t="str">
        <f>IF($A257="","",_xll.ciqfunctions.udf.CIQ($A257,"IQ_EBITDA_INT_SCORE",$B$3))</f>
        <v/>
      </c>
      <c r="T257" s="43" t="str">
        <f>IF($A257="","",_xll.ciqfunctions.udf.CIQ($A257,"IQ_FFO_TOTAL_DEBT_SCORE",$B$3))</f>
        <v/>
      </c>
      <c r="U257" s="43" t="str">
        <f>IF($A257="","",_xll.ciqfunctions.udf.CIQ($A257,"IQ_NET_DEBT_EBITDA_SCORE",$B$3))</f>
        <v/>
      </c>
      <c r="V257" s="43" t="str">
        <f>IF($A257="","",_xll.ciqfunctions.udf.CIQ($A257,"IQ_TOTAL_DEBT_CAP_SCORE",$B$3))</f>
        <v/>
      </c>
      <c r="W257" s="43" t="str">
        <f>IF($A257="","",_xll.ciqfunctions.udf.CIQ($A257,"IQ_DEBT_TOTAL_LIAB_SCORE",$B$3))</f>
        <v/>
      </c>
      <c r="X257" s="43" t="str">
        <f>IF($A257="","",_xll.ciqfunctions.udf.CIQ($A257,"IQ_TOTAL_DEBT_TOTAL_REV_SCORE",$B$3))</f>
        <v/>
      </c>
      <c r="Z257" s="43" t="str">
        <f>IF($A257="","",_xll.ciqfunctions.udf.CIQ($A257,"IQ_LIQUID_SCORE",$B$3))</f>
        <v/>
      </c>
      <c r="AA257" s="43" t="str">
        <f>IF($A257="","",_xll.ciqfunctions.udf.CIQ($A257,"IQ_FFO_PLUS_CASH_ST_DEBT_SCORE",$B$3))</f>
        <v/>
      </c>
      <c r="AB257" s="43" t="str">
        <f>IF($A257="","",_xll.ciqfunctions.udf.CIQ($A257,"IQ_FFO_GROSS_PROFIT_SCORE",$B$3))</f>
        <v/>
      </c>
      <c r="AC257" s="43" t="str">
        <f>IF($A257="","",_xll.ciqfunctions.udf.CIQ($A257,"IQ_BASIC_DEFENSE_INTERVAL_SCORE",$B$3))</f>
        <v/>
      </c>
      <c r="AD257" s="43" t="str">
        <f>IF($A257="","",_xll.ciqfunctions.udf.CIQ($A257,"IQ_CURRENT_RATIO_SCORE",$B$3))</f>
        <v/>
      </c>
      <c r="AE257" s="43" t="str">
        <f>IF($A257="","",_xll.ciqfunctions.udf.CIQ($A257,"IQ_QUICK_RATIO_SCORE",$B$3))</f>
        <v/>
      </c>
    </row>
    <row r="258" spans="3:31" ht="12.75" customHeight="1" x14ac:dyDescent="0.2">
      <c r="C258" s="43" t="str">
        <f>IF($A258="","",_xll.ciqfunctions.udf.CIQ($A258,"IQ_OPERATIONAL_SCORE",$B$3))</f>
        <v/>
      </c>
      <c r="D258" s="43" t="str">
        <f>IF($A258="","",_xll.ciqfunctions.udf.CIQ($A258,"IQ_TOTAL_REV_SCORE",$B$3))</f>
        <v/>
      </c>
      <c r="E258" s="43" t="str">
        <f>IF($A258="","",_xll.ciqfunctions.udf.CIQ($A258,"IQ_TOTAL_EQUITY_SCORE",$B$3))</f>
        <v/>
      </c>
      <c r="F258" s="43" t="str">
        <f>IF($A258="","",_xll.ciqfunctions.udf.CIQ($A258,"IQ_RETURN_CAPITAL_SCORE",$B$3))</f>
        <v/>
      </c>
      <c r="G258" s="43" t="str">
        <f>IF($A258="","",_xll.ciqfunctions.udf.CIQ($A258,"IQ_RECURRING_EARN_ASSETS_SCORE",$B$3))</f>
        <v/>
      </c>
      <c r="H258" s="43" t="str">
        <f>IF($A258="","",_xll.ciqfunctions.udf.CIQ($A258,"IQ_NET_WORKING_CAP_REV_SCORE",$B$3))</f>
        <v/>
      </c>
      <c r="I258" s="43" t="str">
        <f>IF($A258="","",_xll.ciqfunctions.udf.CIQ($A258,"IQ_ASSET_TURNS_SCORE",$B$3))</f>
        <v/>
      </c>
      <c r="J258" s="43" t="str">
        <f>IF($A258="","",_xll.ciqfunctions.udf.CIQ($A258,"IQ_INTAN_ASSETS_REV_SCORE",$B$3))</f>
        <v/>
      </c>
      <c r="K258" s="43" t="str">
        <f>IF($A258="","",_xll.ciqfunctions.udf.CIQ($A258,"IQ_NET_WORKING_CAP_TOTAL_ASSETS_SCORE",$B$3))</f>
        <v/>
      </c>
      <c r="L258" s="43" t="str">
        <f>IF($A258="","",_xll.ciqfunctions.udf.CIQ($A258,"IQ_AP_AR_SCORE",$B$3))</f>
        <v/>
      </c>
      <c r="M258" s="43" t="str">
        <f>IF($A258="","",_xll.ciqfunctions.udf.CIQ($A258,"IQ_MGMT_RATE_RETURN_SCORE",$B$3))</f>
        <v/>
      </c>
      <c r="N258" s="43" t="str">
        <f>IF($A258="","",_xll.ciqfunctions.udf.CIQ($A258,"IQ_GROSS_MARGIN_SCORE",$B$3))</f>
        <v/>
      </c>
      <c r="O258" s="43" t="str">
        <f>IF($A258="","",_xll.ciqfunctions.udf.CIQ($A258,"IQ_EBITDA_MARGIN_SCORE",$B$3))</f>
        <v/>
      </c>
      <c r="Q258" s="43" t="str">
        <f>IF($A258="","",_xll.ciqfunctions.udf.CIQ($A258,"IQ_SOLVENCY_SCORE",$B$3))</f>
        <v/>
      </c>
      <c r="R258" s="43" t="str">
        <f>IF($A258="","",_xll.ciqfunctions.udf.CIQ($A258,"IQ_FFO_INT_SCORE",$B$3))</f>
        <v/>
      </c>
      <c r="S258" s="43" t="str">
        <f>IF($A258="","",_xll.ciqfunctions.udf.CIQ($A258,"IQ_EBITDA_INT_SCORE",$B$3))</f>
        <v/>
      </c>
      <c r="T258" s="43" t="str">
        <f>IF($A258="","",_xll.ciqfunctions.udf.CIQ($A258,"IQ_FFO_TOTAL_DEBT_SCORE",$B$3))</f>
        <v/>
      </c>
      <c r="U258" s="43" t="str">
        <f>IF($A258="","",_xll.ciqfunctions.udf.CIQ($A258,"IQ_NET_DEBT_EBITDA_SCORE",$B$3))</f>
        <v/>
      </c>
      <c r="V258" s="43" t="str">
        <f>IF($A258="","",_xll.ciqfunctions.udf.CIQ($A258,"IQ_TOTAL_DEBT_CAP_SCORE",$B$3))</f>
        <v/>
      </c>
      <c r="W258" s="43" t="str">
        <f>IF($A258="","",_xll.ciqfunctions.udf.CIQ($A258,"IQ_DEBT_TOTAL_LIAB_SCORE",$B$3))</f>
        <v/>
      </c>
      <c r="X258" s="43" t="str">
        <f>IF($A258="","",_xll.ciqfunctions.udf.CIQ($A258,"IQ_TOTAL_DEBT_TOTAL_REV_SCORE",$B$3))</f>
        <v/>
      </c>
      <c r="Z258" s="43" t="str">
        <f>IF($A258="","",_xll.ciqfunctions.udf.CIQ($A258,"IQ_LIQUID_SCORE",$B$3))</f>
        <v/>
      </c>
      <c r="AA258" s="43" t="str">
        <f>IF($A258="","",_xll.ciqfunctions.udf.CIQ($A258,"IQ_FFO_PLUS_CASH_ST_DEBT_SCORE",$B$3))</f>
        <v/>
      </c>
      <c r="AB258" s="43" t="str">
        <f>IF($A258="","",_xll.ciqfunctions.udf.CIQ($A258,"IQ_FFO_GROSS_PROFIT_SCORE",$B$3))</f>
        <v/>
      </c>
      <c r="AC258" s="43" t="str">
        <f>IF($A258="","",_xll.ciqfunctions.udf.CIQ($A258,"IQ_BASIC_DEFENSE_INTERVAL_SCORE",$B$3))</f>
        <v/>
      </c>
      <c r="AD258" s="43" t="str">
        <f>IF($A258="","",_xll.ciqfunctions.udf.CIQ($A258,"IQ_CURRENT_RATIO_SCORE",$B$3))</f>
        <v/>
      </c>
      <c r="AE258" s="43" t="str">
        <f>IF($A258="","",_xll.ciqfunctions.udf.CIQ($A258,"IQ_QUICK_RATIO_SCORE",$B$3))</f>
        <v/>
      </c>
    </row>
    <row r="259" spans="3:31" ht="12.75" customHeight="1" x14ac:dyDescent="0.2">
      <c r="C259" s="43" t="str">
        <f>IF($A259="","",_xll.ciqfunctions.udf.CIQ($A259,"IQ_OPERATIONAL_SCORE",$B$3))</f>
        <v/>
      </c>
      <c r="D259" s="43" t="str">
        <f>IF($A259="","",_xll.ciqfunctions.udf.CIQ($A259,"IQ_TOTAL_REV_SCORE",$B$3))</f>
        <v/>
      </c>
      <c r="E259" s="43" t="str">
        <f>IF($A259="","",_xll.ciqfunctions.udf.CIQ($A259,"IQ_TOTAL_EQUITY_SCORE",$B$3))</f>
        <v/>
      </c>
      <c r="F259" s="43" t="str">
        <f>IF($A259="","",_xll.ciqfunctions.udf.CIQ($A259,"IQ_RETURN_CAPITAL_SCORE",$B$3))</f>
        <v/>
      </c>
      <c r="G259" s="43" t="str">
        <f>IF($A259="","",_xll.ciqfunctions.udf.CIQ($A259,"IQ_RECURRING_EARN_ASSETS_SCORE",$B$3))</f>
        <v/>
      </c>
      <c r="H259" s="43" t="str">
        <f>IF($A259="","",_xll.ciqfunctions.udf.CIQ($A259,"IQ_NET_WORKING_CAP_REV_SCORE",$B$3))</f>
        <v/>
      </c>
      <c r="I259" s="43" t="str">
        <f>IF($A259="","",_xll.ciqfunctions.udf.CIQ($A259,"IQ_ASSET_TURNS_SCORE",$B$3))</f>
        <v/>
      </c>
      <c r="J259" s="43" t="str">
        <f>IF($A259="","",_xll.ciqfunctions.udf.CIQ($A259,"IQ_INTAN_ASSETS_REV_SCORE",$B$3))</f>
        <v/>
      </c>
      <c r="K259" s="43" t="str">
        <f>IF($A259="","",_xll.ciqfunctions.udf.CIQ($A259,"IQ_NET_WORKING_CAP_TOTAL_ASSETS_SCORE",$B$3))</f>
        <v/>
      </c>
      <c r="L259" s="43" t="str">
        <f>IF($A259="","",_xll.ciqfunctions.udf.CIQ($A259,"IQ_AP_AR_SCORE",$B$3))</f>
        <v/>
      </c>
      <c r="M259" s="43" t="str">
        <f>IF($A259="","",_xll.ciqfunctions.udf.CIQ($A259,"IQ_MGMT_RATE_RETURN_SCORE",$B$3))</f>
        <v/>
      </c>
      <c r="N259" s="43" t="str">
        <f>IF($A259="","",_xll.ciqfunctions.udf.CIQ($A259,"IQ_GROSS_MARGIN_SCORE",$B$3))</f>
        <v/>
      </c>
      <c r="O259" s="43" t="str">
        <f>IF($A259="","",_xll.ciqfunctions.udf.CIQ($A259,"IQ_EBITDA_MARGIN_SCORE",$B$3))</f>
        <v/>
      </c>
      <c r="Q259" s="43" t="str">
        <f>IF($A259="","",_xll.ciqfunctions.udf.CIQ($A259,"IQ_SOLVENCY_SCORE",$B$3))</f>
        <v/>
      </c>
      <c r="R259" s="43" t="str">
        <f>IF($A259="","",_xll.ciqfunctions.udf.CIQ($A259,"IQ_FFO_INT_SCORE",$B$3))</f>
        <v/>
      </c>
      <c r="S259" s="43" t="str">
        <f>IF($A259="","",_xll.ciqfunctions.udf.CIQ($A259,"IQ_EBITDA_INT_SCORE",$B$3))</f>
        <v/>
      </c>
      <c r="T259" s="43" t="str">
        <f>IF($A259="","",_xll.ciqfunctions.udf.CIQ($A259,"IQ_FFO_TOTAL_DEBT_SCORE",$B$3))</f>
        <v/>
      </c>
      <c r="U259" s="43" t="str">
        <f>IF($A259="","",_xll.ciqfunctions.udf.CIQ($A259,"IQ_NET_DEBT_EBITDA_SCORE",$B$3))</f>
        <v/>
      </c>
      <c r="V259" s="43" t="str">
        <f>IF($A259="","",_xll.ciqfunctions.udf.CIQ($A259,"IQ_TOTAL_DEBT_CAP_SCORE",$B$3))</f>
        <v/>
      </c>
      <c r="W259" s="43" t="str">
        <f>IF($A259="","",_xll.ciqfunctions.udf.CIQ($A259,"IQ_DEBT_TOTAL_LIAB_SCORE",$B$3))</f>
        <v/>
      </c>
      <c r="X259" s="43" t="str">
        <f>IF($A259="","",_xll.ciqfunctions.udf.CIQ($A259,"IQ_TOTAL_DEBT_TOTAL_REV_SCORE",$B$3))</f>
        <v/>
      </c>
      <c r="Z259" s="43" t="str">
        <f>IF($A259="","",_xll.ciqfunctions.udf.CIQ($A259,"IQ_LIQUID_SCORE",$B$3))</f>
        <v/>
      </c>
      <c r="AA259" s="43" t="str">
        <f>IF($A259="","",_xll.ciqfunctions.udf.CIQ($A259,"IQ_FFO_PLUS_CASH_ST_DEBT_SCORE",$B$3))</f>
        <v/>
      </c>
      <c r="AB259" s="43" t="str">
        <f>IF($A259="","",_xll.ciqfunctions.udf.CIQ($A259,"IQ_FFO_GROSS_PROFIT_SCORE",$B$3))</f>
        <v/>
      </c>
      <c r="AC259" s="43" t="str">
        <f>IF($A259="","",_xll.ciqfunctions.udf.CIQ($A259,"IQ_BASIC_DEFENSE_INTERVAL_SCORE",$B$3))</f>
        <v/>
      </c>
      <c r="AD259" s="43" t="str">
        <f>IF($A259="","",_xll.ciqfunctions.udf.CIQ($A259,"IQ_CURRENT_RATIO_SCORE",$B$3))</f>
        <v/>
      </c>
      <c r="AE259" s="43" t="str">
        <f>IF($A259="","",_xll.ciqfunctions.udf.CIQ($A259,"IQ_QUICK_RATIO_SCORE",$B$3))</f>
        <v/>
      </c>
    </row>
    <row r="260" spans="3:31" ht="12.75" customHeight="1" x14ac:dyDescent="0.2">
      <c r="C260" s="43" t="str">
        <f>IF($A260="","",_xll.ciqfunctions.udf.CIQ($A260,"IQ_OPERATIONAL_SCORE",$B$3))</f>
        <v/>
      </c>
      <c r="D260" s="43" t="str">
        <f>IF($A260="","",_xll.ciqfunctions.udf.CIQ($A260,"IQ_TOTAL_REV_SCORE",$B$3))</f>
        <v/>
      </c>
      <c r="E260" s="43" t="str">
        <f>IF($A260="","",_xll.ciqfunctions.udf.CIQ($A260,"IQ_TOTAL_EQUITY_SCORE",$B$3))</f>
        <v/>
      </c>
      <c r="F260" s="43" t="str">
        <f>IF($A260="","",_xll.ciqfunctions.udf.CIQ($A260,"IQ_RETURN_CAPITAL_SCORE",$B$3))</f>
        <v/>
      </c>
      <c r="G260" s="43" t="str">
        <f>IF($A260="","",_xll.ciqfunctions.udf.CIQ($A260,"IQ_RECURRING_EARN_ASSETS_SCORE",$B$3))</f>
        <v/>
      </c>
      <c r="H260" s="43" t="str">
        <f>IF($A260="","",_xll.ciqfunctions.udf.CIQ($A260,"IQ_NET_WORKING_CAP_REV_SCORE",$B$3))</f>
        <v/>
      </c>
      <c r="I260" s="43" t="str">
        <f>IF($A260="","",_xll.ciqfunctions.udf.CIQ($A260,"IQ_ASSET_TURNS_SCORE",$B$3))</f>
        <v/>
      </c>
      <c r="J260" s="43" t="str">
        <f>IF($A260="","",_xll.ciqfunctions.udf.CIQ($A260,"IQ_INTAN_ASSETS_REV_SCORE",$B$3))</f>
        <v/>
      </c>
      <c r="K260" s="43" t="str">
        <f>IF($A260="","",_xll.ciqfunctions.udf.CIQ($A260,"IQ_NET_WORKING_CAP_TOTAL_ASSETS_SCORE",$B$3))</f>
        <v/>
      </c>
      <c r="L260" s="43" t="str">
        <f>IF($A260="","",_xll.ciqfunctions.udf.CIQ($A260,"IQ_AP_AR_SCORE",$B$3))</f>
        <v/>
      </c>
      <c r="M260" s="43" t="str">
        <f>IF($A260="","",_xll.ciqfunctions.udf.CIQ($A260,"IQ_MGMT_RATE_RETURN_SCORE",$B$3))</f>
        <v/>
      </c>
      <c r="N260" s="43" t="str">
        <f>IF($A260="","",_xll.ciqfunctions.udf.CIQ($A260,"IQ_GROSS_MARGIN_SCORE",$B$3))</f>
        <v/>
      </c>
      <c r="O260" s="43" t="str">
        <f>IF($A260="","",_xll.ciqfunctions.udf.CIQ($A260,"IQ_EBITDA_MARGIN_SCORE",$B$3))</f>
        <v/>
      </c>
      <c r="Q260" s="43" t="str">
        <f>IF($A260="","",_xll.ciqfunctions.udf.CIQ($A260,"IQ_SOLVENCY_SCORE",$B$3))</f>
        <v/>
      </c>
      <c r="R260" s="43" t="str">
        <f>IF($A260="","",_xll.ciqfunctions.udf.CIQ($A260,"IQ_FFO_INT_SCORE",$B$3))</f>
        <v/>
      </c>
      <c r="S260" s="43" t="str">
        <f>IF($A260="","",_xll.ciqfunctions.udf.CIQ($A260,"IQ_EBITDA_INT_SCORE",$B$3))</f>
        <v/>
      </c>
      <c r="T260" s="43" t="str">
        <f>IF($A260="","",_xll.ciqfunctions.udf.CIQ($A260,"IQ_FFO_TOTAL_DEBT_SCORE",$B$3))</f>
        <v/>
      </c>
      <c r="U260" s="43" t="str">
        <f>IF($A260="","",_xll.ciqfunctions.udf.CIQ($A260,"IQ_NET_DEBT_EBITDA_SCORE",$B$3))</f>
        <v/>
      </c>
      <c r="V260" s="43" t="str">
        <f>IF($A260="","",_xll.ciqfunctions.udf.CIQ($A260,"IQ_TOTAL_DEBT_CAP_SCORE",$B$3))</f>
        <v/>
      </c>
      <c r="W260" s="43" t="str">
        <f>IF($A260="","",_xll.ciqfunctions.udf.CIQ($A260,"IQ_DEBT_TOTAL_LIAB_SCORE",$B$3))</f>
        <v/>
      </c>
      <c r="X260" s="43" t="str">
        <f>IF($A260="","",_xll.ciqfunctions.udf.CIQ($A260,"IQ_TOTAL_DEBT_TOTAL_REV_SCORE",$B$3))</f>
        <v/>
      </c>
      <c r="Z260" s="43" t="str">
        <f>IF($A260="","",_xll.ciqfunctions.udf.CIQ($A260,"IQ_LIQUID_SCORE",$B$3))</f>
        <v/>
      </c>
      <c r="AA260" s="43" t="str">
        <f>IF($A260="","",_xll.ciqfunctions.udf.CIQ($A260,"IQ_FFO_PLUS_CASH_ST_DEBT_SCORE",$B$3))</f>
        <v/>
      </c>
      <c r="AB260" s="43" t="str">
        <f>IF($A260="","",_xll.ciqfunctions.udf.CIQ($A260,"IQ_FFO_GROSS_PROFIT_SCORE",$B$3))</f>
        <v/>
      </c>
      <c r="AC260" s="43" t="str">
        <f>IF($A260="","",_xll.ciqfunctions.udf.CIQ($A260,"IQ_BASIC_DEFENSE_INTERVAL_SCORE",$B$3))</f>
        <v/>
      </c>
      <c r="AD260" s="43" t="str">
        <f>IF($A260="","",_xll.ciqfunctions.udf.CIQ($A260,"IQ_CURRENT_RATIO_SCORE",$B$3))</f>
        <v/>
      </c>
      <c r="AE260" s="43" t="str">
        <f>IF($A260="","",_xll.ciqfunctions.udf.CIQ($A260,"IQ_QUICK_RATIO_SCORE",$B$3))</f>
        <v/>
      </c>
    </row>
    <row r="261" spans="3:31" ht="12.75" customHeight="1" x14ac:dyDescent="0.2">
      <c r="C261" s="43" t="str">
        <f>IF($A261="","",_xll.ciqfunctions.udf.CIQ($A261,"IQ_OPERATIONAL_SCORE",$B$3))</f>
        <v/>
      </c>
      <c r="D261" s="43" t="str">
        <f>IF($A261="","",_xll.ciqfunctions.udf.CIQ($A261,"IQ_TOTAL_REV_SCORE",$B$3))</f>
        <v/>
      </c>
      <c r="E261" s="43" t="str">
        <f>IF($A261="","",_xll.ciqfunctions.udf.CIQ($A261,"IQ_TOTAL_EQUITY_SCORE",$B$3))</f>
        <v/>
      </c>
      <c r="F261" s="43" t="str">
        <f>IF($A261="","",_xll.ciqfunctions.udf.CIQ($A261,"IQ_RETURN_CAPITAL_SCORE",$B$3))</f>
        <v/>
      </c>
      <c r="G261" s="43" t="str">
        <f>IF($A261="","",_xll.ciqfunctions.udf.CIQ($A261,"IQ_RECURRING_EARN_ASSETS_SCORE",$B$3))</f>
        <v/>
      </c>
      <c r="H261" s="43" t="str">
        <f>IF($A261="","",_xll.ciqfunctions.udf.CIQ($A261,"IQ_NET_WORKING_CAP_REV_SCORE",$B$3))</f>
        <v/>
      </c>
      <c r="I261" s="43" t="str">
        <f>IF($A261="","",_xll.ciqfunctions.udf.CIQ($A261,"IQ_ASSET_TURNS_SCORE",$B$3))</f>
        <v/>
      </c>
      <c r="J261" s="43" t="str">
        <f>IF($A261="","",_xll.ciqfunctions.udf.CIQ($A261,"IQ_INTAN_ASSETS_REV_SCORE",$B$3))</f>
        <v/>
      </c>
      <c r="K261" s="43" t="str">
        <f>IF($A261="","",_xll.ciqfunctions.udf.CIQ($A261,"IQ_NET_WORKING_CAP_TOTAL_ASSETS_SCORE",$B$3))</f>
        <v/>
      </c>
      <c r="L261" s="43" t="str">
        <f>IF($A261="","",_xll.ciqfunctions.udf.CIQ($A261,"IQ_AP_AR_SCORE",$B$3))</f>
        <v/>
      </c>
      <c r="M261" s="43" t="str">
        <f>IF($A261="","",_xll.ciqfunctions.udf.CIQ($A261,"IQ_MGMT_RATE_RETURN_SCORE",$B$3))</f>
        <v/>
      </c>
      <c r="N261" s="43" t="str">
        <f>IF($A261="","",_xll.ciqfunctions.udf.CIQ($A261,"IQ_GROSS_MARGIN_SCORE",$B$3))</f>
        <v/>
      </c>
      <c r="O261" s="43" t="str">
        <f>IF($A261="","",_xll.ciqfunctions.udf.CIQ($A261,"IQ_EBITDA_MARGIN_SCORE",$B$3))</f>
        <v/>
      </c>
      <c r="Q261" s="43" t="str">
        <f>IF($A261="","",_xll.ciqfunctions.udf.CIQ($A261,"IQ_SOLVENCY_SCORE",$B$3))</f>
        <v/>
      </c>
      <c r="R261" s="43" t="str">
        <f>IF($A261="","",_xll.ciqfunctions.udf.CIQ($A261,"IQ_FFO_INT_SCORE",$B$3))</f>
        <v/>
      </c>
      <c r="S261" s="43" t="str">
        <f>IF($A261="","",_xll.ciqfunctions.udf.CIQ($A261,"IQ_EBITDA_INT_SCORE",$B$3))</f>
        <v/>
      </c>
      <c r="T261" s="43" t="str">
        <f>IF($A261="","",_xll.ciqfunctions.udf.CIQ($A261,"IQ_FFO_TOTAL_DEBT_SCORE",$B$3))</f>
        <v/>
      </c>
      <c r="U261" s="43" t="str">
        <f>IF($A261="","",_xll.ciqfunctions.udf.CIQ($A261,"IQ_NET_DEBT_EBITDA_SCORE",$B$3))</f>
        <v/>
      </c>
      <c r="V261" s="43" t="str">
        <f>IF($A261="","",_xll.ciqfunctions.udf.CIQ($A261,"IQ_TOTAL_DEBT_CAP_SCORE",$B$3))</f>
        <v/>
      </c>
      <c r="W261" s="43" t="str">
        <f>IF($A261="","",_xll.ciqfunctions.udf.CIQ($A261,"IQ_DEBT_TOTAL_LIAB_SCORE",$B$3))</f>
        <v/>
      </c>
      <c r="X261" s="43" t="str">
        <f>IF($A261="","",_xll.ciqfunctions.udf.CIQ($A261,"IQ_TOTAL_DEBT_TOTAL_REV_SCORE",$B$3))</f>
        <v/>
      </c>
      <c r="Z261" s="43" t="str">
        <f>IF($A261="","",_xll.ciqfunctions.udf.CIQ($A261,"IQ_LIQUID_SCORE",$B$3))</f>
        <v/>
      </c>
      <c r="AA261" s="43" t="str">
        <f>IF($A261="","",_xll.ciqfunctions.udf.CIQ($A261,"IQ_FFO_PLUS_CASH_ST_DEBT_SCORE",$B$3))</f>
        <v/>
      </c>
      <c r="AB261" s="43" t="str">
        <f>IF($A261="","",_xll.ciqfunctions.udf.CIQ($A261,"IQ_FFO_GROSS_PROFIT_SCORE",$B$3))</f>
        <v/>
      </c>
      <c r="AC261" s="43" t="str">
        <f>IF($A261="","",_xll.ciqfunctions.udf.CIQ($A261,"IQ_BASIC_DEFENSE_INTERVAL_SCORE",$B$3))</f>
        <v/>
      </c>
      <c r="AD261" s="43" t="str">
        <f>IF($A261="","",_xll.ciqfunctions.udf.CIQ($A261,"IQ_CURRENT_RATIO_SCORE",$B$3))</f>
        <v/>
      </c>
      <c r="AE261" s="43" t="str">
        <f>IF($A261="","",_xll.ciqfunctions.udf.CIQ($A261,"IQ_QUICK_RATIO_SCORE",$B$3))</f>
        <v/>
      </c>
    </row>
    <row r="262" spans="3:31" ht="12.75" customHeight="1" x14ac:dyDescent="0.2">
      <c r="C262" s="43" t="str">
        <f>IF($A262="","",_xll.ciqfunctions.udf.CIQ($A262,"IQ_OPERATIONAL_SCORE",$B$3))</f>
        <v/>
      </c>
      <c r="D262" s="43" t="str">
        <f>IF($A262="","",_xll.ciqfunctions.udf.CIQ($A262,"IQ_TOTAL_REV_SCORE",$B$3))</f>
        <v/>
      </c>
      <c r="E262" s="43" t="str">
        <f>IF($A262="","",_xll.ciqfunctions.udf.CIQ($A262,"IQ_TOTAL_EQUITY_SCORE",$B$3))</f>
        <v/>
      </c>
      <c r="F262" s="43" t="str">
        <f>IF($A262="","",_xll.ciqfunctions.udf.CIQ($A262,"IQ_RETURN_CAPITAL_SCORE",$B$3))</f>
        <v/>
      </c>
      <c r="G262" s="43" t="str">
        <f>IF($A262="","",_xll.ciqfunctions.udf.CIQ($A262,"IQ_RECURRING_EARN_ASSETS_SCORE",$B$3))</f>
        <v/>
      </c>
      <c r="H262" s="43" t="str">
        <f>IF($A262="","",_xll.ciqfunctions.udf.CIQ($A262,"IQ_NET_WORKING_CAP_REV_SCORE",$B$3))</f>
        <v/>
      </c>
      <c r="I262" s="43" t="str">
        <f>IF($A262="","",_xll.ciqfunctions.udf.CIQ($A262,"IQ_ASSET_TURNS_SCORE",$B$3))</f>
        <v/>
      </c>
      <c r="J262" s="43" t="str">
        <f>IF($A262="","",_xll.ciqfunctions.udf.CIQ($A262,"IQ_INTAN_ASSETS_REV_SCORE",$B$3))</f>
        <v/>
      </c>
      <c r="K262" s="43" t="str">
        <f>IF($A262="","",_xll.ciqfunctions.udf.CIQ($A262,"IQ_NET_WORKING_CAP_TOTAL_ASSETS_SCORE",$B$3))</f>
        <v/>
      </c>
      <c r="L262" s="43" t="str">
        <f>IF($A262="","",_xll.ciqfunctions.udf.CIQ($A262,"IQ_AP_AR_SCORE",$B$3))</f>
        <v/>
      </c>
      <c r="M262" s="43" t="str">
        <f>IF($A262="","",_xll.ciqfunctions.udf.CIQ($A262,"IQ_MGMT_RATE_RETURN_SCORE",$B$3))</f>
        <v/>
      </c>
      <c r="N262" s="43" t="str">
        <f>IF($A262="","",_xll.ciqfunctions.udf.CIQ($A262,"IQ_GROSS_MARGIN_SCORE",$B$3))</f>
        <v/>
      </c>
      <c r="O262" s="43" t="str">
        <f>IF($A262="","",_xll.ciqfunctions.udf.CIQ($A262,"IQ_EBITDA_MARGIN_SCORE",$B$3))</f>
        <v/>
      </c>
      <c r="Q262" s="43" t="str">
        <f>IF($A262="","",_xll.ciqfunctions.udf.CIQ($A262,"IQ_SOLVENCY_SCORE",$B$3))</f>
        <v/>
      </c>
      <c r="R262" s="43" t="str">
        <f>IF($A262="","",_xll.ciqfunctions.udf.CIQ($A262,"IQ_FFO_INT_SCORE",$B$3))</f>
        <v/>
      </c>
      <c r="S262" s="43" t="str">
        <f>IF($A262="","",_xll.ciqfunctions.udf.CIQ($A262,"IQ_EBITDA_INT_SCORE",$B$3))</f>
        <v/>
      </c>
      <c r="T262" s="43" t="str">
        <f>IF($A262="","",_xll.ciqfunctions.udf.CIQ($A262,"IQ_FFO_TOTAL_DEBT_SCORE",$B$3))</f>
        <v/>
      </c>
      <c r="U262" s="43" t="str">
        <f>IF($A262="","",_xll.ciqfunctions.udf.CIQ($A262,"IQ_NET_DEBT_EBITDA_SCORE",$B$3))</f>
        <v/>
      </c>
      <c r="V262" s="43" t="str">
        <f>IF($A262="","",_xll.ciqfunctions.udf.CIQ($A262,"IQ_TOTAL_DEBT_CAP_SCORE",$B$3))</f>
        <v/>
      </c>
      <c r="W262" s="43" t="str">
        <f>IF($A262="","",_xll.ciqfunctions.udf.CIQ($A262,"IQ_DEBT_TOTAL_LIAB_SCORE",$B$3))</f>
        <v/>
      </c>
      <c r="X262" s="43" t="str">
        <f>IF($A262="","",_xll.ciqfunctions.udf.CIQ($A262,"IQ_TOTAL_DEBT_TOTAL_REV_SCORE",$B$3))</f>
        <v/>
      </c>
      <c r="Z262" s="43" t="str">
        <f>IF($A262="","",_xll.ciqfunctions.udf.CIQ($A262,"IQ_LIQUID_SCORE",$B$3))</f>
        <v/>
      </c>
      <c r="AA262" s="43" t="str">
        <f>IF($A262="","",_xll.ciqfunctions.udf.CIQ($A262,"IQ_FFO_PLUS_CASH_ST_DEBT_SCORE",$B$3))</f>
        <v/>
      </c>
      <c r="AB262" s="43" t="str">
        <f>IF($A262="","",_xll.ciqfunctions.udf.CIQ($A262,"IQ_FFO_GROSS_PROFIT_SCORE",$B$3))</f>
        <v/>
      </c>
      <c r="AC262" s="43" t="str">
        <f>IF($A262="","",_xll.ciqfunctions.udf.CIQ($A262,"IQ_BASIC_DEFENSE_INTERVAL_SCORE",$B$3))</f>
        <v/>
      </c>
      <c r="AD262" s="43" t="str">
        <f>IF($A262="","",_xll.ciqfunctions.udf.CIQ($A262,"IQ_CURRENT_RATIO_SCORE",$B$3))</f>
        <v/>
      </c>
      <c r="AE262" s="43" t="str">
        <f>IF($A262="","",_xll.ciqfunctions.udf.CIQ($A262,"IQ_QUICK_RATIO_SCORE",$B$3))</f>
        <v/>
      </c>
    </row>
    <row r="263" spans="3:31" ht="12.75" customHeight="1" x14ac:dyDescent="0.2">
      <c r="C263" s="43" t="str">
        <f>IF($A263="","",_xll.ciqfunctions.udf.CIQ($A263,"IQ_OPERATIONAL_SCORE",$B$3))</f>
        <v/>
      </c>
      <c r="D263" s="43" t="str">
        <f>IF($A263="","",_xll.ciqfunctions.udf.CIQ($A263,"IQ_TOTAL_REV_SCORE",$B$3))</f>
        <v/>
      </c>
      <c r="E263" s="43" t="str">
        <f>IF($A263="","",_xll.ciqfunctions.udf.CIQ($A263,"IQ_TOTAL_EQUITY_SCORE",$B$3))</f>
        <v/>
      </c>
      <c r="F263" s="43" t="str">
        <f>IF($A263="","",_xll.ciqfunctions.udf.CIQ($A263,"IQ_RETURN_CAPITAL_SCORE",$B$3))</f>
        <v/>
      </c>
      <c r="G263" s="43" t="str">
        <f>IF($A263="","",_xll.ciqfunctions.udf.CIQ($A263,"IQ_RECURRING_EARN_ASSETS_SCORE",$B$3))</f>
        <v/>
      </c>
      <c r="H263" s="43" t="str">
        <f>IF($A263="","",_xll.ciqfunctions.udf.CIQ($A263,"IQ_NET_WORKING_CAP_REV_SCORE",$B$3))</f>
        <v/>
      </c>
      <c r="I263" s="43" t="str">
        <f>IF($A263="","",_xll.ciqfunctions.udf.CIQ($A263,"IQ_ASSET_TURNS_SCORE",$B$3))</f>
        <v/>
      </c>
      <c r="J263" s="43" t="str">
        <f>IF($A263="","",_xll.ciqfunctions.udf.CIQ($A263,"IQ_INTAN_ASSETS_REV_SCORE",$B$3))</f>
        <v/>
      </c>
      <c r="K263" s="43" t="str">
        <f>IF($A263="","",_xll.ciqfunctions.udf.CIQ($A263,"IQ_NET_WORKING_CAP_TOTAL_ASSETS_SCORE",$B$3))</f>
        <v/>
      </c>
      <c r="L263" s="43" t="str">
        <f>IF($A263="","",_xll.ciqfunctions.udf.CIQ($A263,"IQ_AP_AR_SCORE",$B$3))</f>
        <v/>
      </c>
      <c r="M263" s="43" t="str">
        <f>IF($A263="","",_xll.ciqfunctions.udf.CIQ($A263,"IQ_MGMT_RATE_RETURN_SCORE",$B$3))</f>
        <v/>
      </c>
      <c r="N263" s="43" t="str">
        <f>IF($A263="","",_xll.ciqfunctions.udf.CIQ($A263,"IQ_GROSS_MARGIN_SCORE",$B$3))</f>
        <v/>
      </c>
      <c r="O263" s="43" t="str">
        <f>IF($A263="","",_xll.ciqfunctions.udf.CIQ($A263,"IQ_EBITDA_MARGIN_SCORE",$B$3))</f>
        <v/>
      </c>
      <c r="Q263" s="43" t="str">
        <f>IF($A263="","",_xll.ciqfunctions.udf.CIQ($A263,"IQ_SOLVENCY_SCORE",$B$3))</f>
        <v/>
      </c>
      <c r="R263" s="43" t="str">
        <f>IF($A263="","",_xll.ciqfunctions.udf.CIQ($A263,"IQ_FFO_INT_SCORE",$B$3))</f>
        <v/>
      </c>
      <c r="S263" s="43" t="str">
        <f>IF($A263="","",_xll.ciqfunctions.udf.CIQ($A263,"IQ_EBITDA_INT_SCORE",$B$3))</f>
        <v/>
      </c>
      <c r="T263" s="43" t="str">
        <f>IF($A263="","",_xll.ciqfunctions.udf.CIQ($A263,"IQ_FFO_TOTAL_DEBT_SCORE",$B$3))</f>
        <v/>
      </c>
      <c r="U263" s="43" t="str">
        <f>IF($A263="","",_xll.ciqfunctions.udf.CIQ($A263,"IQ_NET_DEBT_EBITDA_SCORE",$B$3))</f>
        <v/>
      </c>
      <c r="V263" s="43" t="str">
        <f>IF($A263="","",_xll.ciqfunctions.udf.CIQ($A263,"IQ_TOTAL_DEBT_CAP_SCORE",$B$3))</f>
        <v/>
      </c>
      <c r="W263" s="43" t="str">
        <f>IF($A263="","",_xll.ciqfunctions.udf.CIQ($A263,"IQ_DEBT_TOTAL_LIAB_SCORE",$B$3))</f>
        <v/>
      </c>
      <c r="X263" s="43" t="str">
        <f>IF($A263="","",_xll.ciqfunctions.udf.CIQ($A263,"IQ_TOTAL_DEBT_TOTAL_REV_SCORE",$B$3))</f>
        <v/>
      </c>
      <c r="Z263" s="43" t="str">
        <f>IF($A263="","",_xll.ciqfunctions.udf.CIQ($A263,"IQ_LIQUID_SCORE",$B$3))</f>
        <v/>
      </c>
      <c r="AA263" s="43" t="str">
        <f>IF($A263="","",_xll.ciqfunctions.udf.CIQ($A263,"IQ_FFO_PLUS_CASH_ST_DEBT_SCORE",$B$3))</f>
        <v/>
      </c>
      <c r="AB263" s="43" t="str">
        <f>IF($A263="","",_xll.ciqfunctions.udf.CIQ($A263,"IQ_FFO_GROSS_PROFIT_SCORE",$B$3))</f>
        <v/>
      </c>
      <c r="AC263" s="43" t="str">
        <f>IF($A263="","",_xll.ciqfunctions.udf.CIQ($A263,"IQ_BASIC_DEFENSE_INTERVAL_SCORE",$B$3))</f>
        <v/>
      </c>
      <c r="AD263" s="43" t="str">
        <f>IF($A263="","",_xll.ciqfunctions.udf.CIQ($A263,"IQ_CURRENT_RATIO_SCORE",$B$3))</f>
        <v/>
      </c>
      <c r="AE263" s="43" t="str">
        <f>IF($A263="","",_xll.ciqfunctions.udf.CIQ($A263,"IQ_QUICK_RATIO_SCORE",$B$3))</f>
        <v/>
      </c>
    </row>
    <row r="264" spans="3:31" ht="12.75" customHeight="1" x14ac:dyDescent="0.2">
      <c r="C264" s="43" t="str">
        <f>IF($A264="","",_xll.ciqfunctions.udf.CIQ($A264,"IQ_OPERATIONAL_SCORE",$B$3))</f>
        <v/>
      </c>
      <c r="D264" s="43" t="str">
        <f>IF($A264="","",_xll.ciqfunctions.udf.CIQ($A264,"IQ_TOTAL_REV_SCORE",$B$3))</f>
        <v/>
      </c>
      <c r="E264" s="43" t="str">
        <f>IF($A264="","",_xll.ciqfunctions.udf.CIQ($A264,"IQ_TOTAL_EQUITY_SCORE",$B$3))</f>
        <v/>
      </c>
      <c r="F264" s="43" t="str">
        <f>IF($A264="","",_xll.ciqfunctions.udf.CIQ($A264,"IQ_RETURN_CAPITAL_SCORE",$B$3))</f>
        <v/>
      </c>
      <c r="G264" s="43" t="str">
        <f>IF($A264="","",_xll.ciqfunctions.udf.CIQ($A264,"IQ_RECURRING_EARN_ASSETS_SCORE",$B$3))</f>
        <v/>
      </c>
      <c r="H264" s="43" t="str">
        <f>IF($A264="","",_xll.ciqfunctions.udf.CIQ($A264,"IQ_NET_WORKING_CAP_REV_SCORE",$B$3))</f>
        <v/>
      </c>
      <c r="I264" s="43" t="str">
        <f>IF($A264="","",_xll.ciqfunctions.udf.CIQ($A264,"IQ_ASSET_TURNS_SCORE",$B$3))</f>
        <v/>
      </c>
      <c r="J264" s="43" t="str">
        <f>IF($A264="","",_xll.ciqfunctions.udf.CIQ($A264,"IQ_INTAN_ASSETS_REV_SCORE",$B$3))</f>
        <v/>
      </c>
      <c r="K264" s="43" t="str">
        <f>IF($A264="","",_xll.ciqfunctions.udf.CIQ($A264,"IQ_NET_WORKING_CAP_TOTAL_ASSETS_SCORE",$B$3))</f>
        <v/>
      </c>
      <c r="L264" s="43" t="str">
        <f>IF($A264="","",_xll.ciqfunctions.udf.CIQ($A264,"IQ_AP_AR_SCORE",$B$3))</f>
        <v/>
      </c>
      <c r="M264" s="43" t="str">
        <f>IF($A264="","",_xll.ciqfunctions.udf.CIQ($A264,"IQ_MGMT_RATE_RETURN_SCORE",$B$3))</f>
        <v/>
      </c>
      <c r="N264" s="43" t="str">
        <f>IF($A264="","",_xll.ciqfunctions.udf.CIQ($A264,"IQ_GROSS_MARGIN_SCORE",$B$3))</f>
        <v/>
      </c>
      <c r="O264" s="43" t="str">
        <f>IF($A264="","",_xll.ciqfunctions.udf.CIQ($A264,"IQ_EBITDA_MARGIN_SCORE",$B$3))</f>
        <v/>
      </c>
      <c r="Q264" s="43" t="str">
        <f>IF($A264="","",_xll.ciqfunctions.udf.CIQ($A264,"IQ_SOLVENCY_SCORE",$B$3))</f>
        <v/>
      </c>
      <c r="R264" s="43" t="str">
        <f>IF($A264="","",_xll.ciqfunctions.udf.CIQ($A264,"IQ_FFO_INT_SCORE",$B$3))</f>
        <v/>
      </c>
      <c r="S264" s="43" t="str">
        <f>IF($A264="","",_xll.ciqfunctions.udf.CIQ($A264,"IQ_EBITDA_INT_SCORE",$B$3))</f>
        <v/>
      </c>
      <c r="T264" s="43" t="str">
        <f>IF($A264="","",_xll.ciqfunctions.udf.CIQ($A264,"IQ_FFO_TOTAL_DEBT_SCORE",$B$3))</f>
        <v/>
      </c>
      <c r="U264" s="43" t="str">
        <f>IF($A264="","",_xll.ciqfunctions.udf.CIQ($A264,"IQ_NET_DEBT_EBITDA_SCORE",$B$3))</f>
        <v/>
      </c>
      <c r="V264" s="43" t="str">
        <f>IF($A264="","",_xll.ciqfunctions.udf.CIQ($A264,"IQ_TOTAL_DEBT_CAP_SCORE",$B$3))</f>
        <v/>
      </c>
      <c r="W264" s="43" t="str">
        <f>IF($A264="","",_xll.ciqfunctions.udf.CIQ($A264,"IQ_DEBT_TOTAL_LIAB_SCORE",$B$3))</f>
        <v/>
      </c>
      <c r="X264" s="43" t="str">
        <f>IF($A264="","",_xll.ciqfunctions.udf.CIQ($A264,"IQ_TOTAL_DEBT_TOTAL_REV_SCORE",$B$3))</f>
        <v/>
      </c>
      <c r="Z264" s="43" t="str">
        <f>IF($A264="","",_xll.ciqfunctions.udf.CIQ($A264,"IQ_LIQUID_SCORE",$B$3))</f>
        <v/>
      </c>
      <c r="AA264" s="43" t="str">
        <f>IF($A264="","",_xll.ciqfunctions.udf.CIQ($A264,"IQ_FFO_PLUS_CASH_ST_DEBT_SCORE",$B$3))</f>
        <v/>
      </c>
      <c r="AB264" s="43" t="str">
        <f>IF($A264="","",_xll.ciqfunctions.udf.CIQ($A264,"IQ_FFO_GROSS_PROFIT_SCORE",$B$3))</f>
        <v/>
      </c>
      <c r="AC264" s="43" t="str">
        <f>IF($A264="","",_xll.ciqfunctions.udf.CIQ($A264,"IQ_BASIC_DEFENSE_INTERVAL_SCORE",$B$3))</f>
        <v/>
      </c>
      <c r="AD264" s="43" t="str">
        <f>IF($A264="","",_xll.ciqfunctions.udf.CIQ($A264,"IQ_CURRENT_RATIO_SCORE",$B$3))</f>
        <v/>
      </c>
      <c r="AE264" s="43" t="str">
        <f>IF($A264="","",_xll.ciqfunctions.udf.CIQ($A264,"IQ_QUICK_RATIO_SCORE",$B$3))</f>
        <v/>
      </c>
    </row>
    <row r="265" spans="3:31" ht="12.75" customHeight="1" x14ac:dyDescent="0.2">
      <c r="C265" s="43" t="str">
        <f>IF($A265="","",_xll.ciqfunctions.udf.CIQ($A265,"IQ_OPERATIONAL_SCORE",$B$3))</f>
        <v/>
      </c>
      <c r="D265" s="43" t="str">
        <f>IF($A265="","",_xll.ciqfunctions.udf.CIQ($A265,"IQ_TOTAL_REV_SCORE",$B$3))</f>
        <v/>
      </c>
      <c r="E265" s="43" t="str">
        <f>IF($A265="","",_xll.ciqfunctions.udf.CIQ($A265,"IQ_TOTAL_EQUITY_SCORE",$B$3))</f>
        <v/>
      </c>
      <c r="F265" s="43" t="str">
        <f>IF($A265="","",_xll.ciqfunctions.udf.CIQ($A265,"IQ_RETURN_CAPITAL_SCORE",$B$3))</f>
        <v/>
      </c>
      <c r="G265" s="43" t="str">
        <f>IF($A265="","",_xll.ciqfunctions.udf.CIQ($A265,"IQ_RECURRING_EARN_ASSETS_SCORE",$B$3))</f>
        <v/>
      </c>
      <c r="H265" s="43" t="str">
        <f>IF($A265="","",_xll.ciqfunctions.udf.CIQ($A265,"IQ_NET_WORKING_CAP_REV_SCORE",$B$3))</f>
        <v/>
      </c>
      <c r="I265" s="43" t="str">
        <f>IF($A265="","",_xll.ciqfunctions.udf.CIQ($A265,"IQ_ASSET_TURNS_SCORE",$B$3))</f>
        <v/>
      </c>
      <c r="J265" s="43" t="str">
        <f>IF($A265="","",_xll.ciqfunctions.udf.CIQ($A265,"IQ_INTAN_ASSETS_REV_SCORE",$B$3))</f>
        <v/>
      </c>
      <c r="K265" s="43" t="str">
        <f>IF($A265="","",_xll.ciqfunctions.udf.CIQ($A265,"IQ_NET_WORKING_CAP_TOTAL_ASSETS_SCORE",$B$3))</f>
        <v/>
      </c>
      <c r="L265" s="43" t="str">
        <f>IF($A265="","",_xll.ciqfunctions.udf.CIQ($A265,"IQ_AP_AR_SCORE",$B$3))</f>
        <v/>
      </c>
      <c r="M265" s="43" t="str">
        <f>IF($A265="","",_xll.ciqfunctions.udf.CIQ($A265,"IQ_MGMT_RATE_RETURN_SCORE",$B$3))</f>
        <v/>
      </c>
      <c r="N265" s="43" t="str">
        <f>IF($A265="","",_xll.ciqfunctions.udf.CIQ($A265,"IQ_GROSS_MARGIN_SCORE",$B$3))</f>
        <v/>
      </c>
      <c r="O265" s="43" t="str">
        <f>IF($A265="","",_xll.ciqfunctions.udf.CIQ($A265,"IQ_EBITDA_MARGIN_SCORE",$B$3))</f>
        <v/>
      </c>
      <c r="Q265" s="43" t="str">
        <f>IF($A265="","",_xll.ciqfunctions.udf.CIQ($A265,"IQ_SOLVENCY_SCORE",$B$3))</f>
        <v/>
      </c>
      <c r="R265" s="43" t="str">
        <f>IF($A265="","",_xll.ciqfunctions.udf.CIQ($A265,"IQ_FFO_INT_SCORE",$B$3))</f>
        <v/>
      </c>
      <c r="S265" s="43" t="str">
        <f>IF($A265="","",_xll.ciqfunctions.udf.CIQ($A265,"IQ_EBITDA_INT_SCORE",$B$3))</f>
        <v/>
      </c>
      <c r="T265" s="43" t="str">
        <f>IF($A265="","",_xll.ciqfunctions.udf.CIQ($A265,"IQ_FFO_TOTAL_DEBT_SCORE",$B$3))</f>
        <v/>
      </c>
      <c r="U265" s="43" t="str">
        <f>IF($A265="","",_xll.ciqfunctions.udf.CIQ($A265,"IQ_NET_DEBT_EBITDA_SCORE",$B$3))</f>
        <v/>
      </c>
      <c r="V265" s="43" t="str">
        <f>IF($A265="","",_xll.ciqfunctions.udf.CIQ($A265,"IQ_TOTAL_DEBT_CAP_SCORE",$B$3))</f>
        <v/>
      </c>
      <c r="W265" s="43" t="str">
        <f>IF($A265="","",_xll.ciqfunctions.udf.CIQ($A265,"IQ_DEBT_TOTAL_LIAB_SCORE",$B$3))</f>
        <v/>
      </c>
      <c r="X265" s="43" t="str">
        <f>IF($A265="","",_xll.ciqfunctions.udf.CIQ($A265,"IQ_TOTAL_DEBT_TOTAL_REV_SCORE",$B$3))</f>
        <v/>
      </c>
      <c r="Z265" s="43" t="str">
        <f>IF($A265="","",_xll.ciqfunctions.udf.CIQ($A265,"IQ_LIQUID_SCORE",$B$3))</f>
        <v/>
      </c>
      <c r="AA265" s="43" t="str">
        <f>IF($A265="","",_xll.ciqfunctions.udf.CIQ($A265,"IQ_FFO_PLUS_CASH_ST_DEBT_SCORE",$B$3))</f>
        <v/>
      </c>
      <c r="AB265" s="43" t="str">
        <f>IF($A265="","",_xll.ciqfunctions.udf.CIQ($A265,"IQ_FFO_GROSS_PROFIT_SCORE",$B$3))</f>
        <v/>
      </c>
      <c r="AC265" s="43" t="str">
        <f>IF($A265="","",_xll.ciqfunctions.udf.CIQ($A265,"IQ_BASIC_DEFENSE_INTERVAL_SCORE",$B$3))</f>
        <v/>
      </c>
      <c r="AD265" s="43" t="str">
        <f>IF($A265="","",_xll.ciqfunctions.udf.CIQ($A265,"IQ_CURRENT_RATIO_SCORE",$B$3))</f>
        <v/>
      </c>
      <c r="AE265" s="43" t="str">
        <f>IF($A265="","",_xll.ciqfunctions.udf.CIQ($A265,"IQ_QUICK_RATIO_SCORE",$B$3))</f>
        <v/>
      </c>
    </row>
    <row r="266" spans="3:31" ht="12.75" customHeight="1" x14ac:dyDescent="0.2">
      <c r="C266" s="43" t="str">
        <f>IF($A266="","",_xll.ciqfunctions.udf.CIQ($A266,"IQ_OPERATIONAL_SCORE",$B$3))</f>
        <v/>
      </c>
      <c r="D266" s="43" t="str">
        <f>IF($A266="","",_xll.ciqfunctions.udf.CIQ($A266,"IQ_TOTAL_REV_SCORE",$B$3))</f>
        <v/>
      </c>
      <c r="E266" s="43" t="str">
        <f>IF($A266="","",_xll.ciqfunctions.udf.CIQ($A266,"IQ_TOTAL_EQUITY_SCORE",$B$3))</f>
        <v/>
      </c>
      <c r="F266" s="43" t="str">
        <f>IF($A266="","",_xll.ciqfunctions.udf.CIQ($A266,"IQ_RETURN_CAPITAL_SCORE",$B$3))</f>
        <v/>
      </c>
      <c r="G266" s="43" t="str">
        <f>IF($A266="","",_xll.ciqfunctions.udf.CIQ($A266,"IQ_RECURRING_EARN_ASSETS_SCORE",$B$3))</f>
        <v/>
      </c>
      <c r="H266" s="43" t="str">
        <f>IF($A266="","",_xll.ciqfunctions.udf.CIQ($A266,"IQ_NET_WORKING_CAP_REV_SCORE",$B$3))</f>
        <v/>
      </c>
      <c r="I266" s="43" t="str">
        <f>IF($A266="","",_xll.ciqfunctions.udf.CIQ($A266,"IQ_ASSET_TURNS_SCORE",$B$3))</f>
        <v/>
      </c>
      <c r="J266" s="43" t="str">
        <f>IF($A266="","",_xll.ciqfunctions.udf.CIQ($A266,"IQ_INTAN_ASSETS_REV_SCORE",$B$3))</f>
        <v/>
      </c>
      <c r="K266" s="43" t="str">
        <f>IF($A266="","",_xll.ciqfunctions.udf.CIQ($A266,"IQ_NET_WORKING_CAP_TOTAL_ASSETS_SCORE",$B$3))</f>
        <v/>
      </c>
      <c r="L266" s="43" t="str">
        <f>IF($A266="","",_xll.ciqfunctions.udf.CIQ($A266,"IQ_AP_AR_SCORE",$B$3))</f>
        <v/>
      </c>
      <c r="M266" s="43" t="str">
        <f>IF($A266="","",_xll.ciqfunctions.udf.CIQ($A266,"IQ_MGMT_RATE_RETURN_SCORE",$B$3))</f>
        <v/>
      </c>
      <c r="N266" s="43" t="str">
        <f>IF($A266="","",_xll.ciqfunctions.udf.CIQ($A266,"IQ_GROSS_MARGIN_SCORE",$B$3))</f>
        <v/>
      </c>
      <c r="O266" s="43" t="str">
        <f>IF($A266="","",_xll.ciqfunctions.udf.CIQ($A266,"IQ_EBITDA_MARGIN_SCORE",$B$3))</f>
        <v/>
      </c>
      <c r="Q266" s="43" t="str">
        <f>IF($A266="","",_xll.ciqfunctions.udf.CIQ($A266,"IQ_SOLVENCY_SCORE",$B$3))</f>
        <v/>
      </c>
      <c r="R266" s="43" t="str">
        <f>IF($A266="","",_xll.ciqfunctions.udf.CIQ($A266,"IQ_FFO_INT_SCORE",$B$3))</f>
        <v/>
      </c>
      <c r="S266" s="43" t="str">
        <f>IF($A266="","",_xll.ciqfunctions.udf.CIQ($A266,"IQ_EBITDA_INT_SCORE",$B$3))</f>
        <v/>
      </c>
      <c r="T266" s="43" t="str">
        <f>IF($A266="","",_xll.ciqfunctions.udf.CIQ($A266,"IQ_FFO_TOTAL_DEBT_SCORE",$B$3))</f>
        <v/>
      </c>
      <c r="U266" s="43" t="str">
        <f>IF($A266="","",_xll.ciqfunctions.udf.CIQ($A266,"IQ_NET_DEBT_EBITDA_SCORE",$B$3))</f>
        <v/>
      </c>
      <c r="V266" s="43" t="str">
        <f>IF($A266="","",_xll.ciqfunctions.udf.CIQ($A266,"IQ_TOTAL_DEBT_CAP_SCORE",$B$3))</f>
        <v/>
      </c>
      <c r="W266" s="43" t="str">
        <f>IF($A266="","",_xll.ciqfunctions.udf.CIQ($A266,"IQ_DEBT_TOTAL_LIAB_SCORE",$B$3))</f>
        <v/>
      </c>
      <c r="X266" s="43" t="str">
        <f>IF($A266="","",_xll.ciqfunctions.udf.CIQ($A266,"IQ_TOTAL_DEBT_TOTAL_REV_SCORE",$B$3))</f>
        <v/>
      </c>
      <c r="Z266" s="43" t="str">
        <f>IF($A266="","",_xll.ciqfunctions.udf.CIQ($A266,"IQ_LIQUID_SCORE",$B$3))</f>
        <v/>
      </c>
      <c r="AA266" s="43" t="str">
        <f>IF($A266="","",_xll.ciqfunctions.udf.CIQ($A266,"IQ_FFO_PLUS_CASH_ST_DEBT_SCORE",$B$3))</f>
        <v/>
      </c>
      <c r="AB266" s="43" t="str">
        <f>IF($A266="","",_xll.ciqfunctions.udf.CIQ($A266,"IQ_FFO_GROSS_PROFIT_SCORE",$B$3))</f>
        <v/>
      </c>
      <c r="AC266" s="43" t="str">
        <f>IF($A266="","",_xll.ciqfunctions.udf.CIQ($A266,"IQ_BASIC_DEFENSE_INTERVAL_SCORE",$B$3))</f>
        <v/>
      </c>
      <c r="AD266" s="43" t="str">
        <f>IF($A266="","",_xll.ciqfunctions.udf.CIQ($A266,"IQ_CURRENT_RATIO_SCORE",$B$3))</f>
        <v/>
      </c>
      <c r="AE266" s="43" t="str">
        <f>IF($A266="","",_xll.ciqfunctions.udf.CIQ($A266,"IQ_QUICK_RATIO_SCORE",$B$3))</f>
        <v/>
      </c>
    </row>
    <row r="267" spans="3:31" ht="12.75" customHeight="1" x14ac:dyDescent="0.2">
      <c r="C267" s="43" t="str">
        <f>IF($A267="","",_xll.ciqfunctions.udf.CIQ($A267,"IQ_OPERATIONAL_SCORE",$B$3))</f>
        <v/>
      </c>
      <c r="D267" s="43" t="str">
        <f>IF($A267="","",_xll.ciqfunctions.udf.CIQ($A267,"IQ_TOTAL_REV_SCORE",$B$3))</f>
        <v/>
      </c>
      <c r="E267" s="43" t="str">
        <f>IF($A267="","",_xll.ciqfunctions.udf.CIQ($A267,"IQ_TOTAL_EQUITY_SCORE",$B$3))</f>
        <v/>
      </c>
      <c r="F267" s="43" t="str">
        <f>IF($A267="","",_xll.ciqfunctions.udf.CIQ($A267,"IQ_RETURN_CAPITAL_SCORE",$B$3))</f>
        <v/>
      </c>
      <c r="G267" s="43" t="str">
        <f>IF($A267="","",_xll.ciqfunctions.udf.CIQ($A267,"IQ_RECURRING_EARN_ASSETS_SCORE",$B$3))</f>
        <v/>
      </c>
      <c r="H267" s="43" t="str">
        <f>IF($A267="","",_xll.ciqfunctions.udf.CIQ($A267,"IQ_NET_WORKING_CAP_REV_SCORE",$B$3))</f>
        <v/>
      </c>
      <c r="I267" s="43" t="str">
        <f>IF($A267="","",_xll.ciqfunctions.udf.CIQ($A267,"IQ_ASSET_TURNS_SCORE",$B$3))</f>
        <v/>
      </c>
      <c r="J267" s="43" t="str">
        <f>IF($A267="","",_xll.ciqfunctions.udf.CIQ($A267,"IQ_INTAN_ASSETS_REV_SCORE",$B$3))</f>
        <v/>
      </c>
      <c r="K267" s="43" t="str">
        <f>IF($A267="","",_xll.ciqfunctions.udf.CIQ($A267,"IQ_NET_WORKING_CAP_TOTAL_ASSETS_SCORE",$B$3))</f>
        <v/>
      </c>
      <c r="L267" s="43" t="str">
        <f>IF($A267="","",_xll.ciqfunctions.udf.CIQ($A267,"IQ_AP_AR_SCORE",$B$3))</f>
        <v/>
      </c>
      <c r="M267" s="43" t="str">
        <f>IF($A267="","",_xll.ciqfunctions.udf.CIQ($A267,"IQ_MGMT_RATE_RETURN_SCORE",$B$3))</f>
        <v/>
      </c>
      <c r="N267" s="43" t="str">
        <f>IF($A267="","",_xll.ciqfunctions.udf.CIQ($A267,"IQ_GROSS_MARGIN_SCORE",$B$3))</f>
        <v/>
      </c>
      <c r="O267" s="43" t="str">
        <f>IF($A267="","",_xll.ciqfunctions.udf.CIQ($A267,"IQ_EBITDA_MARGIN_SCORE",$B$3))</f>
        <v/>
      </c>
      <c r="Q267" s="43" t="str">
        <f>IF($A267="","",_xll.ciqfunctions.udf.CIQ($A267,"IQ_SOLVENCY_SCORE",$B$3))</f>
        <v/>
      </c>
      <c r="R267" s="43" t="str">
        <f>IF($A267="","",_xll.ciqfunctions.udf.CIQ($A267,"IQ_FFO_INT_SCORE",$B$3))</f>
        <v/>
      </c>
      <c r="S267" s="43" t="str">
        <f>IF($A267="","",_xll.ciqfunctions.udf.CIQ($A267,"IQ_EBITDA_INT_SCORE",$B$3))</f>
        <v/>
      </c>
      <c r="T267" s="43" t="str">
        <f>IF($A267="","",_xll.ciqfunctions.udf.CIQ($A267,"IQ_FFO_TOTAL_DEBT_SCORE",$B$3))</f>
        <v/>
      </c>
      <c r="U267" s="43" t="str">
        <f>IF($A267="","",_xll.ciqfunctions.udf.CIQ($A267,"IQ_NET_DEBT_EBITDA_SCORE",$B$3))</f>
        <v/>
      </c>
      <c r="V267" s="43" t="str">
        <f>IF($A267="","",_xll.ciqfunctions.udf.CIQ($A267,"IQ_TOTAL_DEBT_CAP_SCORE",$B$3))</f>
        <v/>
      </c>
      <c r="W267" s="43" t="str">
        <f>IF($A267="","",_xll.ciqfunctions.udf.CIQ($A267,"IQ_DEBT_TOTAL_LIAB_SCORE",$B$3))</f>
        <v/>
      </c>
      <c r="X267" s="43" t="str">
        <f>IF($A267="","",_xll.ciqfunctions.udf.CIQ($A267,"IQ_TOTAL_DEBT_TOTAL_REV_SCORE",$B$3))</f>
        <v/>
      </c>
      <c r="Z267" s="43" t="str">
        <f>IF($A267="","",_xll.ciqfunctions.udf.CIQ($A267,"IQ_LIQUID_SCORE",$B$3))</f>
        <v/>
      </c>
      <c r="AA267" s="43" t="str">
        <f>IF($A267="","",_xll.ciqfunctions.udf.CIQ($A267,"IQ_FFO_PLUS_CASH_ST_DEBT_SCORE",$B$3))</f>
        <v/>
      </c>
      <c r="AB267" s="43" t="str">
        <f>IF($A267="","",_xll.ciqfunctions.udf.CIQ($A267,"IQ_FFO_GROSS_PROFIT_SCORE",$B$3))</f>
        <v/>
      </c>
      <c r="AC267" s="43" t="str">
        <f>IF($A267="","",_xll.ciqfunctions.udf.CIQ($A267,"IQ_BASIC_DEFENSE_INTERVAL_SCORE",$B$3))</f>
        <v/>
      </c>
      <c r="AD267" s="43" t="str">
        <f>IF($A267="","",_xll.ciqfunctions.udf.CIQ($A267,"IQ_CURRENT_RATIO_SCORE",$B$3))</f>
        <v/>
      </c>
      <c r="AE267" s="43" t="str">
        <f>IF($A267="","",_xll.ciqfunctions.udf.CIQ($A267,"IQ_QUICK_RATIO_SCORE",$B$3))</f>
        <v/>
      </c>
    </row>
    <row r="268" spans="3:31" ht="12.75" customHeight="1" x14ac:dyDescent="0.2">
      <c r="C268" s="43" t="str">
        <f>IF($A268="","",_xll.ciqfunctions.udf.CIQ($A268,"IQ_OPERATIONAL_SCORE",$B$3))</f>
        <v/>
      </c>
      <c r="D268" s="43" t="str">
        <f>IF($A268="","",_xll.ciqfunctions.udf.CIQ($A268,"IQ_TOTAL_REV_SCORE",$B$3))</f>
        <v/>
      </c>
      <c r="E268" s="43" t="str">
        <f>IF($A268="","",_xll.ciqfunctions.udf.CIQ($A268,"IQ_TOTAL_EQUITY_SCORE",$B$3))</f>
        <v/>
      </c>
      <c r="F268" s="43" t="str">
        <f>IF($A268="","",_xll.ciqfunctions.udf.CIQ($A268,"IQ_RETURN_CAPITAL_SCORE",$B$3))</f>
        <v/>
      </c>
      <c r="G268" s="43" t="str">
        <f>IF($A268="","",_xll.ciqfunctions.udf.CIQ($A268,"IQ_RECURRING_EARN_ASSETS_SCORE",$B$3))</f>
        <v/>
      </c>
      <c r="H268" s="43" t="str">
        <f>IF($A268="","",_xll.ciqfunctions.udf.CIQ($A268,"IQ_NET_WORKING_CAP_REV_SCORE",$B$3))</f>
        <v/>
      </c>
      <c r="I268" s="43" t="str">
        <f>IF($A268="","",_xll.ciqfunctions.udf.CIQ($A268,"IQ_ASSET_TURNS_SCORE",$B$3))</f>
        <v/>
      </c>
      <c r="J268" s="43" t="str">
        <f>IF($A268="","",_xll.ciqfunctions.udf.CIQ($A268,"IQ_INTAN_ASSETS_REV_SCORE",$B$3))</f>
        <v/>
      </c>
      <c r="K268" s="43" t="str">
        <f>IF($A268="","",_xll.ciqfunctions.udf.CIQ($A268,"IQ_NET_WORKING_CAP_TOTAL_ASSETS_SCORE",$B$3))</f>
        <v/>
      </c>
      <c r="L268" s="43" t="str">
        <f>IF($A268="","",_xll.ciqfunctions.udf.CIQ($A268,"IQ_AP_AR_SCORE",$B$3))</f>
        <v/>
      </c>
      <c r="M268" s="43" t="str">
        <f>IF($A268="","",_xll.ciqfunctions.udf.CIQ($A268,"IQ_MGMT_RATE_RETURN_SCORE",$B$3))</f>
        <v/>
      </c>
      <c r="N268" s="43" t="str">
        <f>IF($A268="","",_xll.ciqfunctions.udf.CIQ($A268,"IQ_GROSS_MARGIN_SCORE",$B$3))</f>
        <v/>
      </c>
      <c r="O268" s="43" t="str">
        <f>IF($A268="","",_xll.ciqfunctions.udf.CIQ($A268,"IQ_EBITDA_MARGIN_SCORE",$B$3))</f>
        <v/>
      </c>
      <c r="Q268" s="43" t="str">
        <f>IF($A268="","",_xll.ciqfunctions.udf.CIQ($A268,"IQ_SOLVENCY_SCORE",$B$3))</f>
        <v/>
      </c>
      <c r="R268" s="43" t="str">
        <f>IF($A268="","",_xll.ciqfunctions.udf.CIQ($A268,"IQ_FFO_INT_SCORE",$B$3))</f>
        <v/>
      </c>
      <c r="S268" s="43" t="str">
        <f>IF($A268="","",_xll.ciqfunctions.udf.CIQ($A268,"IQ_EBITDA_INT_SCORE",$B$3))</f>
        <v/>
      </c>
      <c r="T268" s="43" t="str">
        <f>IF($A268="","",_xll.ciqfunctions.udf.CIQ($A268,"IQ_FFO_TOTAL_DEBT_SCORE",$B$3))</f>
        <v/>
      </c>
      <c r="U268" s="43" t="str">
        <f>IF($A268="","",_xll.ciqfunctions.udf.CIQ($A268,"IQ_NET_DEBT_EBITDA_SCORE",$B$3))</f>
        <v/>
      </c>
      <c r="V268" s="43" t="str">
        <f>IF($A268="","",_xll.ciqfunctions.udf.CIQ($A268,"IQ_TOTAL_DEBT_CAP_SCORE",$B$3))</f>
        <v/>
      </c>
      <c r="W268" s="43" t="str">
        <f>IF($A268="","",_xll.ciqfunctions.udf.CIQ($A268,"IQ_DEBT_TOTAL_LIAB_SCORE",$B$3))</f>
        <v/>
      </c>
      <c r="X268" s="43" t="str">
        <f>IF($A268="","",_xll.ciqfunctions.udf.CIQ($A268,"IQ_TOTAL_DEBT_TOTAL_REV_SCORE",$B$3))</f>
        <v/>
      </c>
      <c r="Z268" s="43" t="str">
        <f>IF($A268="","",_xll.ciqfunctions.udf.CIQ($A268,"IQ_LIQUID_SCORE",$B$3))</f>
        <v/>
      </c>
      <c r="AA268" s="43" t="str">
        <f>IF($A268="","",_xll.ciqfunctions.udf.CIQ($A268,"IQ_FFO_PLUS_CASH_ST_DEBT_SCORE",$B$3))</f>
        <v/>
      </c>
      <c r="AB268" s="43" t="str">
        <f>IF($A268="","",_xll.ciqfunctions.udf.CIQ($A268,"IQ_FFO_GROSS_PROFIT_SCORE",$B$3))</f>
        <v/>
      </c>
      <c r="AC268" s="43" t="str">
        <f>IF($A268="","",_xll.ciqfunctions.udf.CIQ($A268,"IQ_BASIC_DEFENSE_INTERVAL_SCORE",$B$3))</f>
        <v/>
      </c>
      <c r="AD268" s="43" t="str">
        <f>IF($A268="","",_xll.ciqfunctions.udf.CIQ($A268,"IQ_CURRENT_RATIO_SCORE",$B$3))</f>
        <v/>
      </c>
      <c r="AE268" s="43" t="str">
        <f>IF($A268="","",_xll.ciqfunctions.udf.CIQ($A268,"IQ_QUICK_RATIO_SCORE",$B$3))</f>
        <v/>
      </c>
    </row>
    <row r="269" spans="3:31" ht="12.75" customHeight="1" x14ac:dyDescent="0.2">
      <c r="C269" s="43" t="str">
        <f>IF($A269="","",_xll.ciqfunctions.udf.CIQ($A269,"IQ_OPERATIONAL_SCORE",$B$3))</f>
        <v/>
      </c>
      <c r="D269" s="43" t="str">
        <f>IF($A269="","",_xll.ciqfunctions.udf.CIQ($A269,"IQ_TOTAL_REV_SCORE",$B$3))</f>
        <v/>
      </c>
      <c r="E269" s="43" t="str">
        <f>IF($A269="","",_xll.ciqfunctions.udf.CIQ($A269,"IQ_TOTAL_EQUITY_SCORE",$B$3))</f>
        <v/>
      </c>
      <c r="F269" s="43" t="str">
        <f>IF($A269="","",_xll.ciqfunctions.udf.CIQ($A269,"IQ_RETURN_CAPITAL_SCORE",$B$3))</f>
        <v/>
      </c>
      <c r="G269" s="43" t="str">
        <f>IF($A269="","",_xll.ciqfunctions.udf.CIQ($A269,"IQ_RECURRING_EARN_ASSETS_SCORE",$B$3))</f>
        <v/>
      </c>
      <c r="H269" s="43" t="str">
        <f>IF($A269="","",_xll.ciqfunctions.udf.CIQ($A269,"IQ_NET_WORKING_CAP_REV_SCORE",$B$3))</f>
        <v/>
      </c>
      <c r="I269" s="43" t="str">
        <f>IF($A269="","",_xll.ciqfunctions.udf.CIQ($A269,"IQ_ASSET_TURNS_SCORE",$B$3))</f>
        <v/>
      </c>
      <c r="J269" s="43" t="str">
        <f>IF($A269="","",_xll.ciqfunctions.udf.CIQ($A269,"IQ_INTAN_ASSETS_REV_SCORE",$B$3))</f>
        <v/>
      </c>
      <c r="K269" s="43" t="str">
        <f>IF($A269="","",_xll.ciqfunctions.udf.CIQ($A269,"IQ_NET_WORKING_CAP_TOTAL_ASSETS_SCORE",$B$3))</f>
        <v/>
      </c>
      <c r="L269" s="43" t="str">
        <f>IF($A269="","",_xll.ciqfunctions.udf.CIQ($A269,"IQ_AP_AR_SCORE",$B$3))</f>
        <v/>
      </c>
      <c r="M269" s="43" t="str">
        <f>IF($A269="","",_xll.ciqfunctions.udf.CIQ($A269,"IQ_MGMT_RATE_RETURN_SCORE",$B$3))</f>
        <v/>
      </c>
      <c r="N269" s="43" t="str">
        <f>IF($A269="","",_xll.ciqfunctions.udf.CIQ($A269,"IQ_GROSS_MARGIN_SCORE",$B$3))</f>
        <v/>
      </c>
      <c r="O269" s="43" t="str">
        <f>IF($A269="","",_xll.ciqfunctions.udf.CIQ($A269,"IQ_EBITDA_MARGIN_SCORE",$B$3))</f>
        <v/>
      </c>
      <c r="Q269" s="43" t="str">
        <f>IF($A269="","",_xll.ciqfunctions.udf.CIQ($A269,"IQ_SOLVENCY_SCORE",$B$3))</f>
        <v/>
      </c>
      <c r="R269" s="43" t="str">
        <f>IF($A269="","",_xll.ciqfunctions.udf.CIQ($A269,"IQ_FFO_INT_SCORE",$B$3))</f>
        <v/>
      </c>
      <c r="S269" s="43" t="str">
        <f>IF($A269="","",_xll.ciqfunctions.udf.CIQ($A269,"IQ_EBITDA_INT_SCORE",$B$3))</f>
        <v/>
      </c>
      <c r="T269" s="43" t="str">
        <f>IF($A269="","",_xll.ciqfunctions.udf.CIQ($A269,"IQ_FFO_TOTAL_DEBT_SCORE",$B$3))</f>
        <v/>
      </c>
      <c r="U269" s="43" t="str">
        <f>IF($A269="","",_xll.ciqfunctions.udf.CIQ($A269,"IQ_NET_DEBT_EBITDA_SCORE",$B$3))</f>
        <v/>
      </c>
      <c r="V269" s="43" t="str">
        <f>IF($A269="","",_xll.ciqfunctions.udf.CIQ($A269,"IQ_TOTAL_DEBT_CAP_SCORE",$B$3))</f>
        <v/>
      </c>
      <c r="W269" s="43" t="str">
        <f>IF($A269="","",_xll.ciqfunctions.udf.CIQ($A269,"IQ_DEBT_TOTAL_LIAB_SCORE",$B$3))</f>
        <v/>
      </c>
      <c r="X269" s="43" t="str">
        <f>IF($A269="","",_xll.ciqfunctions.udf.CIQ($A269,"IQ_TOTAL_DEBT_TOTAL_REV_SCORE",$B$3))</f>
        <v/>
      </c>
      <c r="Z269" s="43" t="str">
        <f>IF($A269="","",_xll.ciqfunctions.udf.CIQ($A269,"IQ_LIQUID_SCORE",$B$3))</f>
        <v/>
      </c>
      <c r="AA269" s="43" t="str">
        <f>IF($A269="","",_xll.ciqfunctions.udf.CIQ($A269,"IQ_FFO_PLUS_CASH_ST_DEBT_SCORE",$B$3))</f>
        <v/>
      </c>
      <c r="AB269" s="43" t="str">
        <f>IF($A269="","",_xll.ciqfunctions.udf.CIQ($A269,"IQ_FFO_GROSS_PROFIT_SCORE",$B$3))</f>
        <v/>
      </c>
      <c r="AC269" s="43" t="str">
        <f>IF($A269="","",_xll.ciqfunctions.udf.CIQ($A269,"IQ_BASIC_DEFENSE_INTERVAL_SCORE",$B$3))</f>
        <v/>
      </c>
      <c r="AD269" s="43" t="str">
        <f>IF($A269="","",_xll.ciqfunctions.udf.CIQ($A269,"IQ_CURRENT_RATIO_SCORE",$B$3))</f>
        <v/>
      </c>
      <c r="AE269" s="43" t="str">
        <f>IF($A269="","",_xll.ciqfunctions.udf.CIQ($A269,"IQ_QUICK_RATIO_SCORE",$B$3))</f>
        <v/>
      </c>
    </row>
    <row r="270" spans="3:31" ht="12.75" customHeight="1" x14ac:dyDescent="0.2">
      <c r="C270" s="43" t="str">
        <f>IF($A270="","",_xll.ciqfunctions.udf.CIQ($A270,"IQ_OPERATIONAL_SCORE",$B$3))</f>
        <v/>
      </c>
      <c r="D270" s="43" t="str">
        <f>IF($A270="","",_xll.ciqfunctions.udf.CIQ($A270,"IQ_TOTAL_REV_SCORE",$B$3))</f>
        <v/>
      </c>
      <c r="E270" s="43" t="str">
        <f>IF($A270="","",_xll.ciqfunctions.udf.CIQ($A270,"IQ_TOTAL_EQUITY_SCORE",$B$3))</f>
        <v/>
      </c>
      <c r="F270" s="43" t="str">
        <f>IF($A270="","",_xll.ciqfunctions.udf.CIQ($A270,"IQ_RETURN_CAPITAL_SCORE",$B$3))</f>
        <v/>
      </c>
      <c r="G270" s="43" t="str">
        <f>IF($A270="","",_xll.ciqfunctions.udf.CIQ($A270,"IQ_RECURRING_EARN_ASSETS_SCORE",$B$3))</f>
        <v/>
      </c>
      <c r="H270" s="43" t="str">
        <f>IF($A270="","",_xll.ciqfunctions.udf.CIQ($A270,"IQ_NET_WORKING_CAP_REV_SCORE",$B$3))</f>
        <v/>
      </c>
      <c r="I270" s="43" t="str">
        <f>IF($A270="","",_xll.ciqfunctions.udf.CIQ($A270,"IQ_ASSET_TURNS_SCORE",$B$3))</f>
        <v/>
      </c>
      <c r="J270" s="43" t="str">
        <f>IF($A270="","",_xll.ciqfunctions.udf.CIQ($A270,"IQ_INTAN_ASSETS_REV_SCORE",$B$3))</f>
        <v/>
      </c>
      <c r="K270" s="43" t="str">
        <f>IF($A270="","",_xll.ciqfunctions.udf.CIQ($A270,"IQ_NET_WORKING_CAP_TOTAL_ASSETS_SCORE",$B$3))</f>
        <v/>
      </c>
      <c r="L270" s="43" t="str">
        <f>IF($A270="","",_xll.ciqfunctions.udf.CIQ($A270,"IQ_AP_AR_SCORE",$B$3))</f>
        <v/>
      </c>
      <c r="M270" s="43" t="str">
        <f>IF($A270="","",_xll.ciqfunctions.udf.CIQ($A270,"IQ_MGMT_RATE_RETURN_SCORE",$B$3))</f>
        <v/>
      </c>
      <c r="N270" s="43" t="str">
        <f>IF($A270="","",_xll.ciqfunctions.udf.CIQ($A270,"IQ_GROSS_MARGIN_SCORE",$B$3))</f>
        <v/>
      </c>
      <c r="O270" s="43" t="str">
        <f>IF($A270="","",_xll.ciqfunctions.udf.CIQ($A270,"IQ_EBITDA_MARGIN_SCORE",$B$3))</f>
        <v/>
      </c>
      <c r="Q270" s="43" t="str">
        <f>IF($A270="","",_xll.ciqfunctions.udf.CIQ($A270,"IQ_SOLVENCY_SCORE",$B$3))</f>
        <v/>
      </c>
      <c r="R270" s="43" t="str">
        <f>IF($A270="","",_xll.ciqfunctions.udf.CIQ($A270,"IQ_FFO_INT_SCORE",$B$3))</f>
        <v/>
      </c>
      <c r="S270" s="43" t="str">
        <f>IF($A270="","",_xll.ciqfunctions.udf.CIQ($A270,"IQ_EBITDA_INT_SCORE",$B$3))</f>
        <v/>
      </c>
      <c r="T270" s="43" t="str">
        <f>IF($A270="","",_xll.ciqfunctions.udf.CIQ($A270,"IQ_FFO_TOTAL_DEBT_SCORE",$B$3))</f>
        <v/>
      </c>
      <c r="U270" s="43" t="str">
        <f>IF($A270="","",_xll.ciqfunctions.udf.CIQ($A270,"IQ_NET_DEBT_EBITDA_SCORE",$B$3))</f>
        <v/>
      </c>
      <c r="V270" s="43" t="str">
        <f>IF($A270="","",_xll.ciqfunctions.udf.CIQ($A270,"IQ_TOTAL_DEBT_CAP_SCORE",$B$3))</f>
        <v/>
      </c>
      <c r="W270" s="43" t="str">
        <f>IF($A270="","",_xll.ciqfunctions.udf.CIQ($A270,"IQ_DEBT_TOTAL_LIAB_SCORE",$B$3))</f>
        <v/>
      </c>
      <c r="X270" s="43" t="str">
        <f>IF($A270="","",_xll.ciqfunctions.udf.CIQ($A270,"IQ_TOTAL_DEBT_TOTAL_REV_SCORE",$B$3))</f>
        <v/>
      </c>
      <c r="Z270" s="43" t="str">
        <f>IF($A270="","",_xll.ciqfunctions.udf.CIQ($A270,"IQ_LIQUID_SCORE",$B$3))</f>
        <v/>
      </c>
      <c r="AA270" s="43" t="str">
        <f>IF($A270="","",_xll.ciqfunctions.udf.CIQ($A270,"IQ_FFO_PLUS_CASH_ST_DEBT_SCORE",$B$3))</f>
        <v/>
      </c>
      <c r="AB270" s="43" t="str">
        <f>IF($A270="","",_xll.ciqfunctions.udf.CIQ($A270,"IQ_FFO_GROSS_PROFIT_SCORE",$B$3))</f>
        <v/>
      </c>
      <c r="AC270" s="43" t="str">
        <f>IF($A270="","",_xll.ciqfunctions.udf.CIQ($A270,"IQ_BASIC_DEFENSE_INTERVAL_SCORE",$B$3))</f>
        <v/>
      </c>
      <c r="AD270" s="43" t="str">
        <f>IF($A270="","",_xll.ciqfunctions.udf.CIQ($A270,"IQ_CURRENT_RATIO_SCORE",$B$3))</f>
        <v/>
      </c>
      <c r="AE270" s="43" t="str">
        <f>IF($A270="","",_xll.ciqfunctions.udf.CIQ($A270,"IQ_QUICK_RATIO_SCORE",$B$3))</f>
        <v/>
      </c>
    </row>
    <row r="271" spans="3:31" ht="12.75" customHeight="1" x14ac:dyDescent="0.2">
      <c r="C271" s="43" t="str">
        <f>IF($A271="","",_xll.ciqfunctions.udf.CIQ($A271,"IQ_OPERATIONAL_SCORE",$B$3))</f>
        <v/>
      </c>
      <c r="D271" s="43" t="str">
        <f>IF($A271="","",_xll.ciqfunctions.udf.CIQ($A271,"IQ_TOTAL_REV_SCORE",$B$3))</f>
        <v/>
      </c>
      <c r="E271" s="43" t="str">
        <f>IF($A271="","",_xll.ciqfunctions.udf.CIQ($A271,"IQ_TOTAL_EQUITY_SCORE",$B$3))</f>
        <v/>
      </c>
      <c r="F271" s="43" t="str">
        <f>IF($A271="","",_xll.ciqfunctions.udf.CIQ($A271,"IQ_RETURN_CAPITAL_SCORE",$B$3))</f>
        <v/>
      </c>
      <c r="G271" s="43" t="str">
        <f>IF($A271="","",_xll.ciqfunctions.udf.CIQ($A271,"IQ_RECURRING_EARN_ASSETS_SCORE",$B$3))</f>
        <v/>
      </c>
      <c r="H271" s="43" t="str">
        <f>IF($A271="","",_xll.ciqfunctions.udf.CIQ($A271,"IQ_NET_WORKING_CAP_REV_SCORE",$B$3))</f>
        <v/>
      </c>
      <c r="I271" s="43" t="str">
        <f>IF($A271="","",_xll.ciqfunctions.udf.CIQ($A271,"IQ_ASSET_TURNS_SCORE",$B$3))</f>
        <v/>
      </c>
      <c r="J271" s="43" t="str">
        <f>IF($A271="","",_xll.ciqfunctions.udf.CIQ($A271,"IQ_INTAN_ASSETS_REV_SCORE",$B$3))</f>
        <v/>
      </c>
      <c r="K271" s="43" t="str">
        <f>IF($A271="","",_xll.ciqfunctions.udf.CIQ($A271,"IQ_NET_WORKING_CAP_TOTAL_ASSETS_SCORE",$B$3))</f>
        <v/>
      </c>
      <c r="L271" s="43" t="str">
        <f>IF($A271="","",_xll.ciqfunctions.udf.CIQ($A271,"IQ_AP_AR_SCORE",$B$3))</f>
        <v/>
      </c>
      <c r="M271" s="43" t="str">
        <f>IF($A271="","",_xll.ciqfunctions.udf.CIQ($A271,"IQ_MGMT_RATE_RETURN_SCORE",$B$3))</f>
        <v/>
      </c>
      <c r="N271" s="43" t="str">
        <f>IF($A271="","",_xll.ciqfunctions.udf.CIQ($A271,"IQ_GROSS_MARGIN_SCORE",$B$3))</f>
        <v/>
      </c>
      <c r="O271" s="43" t="str">
        <f>IF($A271="","",_xll.ciqfunctions.udf.CIQ($A271,"IQ_EBITDA_MARGIN_SCORE",$B$3))</f>
        <v/>
      </c>
      <c r="Q271" s="43" t="str">
        <f>IF($A271="","",_xll.ciqfunctions.udf.CIQ($A271,"IQ_SOLVENCY_SCORE",$B$3))</f>
        <v/>
      </c>
      <c r="R271" s="43" t="str">
        <f>IF($A271="","",_xll.ciqfunctions.udf.CIQ($A271,"IQ_FFO_INT_SCORE",$B$3))</f>
        <v/>
      </c>
      <c r="S271" s="43" t="str">
        <f>IF($A271="","",_xll.ciqfunctions.udf.CIQ($A271,"IQ_EBITDA_INT_SCORE",$B$3))</f>
        <v/>
      </c>
      <c r="T271" s="43" t="str">
        <f>IF($A271="","",_xll.ciqfunctions.udf.CIQ($A271,"IQ_FFO_TOTAL_DEBT_SCORE",$B$3))</f>
        <v/>
      </c>
      <c r="U271" s="43" t="str">
        <f>IF($A271="","",_xll.ciqfunctions.udf.CIQ($A271,"IQ_NET_DEBT_EBITDA_SCORE",$B$3))</f>
        <v/>
      </c>
      <c r="V271" s="43" t="str">
        <f>IF($A271="","",_xll.ciqfunctions.udf.CIQ($A271,"IQ_TOTAL_DEBT_CAP_SCORE",$B$3))</f>
        <v/>
      </c>
      <c r="W271" s="43" t="str">
        <f>IF($A271="","",_xll.ciqfunctions.udf.CIQ($A271,"IQ_DEBT_TOTAL_LIAB_SCORE",$B$3))</f>
        <v/>
      </c>
      <c r="X271" s="43" t="str">
        <f>IF($A271="","",_xll.ciqfunctions.udf.CIQ($A271,"IQ_TOTAL_DEBT_TOTAL_REV_SCORE",$B$3))</f>
        <v/>
      </c>
      <c r="Z271" s="43" t="str">
        <f>IF($A271="","",_xll.ciqfunctions.udf.CIQ($A271,"IQ_LIQUID_SCORE",$B$3))</f>
        <v/>
      </c>
      <c r="AA271" s="43" t="str">
        <f>IF($A271="","",_xll.ciqfunctions.udf.CIQ($A271,"IQ_FFO_PLUS_CASH_ST_DEBT_SCORE",$B$3))</f>
        <v/>
      </c>
      <c r="AB271" s="43" t="str">
        <f>IF($A271="","",_xll.ciqfunctions.udf.CIQ($A271,"IQ_FFO_GROSS_PROFIT_SCORE",$B$3))</f>
        <v/>
      </c>
      <c r="AC271" s="43" t="str">
        <f>IF($A271="","",_xll.ciqfunctions.udf.CIQ($A271,"IQ_BASIC_DEFENSE_INTERVAL_SCORE",$B$3))</f>
        <v/>
      </c>
      <c r="AD271" s="43" t="str">
        <f>IF($A271="","",_xll.ciqfunctions.udf.CIQ($A271,"IQ_CURRENT_RATIO_SCORE",$B$3))</f>
        <v/>
      </c>
      <c r="AE271" s="43" t="str">
        <f>IF($A271="","",_xll.ciqfunctions.udf.CIQ($A271,"IQ_QUICK_RATIO_SCORE",$B$3))</f>
        <v/>
      </c>
    </row>
    <row r="272" spans="3:31" ht="12.75" customHeight="1" x14ac:dyDescent="0.2">
      <c r="C272" s="43" t="str">
        <f>IF($A272="","",_xll.ciqfunctions.udf.CIQ($A272,"IQ_OPERATIONAL_SCORE",$B$3))</f>
        <v/>
      </c>
      <c r="D272" s="43" t="str">
        <f>IF($A272="","",_xll.ciqfunctions.udf.CIQ($A272,"IQ_TOTAL_REV_SCORE",$B$3))</f>
        <v/>
      </c>
      <c r="E272" s="43" t="str">
        <f>IF($A272="","",_xll.ciqfunctions.udf.CIQ($A272,"IQ_TOTAL_EQUITY_SCORE",$B$3))</f>
        <v/>
      </c>
      <c r="F272" s="43" t="str">
        <f>IF($A272="","",_xll.ciqfunctions.udf.CIQ($A272,"IQ_RETURN_CAPITAL_SCORE",$B$3))</f>
        <v/>
      </c>
      <c r="G272" s="43" t="str">
        <f>IF($A272="","",_xll.ciqfunctions.udf.CIQ($A272,"IQ_RECURRING_EARN_ASSETS_SCORE",$B$3))</f>
        <v/>
      </c>
      <c r="H272" s="43" t="str">
        <f>IF($A272="","",_xll.ciqfunctions.udf.CIQ($A272,"IQ_NET_WORKING_CAP_REV_SCORE",$B$3))</f>
        <v/>
      </c>
      <c r="I272" s="43" t="str">
        <f>IF($A272="","",_xll.ciqfunctions.udf.CIQ($A272,"IQ_ASSET_TURNS_SCORE",$B$3))</f>
        <v/>
      </c>
      <c r="J272" s="43" t="str">
        <f>IF($A272="","",_xll.ciqfunctions.udf.CIQ($A272,"IQ_INTAN_ASSETS_REV_SCORE",$B$3))</f>
        <v/>
      </c>
      <c r="K272" s="43" t="str">
        <f>IF($A272="","",_xll.ciqfunctions.udf.CIQ($A272,"IQ_NET_WORKING_CAP_TOTAL_ASSETS_SCORE",$B$3))</f>
        <v/>
      </c>
      <c r="L272" s="43" t="str">
        <f>IF($A272="","",_xll.ciqfunctions.udf.CIQ($A272,"IQ_AP_AR_SCORE",$B$3))</f>
        <v/>
      </c>
      <c r="M272" s="43" t="str">
        <f>IF($A272="","",_xll.ciqfunctions.udf.CIQ($A272,"IQ_MGMT_RATE_RETURN_SCORE",$B$3))</f>
        <v/>
      </c>
      <c r="N272" s="43" t="str">
        <f>IF($A272="","",_xll.ciqfunctions.udf.CIQ($A272,"IQ_GROSS_MARGIN_SCORE",$B$3))</f>
        <v/>
      </c>
      <c r="O272" s="43" t="str">
        <f>IF($A272="","",_xll.ciqfunctions.udf.CIQ($A272,"IQ_EBITDA_MARGIN_SCORE",$B$3))</f>
        <v/>
      </c>
      <c r="Q272" s="43" t="str">
        <f>IF($A272="","",_xll.ciqfunctions.udf.CIQ($A272,"IQ_SOLVENCY_SCORE",$B$3))</f>
        <v/>
      </c>
      <c r="R272" s="43" t="str">
        <f>IF($A272="","",_xll.ciqfunctions.udf.CIQ($A272,"IQ_FFO_INT_SCORE",$B$3))</f>
        <v/>
      </c>
      <c r="S272" s="43" t="str">
        <f>IF($A272="","",_xll.ciqfunctions.udf.CIQ($A272,"IQ_EBITDA_INT_SCORE",$B$3))</f>
        <v/>
      </c>
      <c r="T272" s="43" t="str">
        <f>IF($A272="","",_xll.ciqfunctions.udf.CIQ($A272,"IQ_FFO_TOTAL_DEBT_SCORE",$B$3))</f>
        <v/>
      </c>
      <c r="U272" s="43" t="str">
        <f>IF($A272="","",_xll.ciqfunctions.udf.CIQ($A272,"IQ_NET_DEBT_EBITDA_SCORE",$B$3))</f>
        <v/>
      </c>
      <c r="V272" s="43" t="str">
        <f>IF($A272="","",_xll.ciqfunctions.udf.CIQ($A272,"IQ_TOTAL_DEBT_CAP_SCORE",$B$3))</f>
        <v/>
      </c>
      <c r="W272" s="43" t="str">
        <f>IF($A272="","",_xll.ciqfunctions.udf.CIQ($A272,"IQ_DEBT_TOTAL_LIAB_SCORE",$B$3))</f>
        <v/>
      </c>
      <c r="X272" s="43" t="str">
        <f>IF($A272="","",_xll.ciqfunctions.udf.CIQ($A272,"IQ_TOTAL_DEBT_TOTAL_REV_SCORE",$B$3))</f>
        <v/>
      </c>
      <c r="Z272" s="43" t="str">
        <f>IF($A272="","",_xll.ciqfunctions.udf.CIQ($A272,"IQ_LIQUID_SCORE",$B$3))</f>
        <v/>
      </c>
      <c r="AA272" s="43" t="str">
        <f>IF($A272="","",_xll.ciqfunctions.udf.CIQ($A272,"IQ_FFO_PLUS_CASH_ST_DEBT_SCORE",$B$3))</f>
        <v/>
      </c>
      <c r="AB272" s="43" t="str">
        <f>IF($A272="","",_xll.ciqfunctions.udf.CIQ($A272,"IQ_FFO_GROSS_PROFIT_SCORE",$B$3))</f>
        <v/>
      </c>
      <c r="AC272" s="43" t="str">
        <f>IF($A272="","",_xll.ciqfunctions.udf.CIQ($A272,"IQ_BASIC_DEFENSE_INTERVAL_SCORE",$B$3))</f>
        <v/>
      </c>
      <c r="AD272" s="43" t="str">
        <f>IF($A272="","",_xll.ciqfunctions.udf.CIQ($A272,"IQ_CURRENT_RATIO_SCORE",$B$3))</f>
        <v/>
      </c>
      <c r="AE272" s="43" t="str">
        <f>IF($A272="","",_xll.ciqfunctions.udf.CIQ($A272,"IQ_QUICK_RATIO_SCORE",$B$3))</f>
        <v/>
      </c>
    </row>
    <row r="273" spans="3:31" ht="12.75" customHeight="1" x14ac:dyDescent="0.2">
      <c r="C273" s="43" t="str">
        <f>IF($A273="","",_xll.ciqfunctions.udf.CIQ($A273,"IQ_OPERATIONAL_SCORE",$B$3))</f>
        <v/>
      </c>
      <c r="D273" s="43" t="str">
        <f>IF($A273="","",_xll.ciqfunctions.udf.CIQ($A273,"IQ_TOTAL_REV_SCORE",$B$3))</f>
        <v/>
      </c>
      <c r="E273" s="43" t="str">
        <f>IF($A273="","",_xll.ciqfunctions.udf.CIQ($A273,"IQ_TOTAL_EQUITY_SCORE",$B$3))</f>
        <v/>
      </c>
      <c r="F273" s="43" t="str">
        <f>IF($A273="","",_xll.ciqfunctions.udf.CIQ($A273,"IQ_RETURN_CAPITAL_SCORE",$B$3))</f>
        <v/>
      </c>
      <c r="G273" s="43" t="str">
        <f>IF($A273="","",_xll.ciqfunctions.udf.CIQ($A273,"IQ_RECURRING_EARN_ASSETS_SCORE",$B$3))</f>
        <v/>
      </c>
      <c r="H273" s="43" t="str">
        <f>IF($A273="","",_xll.ciqfunctions.udf.CIQ($A273,"IQ_NET_WORKING_CAP_REV_SCORE",$B$3))</f>
        <v/>
      </c>
      <c r="I273" s="43" t="str">
        <f>IF($A273="","",_xll.ciqfunctions.udf.CIQ($A273,"IQ_ASSET_TURNS_SCORE",$B$3))</f>
        <v/>
      </c>
      <c r="J273" s="43" t="str">
        <f>IF($A273="","",_xll.ciqfunctions.udf.CIQ($A273,"IQ_INTAN_ASSETS_REV_SCORE",$B$3))</f>
        <v/>
      </c>
      <c r="K273" s="43" t="str">
        <f>IF($A273="","",_xll.ciqfunctions.udf.CIQ($A273,"IQ_NET_WORKING_CAP_TOTAL_ASSETS_SCORE",$B$3))</f>
        <v/>
      </c>
      <c r="L273" s="43" t="str">
        <f>IF($A273="","",_xll.ciqfunctions.udf.CIQ($A273,"IQ_AP_AR_SCORE",$B$3))</f>
        <v/>
      </c>
      <c r="M273" s="43" t="str">
        <f>IF($A273="","",_xll.ciqfunctions.udf.CIQ($A273,"IQ_MGMT_RATE_RETURN_SCORE",$B$3))</f>
        <v/>
      </c>
      <c r="N273" s="43" t="str">
        <f>IF($A273="","",_xll.ciqfunctions.udf.CIQ($A273,"IQ_GROSS_MARGIN_SCORE",$B$3))</f>
        <v/>
      </c>
      <c r="O273" s="43" t="str">
        <f>IF($A273="","",_xll.ciqfunctions.udf.CIQ($A273,"IQ_EBITDA_MARGIN_SCORE",$B$3))</f>
        <v/>
      </c>
      <c r="Q273" s="43" t="str">
        <f>IF($A273="","",_xll.ciqfunctions.udf.CIQ($A273,"IQ_SOLVENCY_SCORE",$B$3))</f>
        <v/>
      </c>
      <c r="R273" s="43" t="str">
        <f>IF($A273="","",_xll.ciqfunctions.udf.CIQ($A273,"IQ_FFO_INT_SCORE",$B$3))</f>
        <v/>
      </c>
      <c r="S273" s="43" t="str">
        <f>IF($A273="","",_xll.ciqfunctions.udf.CIQ($A273,"IQ_EBITDA_INT_SCORE",$B$3))</f>
        <v/>
      </c>
      <c r="T273" s="43" t="str">
        <f>IF($A273="","",_xll.ciqfunctions.udf.CIQ($A273,"IQ_FFO_TOTAL_DEBT_SCORE",$B$3))</f>
        <v/>
      </c>
      <c r="U273" s="43" t="str">
        <f>IF($A273="","",_xll.ciqfunctions.udf.CIQ($A273,"IQ_NET_DEBT_EBITDA_SCORE",$B$3))</f>
        <v/>
      </c>
      <c r="V273" s="43" t="str">
        <f>IF($A273="","",_xll.ciqfunctions.udf.CIQ($A273,"IQ_TOTAL_DEBT_CAP_SCORE",$B$3))</f>
        <v/>
      </c>
      <c r="W273" s="43" t="str">
        <f>IF($A273="","",_xll.ciqfunctions.udf.CIQ($A273,"IQ_DEBT_TOTAL_LIAB_SCORE",$B$3))</f>
        <v/>
      </c>
      <c r="X273" s="43" t="str">
        <f>IF($A273="","",_xll.ciqfunctions.udf.CIQ($A273,"IQ_TOTAL_DEBT_TOTAL_REV_SCORE",$B$3))</f>
        <v/>
      </c>
      <c r="Z273" s="43" t="str">
        <f>IF($A273="","",_xll.ciqfunctions.udf.CIQ($A273,"IQ_LIQUID_SCORE",$B$3))</f>
        <v/>
      </c>
      <c r="AA273" s="43" t="str">
        <f>IF($A273="","",_xll.ciqfunctions.udf.CIQ($A273,"IQ_FFO_PLUS_CASH_ST_DEBT_SCORE",$B$3))</f>
        <v/>
      </c>
      <c r="AB273" s="43" t="str">
        <f>IF($A273="","",_xll.ciqfunctions.udf.CIQ($A273,"IQ_FFO_GROSS_PROFIT_SCORE",$B$3))</f>
        <v/>
      </c>
      <c r="AC273" s="43" t="str">
        <f>IF($A273="","",_xll.ciqfunctions.udf.CIQ($A273,"IQ_BASIC_DEFENSE_INTERVAL_SCORE",$B$3))</f>
        <v/>
      </c>
      <c r="AD273" s="43" t="str">
        <f>IF($A273="","",_xll.ciqfunctions.udf.CIQ($A273,"IQ_CURRENT_RATIO_SCORE",$B$3))</f>
        <v/>
      </c>
      <c r="AE273" s="43" t="str">
        <f>IF($A273="","",_xll.ciqfunctions.udf.CIQ($A273,"IQ_QUICK_RATIO_SCORE",$B$3))</f>
        <v/>
      </c>
    </row>
    <row r="274" spans="3:31" ht="12.75" customHeight="1" x14ac:dyDescent="0.2">
      <c r="C274" s="43" t="str">
        <f>IF($A274="","",_xll.ciqfunctions.udf.CIQ($A274,"IQ_OPERATIONAL_SCORE",$B$3))</f>
        <v/>
      </c>
      <c r="D274" s="43" t="str">
        <f>IF($A274="","",_xll.ciqfunctions.udf.CIQ($A274,"IQ_TOTAL_REV_SCORE",$B$3))</f>
        <v/>
      </c>
      <c r="E274" s="43" t="str">
        <f>IF($A274="","",_xll.ciqfunctions.udf.CIQ($A274,"IQ_TOTAL_EQUITY_SCORE",$B$3))</f>
        <v/>
      </c>
      <c r="F274" s="43" t="str">
        <f>IF($A274="","",_xll.ciqfunctions.udf.CIQ($A274,"IQ_RETURN_CAPITAL_SCORE",$B$3))</f>
        <v/>
      </c>
      <c r="G274" s="43" t="str">
        <f>IF($A274="","",_xll.ciqfunctions.udf.CIQ($A274,"IQ_RECURRING_EARN_ASSETS_SCORE",$B$3))</f>
        <v/>
      </c>
      <c r="H274" s="43" t="str">
        <f>IF($A274="","",_xll.ciqfunctions.udf.CIQ($A274,"IQ_NET_WORKING_CAP_REV_SCORE",$B$3))</f>
        <v/>
      </c>
      <c r="I274" s="43" t="str">
        <f>IF($A274="","",_xll.ciqfunctions.udf.CIQ($A274,"IQ_ASSET_TURNS_SCORE",$B$3))</f>
        <v/>
      </c>
      <c r="J274" s="43" t="str">
        <f>IF($A274="","",_xll.ciqfunctions.udf.CIQ($A274,"IQ_INTAN_ASSETS_REV_SCORE",$B$3))</f>
        <v/>
      </c>
      <c r="K274" s="43" t="str">
        <f>IF($A274="","",_xll.ciqfunctions.udf.CIQ($A274,"IQ_NET_WORKING_CAP_TOTAL_ASSETS_SCORE",$B$3))</f>
        <v/>
      </c>
      <c r="L274" s="43" t="str">
        <f>IF($A274="","",_xll.ciqfunctions.udf.CIQ($A274,"IQ_AP_AR_SCORE",$B$3))</f>
        <v/>
      </c>
      <c r="M274" s="43" t="str">
        <f>IF($A274="","",_xll.ciqfunctions.udf.CIQ($A274,"IQ_MGMT_RATE_RETURN_SCORE",$B$3))</f>
        <v/>
      </c>
      <c r="N274" s="43" t="str">
        <f>IF($A274="","",_xll.ciqfunctions.udf.CIQ($A274,"IQ_GROSS_MARGIN_SCORE",$B$3))</f>
        <v/>
      </c>
      <c r="O274" s="43" t="str">
        <f>IF($A274="","",_xll.ciqfunctions.udf.CIQ($A274,"IQ_EBITDA_MARGIN_SCORE",$B$3))</f>
        <v/>
      </c>
      <c r="Q274" s="43" t="str">
        <f>IF($A274="","",_xll.ciqfunctions.udf.CIQ($A274,"IQ_SOLVENCY_SCORE",$B$3))</f>
        <v/>
      </c>
      <c r="R274" s="43" t="str">
        <f>IF($A274="","",_xll.ciqfunctions.udf.CIQ($A274,"IQ_FFO_INT_SCORE",$B$3))</f>
        <v/>
      </c>
      <c r="S274" s="43" t="str">
        <f>IF($A274="","",_xll.ciqfunctions.udf.CIQ($A274,"IQ_EBITDA_INT_SCORE",$B$3))</f>
        <v/>
      </c>
      <c r="T274" s="43" t="str">
        <f>IF($A274="","",_xll.ciqfunctions.udf.CIQ($A274,"IQ_FFO_TOTAL_DEBT_SCORE",$B$3))</f>
        <v/>
      </c>
      <c r="U274" s="43" t="str">
        <f>IF($A274="","",_xll.ciqfunctions.udf.CIQ($A274,"IQ_NET_DEBT_EBITDA_SCORE",$B$3))</f>
        <v/>
      </c>
      <c r="V274" s="43" t="str">
        <f>IF($A274="","",_xll.ciqfunctions.udf.CIQ($A274,"IQ_TOTAL_DEBT_CAP_SCORE",$B$3))</f>
        <v/>
      </c>
      <c r="W274" s="43" t="str">
        <f>IF($A274="","",_xll.ciqfunctions.udf.CIQ($A274,"IQ_DEBT_TOTAL_LIAB_SCORE",$B$3))</f>
        <v/>
      </c>
      <c r="X274" s="43" t="str">
        <f>IF($A274="","",_xll.ciqfunctions.udf.CIQ($A274,"IQ_TOTAL_DEBT_TOTAL_REV_SCORE",$B$3))</f>
        <v/>
      </c>
      <c r="Z274" s="43" t="str">
        <f>IF($A274="","",_xll.ciqfunctions.udf.CIQ($A274,"IQ_LIQUID_SCORE",$B$3))</f>
        <v/>
      </c>
      <c r="AA274" s="43" t="str">
        <f>IF($A274="","",_xll.ciqfunctions.udf.CIQ($A274,"IQ_FFO_PLUS_CASH_ST_DEBT_SCORE",$B$3))</f>
        <v/>
      </c>
      <c r="AB274" s="43" t="str">
        <f>IF($A274="","",_xll.ciqfunctions.udf.CIQ($A274,"IQ_FFO_GROSS_PROFIT_SCORE",$B$3))</f>
        <v/>
      </c>
      <c r="AC274" s="43" t="str">
        <f>IF($A274="","",_xll.ciqfunctions.udf.CIQ($A274,"IQ_BASIC_DEFENSE_INTERVAL_SCORE",$B$3))</f>
        <v/>
      </c>
      <c r="AD274" s="43" t="str">
        <f>IF($A274="","",_xll.ciqfunctions.udf.CIQ($A274,"IQ_CURRENT_RATIO_SCORE",$B$3))</f>
        <v/>
      </c>
      <c r="AE274" s="43" t="str">
        <f>IF($A274="","",_xll.ciqfunctions.udf.CIQ($A274,"IQ_QUICK_RATIO_SCORE",$B$3))</f>
        <v/>
      </c>
    </row>
    <row r="275" spans="3:31" ht="12.75" customHeight="1" x14ac:dyDescent="0.2">
      <c r="C275" s="43" t="str">
        <f>IF($A275="","",_xll.ciqfunctions.udf.CIQ($A275,"IQ_OPERATIONAL_SCORE",$B$3))</f>
        <v/>
      </c>
      <c r="D275" s="43" t="str">
        <f>IF($A275="","",_xll.ciqfunctions.udf.CIQ($A275,"IQ_TOTAL_REV_SCORE",$B$3))</f>
        <v/>
      </c>
      <c r="E275" s="43" t="str">
        <f>IF($A275="","",_xll.ciqfunctions.udf.CIQ($A275,"IQ_TOTAL_EQUITY_SCORE",$B$3))</f>
        <v/>
      </c>
      <c r="F275" s="43" t="str">
        <f>IF($A275="","",_xll.ciqfunctions.udf.CIQ($A275,"IQ_RETURN_CAPITAL_SCORE",$B$3))</f>
        <v/>
      </c>
      <c r="G275" s="43" t="str">
        <f>IF($A275="","",_xll.ciqfunctions.udf.CIQ($A275,"IQ_RECURRING_EARN_ASSETS_SCORE",$B$3))</f>
        <v/>
      </c>
      <c r="H275" s="43" t="str">
        <f>IF($A275="","",_xll.ciqfunctions.udf.CIQ($A275,"IQ_NET_WORKING_CAP_REV_SCORE",$B$3))</f>
        <v/>
      </c>
      <c r="I275" s="43" t="str">
        <f>IF($A275="","",_xll.ciqfunctions.udf.CIQ($A275,"IQ_ASSET_TURNS_SCORE",$B$3))</f>
        <v/>
      </c>
      <c r="J275" s="43" t="str">
        <f>IF($A275="","",_xll.ciqfunctions.udf.CIQ($A275,"IQ_INTAN_ASSETS_REV_SCORE",$B$3))</f>
        <v/>
      </c>
      <c r="K275" s="43" t="str">
        <f>IF($A275="","",_xll.ciqfunctions.udf.CIQ($A275,"IQ_NET_WORKING_CAP_TOTAL_ASSETS_SCORE",$B$3))</f>
        <v/>
      </c>
      <c r="L275" s="43" t="str">
        <f>IF($A275="","",_xll.ciqfunctions.udf.CIQ($A275,"IQ_AP_AR_SCORE",$B$3))</f>
        <v/>
      </c>
      <c r="M275" s="43" t="str">
        <f>IF($A275="","",_xll.ciqfunctions.udf.CIQ($A275,"IQ_MGMT_RATE_RETURN_SCORE",$B$3))</f>
        <v/>
      </c>
      <c r="N275" s="43" t="str">
        <f>IF($A275="","",_xll.ciqfunctions.udf.CIQ($A275,"IQ_GROSS_MARGIN_SCORE",$B$3))</f>
        <v/>
      </c>
      <c r="O275" s="43" t="str">
        <f>IF($A275="","",_xll.ciqfunctions.udf.CIQ($A275,"IQ_EBITDA_MARGIN_SCORE",$B$3))</f>
        <v/>
      </c>
      <c r="Q275" s="43" t="str">
        <f>IF($A275="","",_xll.ciqfunctions.udf.CIQ($A275,"IQ_SOLVENCY_SCORE",$B$3))</f>
        <v/>
      </c>
      <c r="R275" s="43" t="str">
        <f>IF($A275="","",_xll.ciqfunctions.udf.CIQ($A275,"IQ_FFO_INT_SCORE",$B$3))</f>
        <v/>
      </c>
      <c r="S275" s="43" t="str">
        <f>IF($A275="","",_xll.ciqfunctions.udf.CIQ($A275,"IQ_EBITDA_INT_SCORE",$B$3))</f>
        <v/>
      </c>
      <c r="T275" s="43" t="str">
        <f>IF($A275="","",_xll.ciqfunctions.udf.CIQ($A275,"IQ_FFO_TOTAL_DEBT_SCORE",$B$3))</f>
        <v/>
      </c>
      <c r="U275" s="43" t="str">
        <f>IF($A275="","",_xll.ciqfunctions.udf.CIQ($A275,"IQ_NET_DEBT_EBITDA_SCORE",$B$3))</f>
        <v/>
      </c>
      <c r="V275" s="43" t="str">
        <f>IF($A275="","",_xll.ciqfunctions.udf.CIQ($A275,"IQ_TOTAL_DEBT_CAP_SCORE",$B$3))</f>
        <v/>
      </c>
      <c r="W275" s="43" t="str">
        <f>IF($A275="","",_xll.ciqfunctions.udf.CIQ($A275,"IQ_DEBT_TOTAL_LIAB_SCORE",$B$3))</f>
        <v/>
      </c>
      <c r="X275" s="43" t="str">
        <f>IF($A275="","",_xll.ciqfunctions.udf.CIQ($A275,"IQ_TOTAL_DEBT_TOTAL_REV_SCORE",$B$3))</f>
        <v/>
      </c>
      <c r="Z275" s="43" t="str">
        <f>IF($A275="","",_xll.ciqfunctions.udf.CIQ($A275,"IQ_LIQUID_SCORE",$B$3))</f>
        <v/>
      </c>
      <c r="AA275" s="43" t="str">
        <f>IF($A275="","",_xll.ciqfunctions.udf.CIQ($A275,"IQ_FFO_PLUS_CASH_ST_DEBT_SCORE",$B$3))</f>
        <v/>
      </c>
      <c r="AB275" s="43" t="str">
        <f>IF($A275="","",_xll.ciqfunctions.udf.CIQ($A275,"IQ_FFO_GROSS_PROFIT_SCORE",$B$3))</f>
        <v/>
      </c>
      <c r="AC275" s="43" t="str">
        <f>IF($A275="","",_xll.ciqfunctions.udf.CIQ($A275,"IQ_BASIC_DEFENSE_INTERVAL_SCORE",$B$3))</f>
        <v/>
      </c>
      <c r="AD275" s="43" t="str">
        <f>IF($A275="","",_xll.ciqfunctions.udf.CIQ($A275,"IQ_CURRENT_RATIO_SCORE",$B$3))</f>
        <v/>
      </c>
      <c r="AE275" s="43" t="str">
        <f>IF($A275="","",_xll.ciqfunctions.udf.CIQ($A275,"IQ_QUICK_RATIO_SCORE",$B$3))</f>
        <v/>
      </c>
    </row>
    <row r="276" spans="3:31" ht="12.75" customHeight="1" x14ac:dyDescent="0.2">
      <c r="C276" s="43" t="str">
        <f>IF($A276="","",_xll.ciqfunctions.udf.CIQ($A276,"IQ_OPERATIONAL_SCORE",$B$3))</f>
        <v/>
      </c>
      <c r="D276" s="43" t="str">
        <f>IF($A276="","",_xll.ciqfunctions.udf.CIQ($A276,"IQ_TOTAL_REV_SCORE",$B$3))</f>
        <v/>
      </c>
      <c r="E276" s="43" t="str">
        <f>IF($A276="","",_xll.ciqfunctions.udf.CIQ($A276,"IQ_TOTAL_EQUITY_SCORE",$B$3))</f>
        <v/>
      </c>
      <c r="F276" s="43" t="str">
        <f>IF($A276="","",_xll.ciqfunctions.udf.CIQ($A276,"IQ_RETURN_CAPITAL_SCORE",$B$3))</f>
        <v/>
      </c>
      <c r="G276" s="43" t="str">
        <f>IF($A276="","",_xll.ciqfunctions.udf.CIQ($A276,"IQ_RECURRING_EARN_ASSETS_SCORE",$B$3))</f>
        <v/>
      </c>
      <c r="H276" s="43" t="str">
        <f>IF($A276="","",_xll.ciqfunctions.udf.CIQ($A276,"IQ_NET_WORKING_CAP_REV_SCORE",$B$3))</f>
        <v/>
      </c>
      <c r="I276" s="43" t="str">
        <f>IF($A276="","",_xll.ciqfunctions.udf.CIQ($A276,"IQ_ASSET_TURNS_SCORE",$B$3))</f>
        <v/>
      </c>
      <c r="J276" s="43" t="str">
        <f>IF($A276="","",_xll.ciqfunctions.udf.CIQ($A276,"IQ_INTAN_ASSETS_REV_SCORE",$B$3))</f>
        <v/>
      </c>
      <c r="K276" s="43" t="str">
        <f>IF($A276="","",_xll.ciqfunctions.udf.CIQ($A276,"IQ_NET_WORKING_CAP_TOTAL_ASSETS_SCORE",$B$3))</f>
        <v/>
      </c>
      <c r="L276" s="43" t="str">
        <f>IF($A276="","",_xll.ciqfunctions.udf.CIQ($A276,"IQ_AP_AR_SCORE",$B$3))</f>
        <v/>
      </c>
      <c r="M276" s="43" t="str">
        <f>IF($A276="","",_xll.ciqfunctions.udf.CIQ($A276,"IQ_MGMT_RATE_RETURN_SCORE",$B$3))</f>
        <v/>
      </c>
      <c r="N276" s="43" t="str">
        <f>IF($A276="","",_xll.ciqfunctions.udf.CIQ($A276,"IQ_GROSS_MARGIN_SCORE",$B$3))</f>
        <v/>
      </c>
      <c r="O276" s="43" t="str">
        <f>IF($A276="","",_xll.ciqfunctions.udf.CIQ($A276,"IQ_EBITDA_MARGIN_SCORE",$B$3))</f>
        <v/>
      </c>
      <c r="Q276" s="43" t="str">
        <f>IF($A276="","",_xll.ciqfunctions.udf.CIQ($A276,"IQ_SOLVENCY_SCORE",$B$3))</f>
        <v/>
      </c>
      <c r="R276" s="43" t="str">
        <f>IF($A276="","",_xll.ciqfunctions.udf.CIQ($A276,"IQ_FFO_INT_SCORE",$B$3))</f>
        <v/>
      </c>
      <c r="S276" s="43" t="str">
        <f>IF($A276="","",_xll.ciqfunctions.udf.CIQ($A276,"IQ_EBITDA_INT_SCORE",$B$3))</f>
        <v/>
      </c>
      <c r="T276" s="43" t="str">
        <f>IF($A276="","",_xll.ciqfunctions.udf.CIQ($A276,"IQ_FFO_TOTAL_DEBT_SCORE",$B$3))</f>
        <v/>
      </c>
      <c r="U276" s="43" t="str">
        <f>IF($A276="","",_xll.ciqfunctions.udf.CIQ($A276,"IQ_NET_DEBT_EBITDA_SCORE",$B$3))</f>
        <v/>
      </c>
      <c r="V276" s="43" t="str">
        <f>IF($A276="","",_xll.ciqfunctions.udf.CIQ($A276,"IQ_TOTAL_DEBT_CAP_SCORE",$B$3))</f>
        <v/>
      </c>
      <c r="W276" s="43" t="str">
        <f>IF($A276="","",_xll.ciqfunctions.udf.CIQ($A276,"IQ_DEBT_TOTAL_LIAB_SCORE",$B$3))</f>
        <v/>
      </c>
      <c r="X276" s="43" t="str">
        <f>IF($A276="","",_xll.ciqfunctions.udf.CIQ($A276,"IQ_TOTAL_DEBT_TOTAL_REV_SCORE",$B$3))</f>
        <v/>
      </c>
      <c r="Z276" s="43" t="str">
        <f>IF($A276="","",_xll.ciqfunctions.udf.CIQ($A276,"IQ_LIQUID_SCORE",$B$3))</f>
        <v/>
      </c>
      <c r="AA276" s="43" t="str">
        <f>IF($A276="","",_xll.ciqfunctions.udf.CIQ($A276,"IQ_FFO_PLUS_CASH_ST_DEBT_SCORE",$B$3))</f>
        <v/>
      </c>
      <c r="AB276" s="43" t="str">
        <f>IF($A276="","",_xll.ciqfunctions.udf.CIQ($A276,"IQ_FFO_GROSS_PROFIT_SCORE",$B$3))</f>
        <v/>
      </c>
      <c r="AC276" s="43" t="str">
        <f>IF($A276="","",_xll.ciqfunctions.udf.CIQ($A276,"IQ_BASIC_DEFENSE_INTERVAL_SCORE",$B$3))</f>
        <v/>
      </c>
      <c r="AD276" s="43" t="str">
        <f>IF($A276="","",_xll.ciqfunctions.udf.CIQ($A276,"IQ_CURRENT_RATIO_SCORE",$B$3))</f>
        <v/>
      </c>
      <c r="AE276" s="43" t="str">
        <f>IF($A276="","",_xll.ciqfunctions.udf.CIQ($A276,"IQ_QUICK_RATIO_SCORE",$B$3))</f>
        <v/>
      </c>
    </row>
    <row r="277" spans="3:31" ht="12.75" customHeight="1" x14ac:dyDescent="0.2">
      <c r="C277" s="43" t="str">
        <f>IF($A277="","",_xll.ciqfunctions.udf.CIQ($A277,"IQ_OPERATIONAL_SCORE",$B$3))</f>
        <v/>
      </c>
      <c r="D277" s="43" t="str">
        <f>IF($A277="","",_xll.ciqfunctions.udf.CIQ($A277,"IQ_TOTAL_REV_SCORE",$B$3))</f>
        <v/>
      </c>
      <c r="E277" s="43" t="str">
        <f>IF($A277="","",_xll.ciqfunctions.udf.CIQ($A277,"IQ_TOTAL_EQUITY_SCORE",$B$3))</f>
        <v/>
      </c>
      <c r="F277" s="43" t="str">
        <f>IF($A277="","",_xll.ciqfunctions.udf.CIQ($A277,"IQ_RETURN_CAPITAL_SCORE",$B$3))</f>
        <v/>
      </c>
      <c r="G277" s="43" t="str">
        <f>IF($A277="","",_xll.ciqfunctions.udf.CIQ($A277,"IQ_RECURRING_EARN_ASSETS_SCORE",$B$3))</f>
        <v/>
      </c>
      <c r="H277" s="43" t="str">
        <f>IF($A277="","",_xll.ciqfunctions.udf.CIQ($A277,"IQ_NET_WORKING_CAP_REV_SCORE",$B$3))</f>
        <v/>
      </c>
      <c r="I277" s="43" t="str">
        <f>IF($A277="","",_xll.ciqfunctions.udf.CIQ($A277,"IQ_ASSET_TURNS_SCORE",$B$3))</f>
        <v/>
      </c>
      <c r="J277" s="43" t="str">
        <f>IF($A277="","",_xll.ciqfunctions.udf.CIQ($A277,"IQ_INTAN_ASSETS_REV_SCORE",$B$3))</f>
        <v/>
      </c>
      <c r="K277" s="43" t="str">
        <f>IF($A277="","",_xll.ciqfunctions.udf.CIQ($A277,"IQ_NET_WORKING_CAP_TOTAL_ASSETS_SCORE",$B$3))</f>
        <v/>
      </c>
      <c r="L277" s="43" t="str">
        <f>IF($A277="","",_xll.ciqfunctions.udf.CIQ($A277,"IQ_AP_AR_SCORE",$B$3))</f>
        <v/>
      </c>
      <c r="M277" s="43" t="str">
        <f>IF($A277="","",_xll.ciqfunctions.udf.CIQ($A277,"IQ_MGMT_RATE_RETURN_SCORE",$B$3))</f>
        <v/>
      </c>
      <c r="N277" s="43" t="str">
        <f>IF($A277="","",_xll.ciqfunctions.udf.CIQ($A277,"IQ_GROSS_MARGIN_SCORE",$B$3))</f>
        <v/>
      </c>
      <c r="O277" s="43" t="str">
        <f>IF($A277="","",_xll.ciqfunctions.udf.CIQ($A277,"IQ_EBITDA_MARGIN_SCORE",$B$3))</f>
        <v/>
      </c>
      <c r="Q277" s="43" t="str">
        <f>IF($A277="","",_xll.ciqfunctions.udf.CIQ($A277,"IQ_SOLVENCY_SCORE",$B$3))</f>
        <v/>
      </c>
      <c r="R277" s="43" t="str">
        <f>IF($A277="","",_xll.ciqfunctions.udf.CIQ($A277,"IQ_FFO_INT_SCORE",$B$3))</f>
        <v/>
      </c>
      <c r="S277" s="43" t="str">
        <f>IF($A277="","",_xll.ciqfunctions.udf.CIQ($A277,"IQ_EBITDA_INT_SCORE",$B$3))</f>
        <v/>
      </c>
      <c r="T277" s="43" t="str">
        <f>IF($A277="","",_xll.ciqfunctions.udf.CIQ($A277,"IQ_FFO_TOTAL_DEBT_SCORE",$B$3))</f>
        <v/>
      </c>
      <c r="U277" s="43" t="str">
        <f>IF($A277="","",_xll.ciqfunctions.udf.CIQ($A277,"IQ_NET_DEBT_EBITDA_SCORE",$B$3))</f>
        <v/>
      </c>
      <c r="V277" s="43" t="str">
        <f>IF($A277="","",_xll.ciqfunctions.udf.CIQ($A277,"IQ_TOTAL_DEBT_CAP_SCORE",$B$3))</f>
        <v/>
      </c>
      <c r="W277" s="43" t="str">
        <f>IF($A277="","",_xll.ciqfunctions.udf.CIQ($A277,"IQ_DEBT_TOTAL_LIAB_SCORE",$B$3))</f>
        <v/>
      </c>
      <c r="X277" s="43" t="str">
        <f>IF($A277="","",_xll.ciqfunctions.udf.CIQ($A277,"IQ_TOTAL_DEBT_TOTAL_REV_SCORE",$B$3))</f>
        <v/>
      </c>
      <c r="Z277" s="43" t="str">
        <f>IF($A277="","",_xll.ciqfunctions.udf.CIQ($A277,"IQ_LIQUID_SCORE",$B$3))</f>
        <v/>
      </c>
      <c r="AA277" s="43" t="str">
        <f>IF($A277="","",_xll.ciqfunctions.udf.CIQ($A277,"IQ_FFO_PLUS_CASH_ST_DEBT_SCORE",$B$3))</f>
        <v/>
      </c>
      <c r="AB277" s="43" t="str">
        <f>IF($A277="","",_xll.ciqfunctions.udf.CIQ($A277,"IQ_FFO_GROSS_PROFIT_SCORE",$B$3))</f>
        <v/>
      </c>
      <c r="AC277" s="43" t="str">
        <f>IF($A277="","",_xll.ciqfunctions.udf.CIQ($A277,"IQ_BASIC_DEFENSE_INTERVAL_SCORE",$B$3))</f>
        <v/>
      </c>
      <c r="AD277" s="43" t="str">
        <f>IF($A277="","",_xll.ciqfunctions.udf.CIQ($A277,"IQ_CURRENT_RATIO_SCORE",$B$3))</f>
        <v/>
      </c>
      <c r="AE277" s="43" t="str">
        <f>IF($A277="","",_xll.ciqfunctions.udf.CIQ($A277,"IQ_QUICK_RATIO_SCORE",$B$3))</f>
        <v/>
      </c>
    </row>
    <row r="278" spans="3:31" ht="12.75" customHeight="1" x14ac:dyDescent="0.2">
      <c r="C278" s="43" t="str">
        <f>IF($A278="","",_xll.ciqfunctions.udf.CIQ($A278,"IQ_OPERATIONAL_SCORE",$B$3))</f>
        <v/>
      </c>
      <c r="D278" s="43" t="str">
        <f>IF($A278="","",_xll.ciqfunctions.udf.CIQ($A278,"IQ_TOTAL_REV_SCORE",$B$3))</f>
        <v/>
      </c>
      <c r="E278" s="43" t="str">
        <f>IF($A278="","",_xll.ciqfunctions.udf.CIQ($A278,"IQ_TOTAL_EQUITY_SCORE",$B$3))</f>
        <v/>
      </c>
      <c r="F278" s="43" t="str">
        <f>IF($A278="","",_xll.ciqfunctions.udf.CIQ($A278,"IQ_RETURN_CAPITAL_SCORE",$B$3))</f>
        <v/>
      </c>
      <c r="G278" s="43" t="str">
        <f>IF($A278="","",_xll.ciqfunctions.udf.CIQ($A278,"IQ_RECURRING_EARN_ASSETS_SCORE",$B$3))</f>
        <v/>
      </c>
      <c r="H278" s="43" t="str">
        <f>IF($A278="","",_xll.ciqfunctions.udf.CIQ($A278,"IQ_NET_WORKING_CAP_REV_SCORE",$B$3))</f>
        <v/>
      </c>
      <c r="I278" s="43" t="str">
        <f>IF($A278="","",_xll.ciqfunctions.udf.CIQ($A278,"IQ_ASSET_TURNS_SCORE",$B$3))</f>
        <v/>
      </c>
      <c r="J278" s="43" t="str">
        <f>IF($A278="","",_xll.ciqfunctions.udf.CIQ($A278,"IQ_INTAN_ASSETS_REV_SCORE",$B$3))</f>
        <v/>
      </c>
      <c r="K278" s="43" t="str">
        <f>IF($A278="","",_xll.ciqfunctions.udf.CIQ($A278,"IQ_NET_WORKING_CAP_TOTAL_ASSETS_SCORE",$B$3))</f>
        <v/>
      </c>
      <c r="L278" s="43" t="str">
        <f>IF($A278="","",_xll.ciqfunctions.udf.CIQ($A278,"IQ_AP_AR_SCORE",$B$3))</f>
        <v/>
      </c>
      <c r="M278" s="43" t="str">
        <f>IF($A278="","",_xll.ciqfunctions.udf.CIQ($A278,"IQ_MGMT_RATE_RETURN_SCORE",$B$3))</f>
        <v/>
      </c>
      <c r="N278" s="43" t="str">
        <f>IF($A278="","",_xll.ciqfunctions.udf.CIQ($A278,"IQ_GROSS_MARGIN_SCORE",$B$3))</f>
        <v/>
      </c>
      <c r="O278" s="43" t="str">
        <f>IF($A278="","",_xll.ciqfunctions.udf.CIQ($A278,"IQ_EBITDA_MARGIN_SCORE",$B$3))</f>
        <v/>
      </c>
      <c r="Q278" s="43" t="str">
        <f>IF($A278="","",_xll.ciqfunctions.udf.CIQ($A278,"IQ_SOLVENCY_SCORE",$B$3))</f>
        <v/>
      </c>
      <c r="R278" s="43" t="str">
        <f>IF($A278="","",_xll.ciqfunctions.udf.CIQ($A278,"IQ_FFO_INT_SCORE",$B$3))</f>
        <v/>
      </c>
      <c r="S278" s="43" t="str">
        <f>IF($A278="","",_xll.ciqfunctions.udf.CIQ($A278,"IQ_EBITDA_INT_SCORE",$B$3))</f>
        <v/>
      </c>
      <c r="T278" s="43" t="str">
        <f>IF($A278="","",_xll.ciqfunctions.udf.CIQ($A278,"IQ_FFO_TOTAL_DEBT_SCORE",$B$3))</f>
        <v/>
      </c>
      <c r="U278" s="43" t="str">
        <f>IF($A278="","",_xll.ciqfunctions.udf.CIQ($A278,"IQ_NET_DEBT_EBITDA_SCORE",$B$3))</f>
        <v/>
      </c>
      <c r="V278" s="43" t="str">
        <f>IF($A278="","",_xll.ciqfunctions.udf.CIQ($A278,"IQ_TOTAL_DEBT_CAP_SCORE",$B$3))</f>
        <v/>
      </c>
      <c r="W278" s="43" t="str">
        <f>IF($A278="","",_xll.ciqfunctions.udf.CIQ($A278,"IQ_DEBT_TOTAL_LIAB_SCORE",$B$3))</f>
        <v/>
      </c>
      <c r="X278" s="43" t="str">
        <f>IF($A278="","",_xll.ciqfunctions.udf.CIQ($A278,"IQ_TOTAL_DEBT_TOTAL_REV_SCORE",$B$3))</f>
        <v/>
      </c>
      <c r="Z278" s="43" t="str">
        <f>IF($A278="","",_xll.ciqfunctions.udf.CIQ($A278,"IQ_LIQUID_SCORE",$B$3))</f>
        <v/>
      </c>
      <c r="AA278" s="43" t="str">
        <f>IF($A278="","",_xll.ciqfunctions.udf.CIQ($A278,"IQ_FFO_PLUS_CASH_ST_DEBT_SCORE",$B$3))</f>
        <v/>
      </c>
      <c r="AB278" s="43" t="str">
        <f>IF($A278="","",_xll.ciqfunctions.udf.CIQ($A278,"IQ_FFO_GROSS_PROFIT_SCORE",$B$3))</f>
        <v/>
      </c>
      <c r="AC278" s="43" t="str">
        <f>IF($A278="","",_xll.ciqfunctions.udf.CIQ($A278,"IQ_BASIC_DEFENSE_INTERVAL_SCORE",$B$3))</f>
        <v/>
      </c>
      <c r="AD278" s="43" t="str">
        <f>IF($A278="","",_xll.ciqfunctions.udf.CIQ($A278,"IQ_CURRENT_RATIO_SCORE",$B$3))</f>
        <v/>
      </c>
      <c r="AE278" s="43" t="str">
        <f>IF($A278="","",_xll.ciqfunctions.udf.CIQ($A278,"IQ_QUICK_RATIO_SCORE",$B$3))</f>
        <v/>
      </c>
    </row>
    <row r="279" spans="3:31" ht="12.75" customHeight="1" x14ac:dyDescent="0.2">
      <c r="C279" s="43" t="str">
        <f>IF($A279="","",_xll.ciqfunctions.udf.CIQ($A279,"IQ_OPERATIONAL_SCORE",$B$3))</f>
        <v/>
      </c>
      <c r="D279" s="43" t="str">
        <f>IF($A279="","",_xll.ciqfunctions.udf.CIQ($A279,"IQ_TOTAL_REV_SCORE",$B$3))</f>
        <v/>
      </c>
      <c r="E279" s="43" t="str">
        <f>IF($A279="","",_xll.ciqfunctions.udf.CIQ($A279,"IQ_TOTAL_EQUITY_SCORE",$B$3))</f>
        <v/>
      </c>
      <c r="F279" s="43" t="str">
        <f>IF($A279="","",_xll.ciqfunctions.udf.CIQ($A279,"IQ_RETURN_CAPITAL_SCORE",$B$3))</f>
        <v/>
      </c>
      <c r="G279" s="43" t="str">
        <f>IF($A279="","",_xll.ciqfunctions.udf.CIQ($A279,"IQ_RECURRING_EARN_ASSETS_SCORE",$B$3))</f>
        <v/>
      </c>
      <c r="H279" s="43" t="str">
        <f>IF($A279="","",_xll.ciqfunctions.udf.CIQ($A279,"IQ_NET_WORKING_CAP_REV_SCORE",$B$3))</f>
        <v/>
      </c>
      <c r="I279" s="43" t="str">
        <f>IF($A279="","",_xll.ciqfunctions.udf.CIQ($A279,"IQ_ASSET_TURNS_SCORE",$B$3))</f>
        <v/>
      </c>
      <c r="J279" s="43" t="str">
        <f>IF($A279="","",_xll.ciqfunctions.udf.CIQ($A279,"IQ_INTAN_ASSETS_REV_SCORE",$B$3))</f>
        <v/>
      </c>
      <c r="K279" s="43" t="str">
        <f>IF($A279="","",_xll.ciqfunctions.udf.CIQ($A279,"IQ_NET_WORKING_CAP_TOTAL_ASSETS_SCORE",$B$3))</f>
        <v/>
      </c>
      <c r="L279" s="43" t="str">
        <f>IF($A279="","",_xll.ciqfunctions.udf.CIQ($A279,"IQ_AP_AR_SCORE",$B$3))</f>
        <v/>
      </c>
      <c r="M279" s="43" t="str">
        <f>IF($A279="","",_xll.ciqfunctions.udf.CIQ($A279,"IQ_MGMT_RATE_RETURN_SCORE",$B$3))</f>
        <v/>
      </c>
      <c r="N279" s="43" t="str">
        <f>IF($A279="","",_xll.ciqfunctions.udf.CIQ($A279,"IQ_GROSS_MARGIN_SCORE",$B$3))</f>
        <v/>
      </c>
      <c r="O279" s="43" t="str">
        <f>IF($A279="","",_xll.ciqfunctions.udf.CIQ($A279,"IQ_EBITDA_MARGIN_SCORE",$B$3))</f>
        <v/>
      </c>
      <c r="Q279" s="43" t="str">
        <f>IF($A279="","",_xll.ciqfunctions.udf.CIQ($A279,"IQ_SOLVENCY_SCORE",$B$3))</f>
        <v/>
      </c>
      <c r="R279" s="43" t="str">
        <f>IF($A279="","",_xll.ciqfunctions.udf.CIQ($A279,"IQ_FFO_INT_SCORE",$B$3))</f>
        <v/>
      </c>
      <c r="S279" s="43" t="str">
        <f>IF($A279="","",_xll.ciqfunctions.udf.CIQ($A279,"IQ_EBITDA_INT_SCORE",$B$3))</f>
        <v/>
      </c>
      <c r="T279" s="43" t="str">
        <f>IF($A279="","",_xll.ciqfunctions.udf.CIQ($A279,"IQ_FFO_TOTAL_DEBT_SCORE",$B$3))</f>
        <v/>
      </c>
      <c r="U279" s="43" t="str">
        <f>IF($A279="","",_xll.ciqfunctions.udf.CIQ($A279,"IQ_NET_DEBT_EBITDA_SCORE",$B$3))</f>
        <v/>
      </c>
      <c r="V279" s="43" t="str">
        <f>IF($A279="","",_xll.ciqfunctions.udf.CIQ($A279,"IQ_TOTAL_DEBT_CAP_SCORE",$B$3))</f>
        <v/>
      </c>
      <c r="W279" s="43" t="str">
        <f>IF($A279="","",_xll.ciqfunctions.udf.CIQ($A279,"IQ_DEBT_TOTAL_LIAB_SCORE",$B$3))</f>
        <v/>
      </c>
      <c r="X279" s="43" t="str">
        <f>IF($A279="","",_xll.ciqfunctions.udf.CIQ($A279,"IQ_TOTAL_DEBT_TOTAL_REV_SCORE",$B$3))</f>
        <v/>
      </c>
      <c r="Z279" s="43" t="str">
        <f>IF($A279="","",_xll.ciqfunctions.udf.CIQ($A279,"IQ_LIQUID_SCORE",$B$3))</f>
        <v/>
      </c>
      <c r="AA279" s="43" t="str">
        <f>IF($A279="","",_xll.ciqfunctions.udf.CIQ($A279,"IQ_FFO_PLUS_CASH_ST_DEBT_SCORE",$B$3))</f>
        <v/>
      </c>
      <c r="AB279" s="43" t="str">
        <f>IF($A279="","",_xll.ciqfunctions.udf.CIQ($A279,"IQ_FFO_GROSS_PROFIT_SCORE",$B$3))</f>
        <v/>
      </c>
      <c r="AC279" s="43" t="str">
        <f>IF($A279="","",_xll.ciqfunctions.udf.CIQ($A279,"IQ_BASIC_DEFENSE_INTERVAL_SCORE",$B$3))</f>
        <v/>
      </c>
      <c r="AD279" s="43" t="str">
        <f>IF($A279="","",_xll.ciqfunctions.udf.CIQ($A279,"IQ_CURRENT_RATIO_SCORE",$B$3))</f>
        <v/>
      </c>
      <c r="AE279" s="43" t="str">
        <f>IF($A279="","",_xll.ciqfunctions.udf.CIQ($A279,"IQ_QUICK_RATIO_SCORE",$B$3))</f>
        <v/>
      </c>
    </row>
    <row r="280" spans="3:31" ht="12.75" customHeight="1" x14ac:dyDescent="0.2">
      <c r="C280" s="43" t="str">
        <f>IF($A280="","",_xll.ciqfunctions.udf.CIQ($A280,"IQ_OPERATIONAL_SCORE",$B$3))</f>
        <v/>
      </c>
      <c r="D280" s="43" t="str">
        <f>IF($A280="","",_xll.ciqfunctions.udf.CIQ($A280,"IQ_TOTAL_REV_SCORE",$B$3))</f>
        <v/>
      </c>
      <c r="E280" s="43" t="str">
        <f>IF($A280="","",_xll.ciqfunctions.udf.CIQ($A280,"IQ_TOTAL_EQUITY_SCORE",$B$3))</f>
        <v/>
      </c>
      <c r="F280" s="43" t="str">
        <f>IF($A280="","",_xll.ciqfunctions.udf.CIQ($A280,"IQ_RETURN_CAPITAL_SCORE",$B$3))</f>
        <v/>
      </c>
      <c r="G280" s="43" t="str">
        <f>IF($A280="","",_xll.ciqfunctions.udf.CIQ($A280,"IQ_RECURRING_EARN_ASSETS_SCORE",$B$3))</f>
        <v/>
      </c>
      <c r="H280" s="43" t="str">
        <f>IF($A280="","",_xll.ciqfunctions.udf.CIQ($A280,"IQ_NET_WORKING_CAP_REV_SCORE",$B$3))</f>
        <v/>
      </c>
      <c r="I280" s="43" t="str">
        <f>IF($A280="","",_xll.ciqfunctions.udf.CIQ($A280,"IQ_ASSET_TURNS_SCORE",$B$3))</f>
        <v/>
      </c>
      <c r="J280" s="43" t="str">
        <f>IF($A280="","",_xll.ciqfunctions.udf.CIQ($A280,"IQ_INTAN_ASSETS_REV_SCORE",$B$3))</f>
        <v/>
      </c>
      <c r="K280" s="43" t="str">
        <f>IF($A280="","",_xll.ciqfunctions.udf.CIQ($A280,"IQ_NET_WORKING_CAP_TOTAL_ASSETS_SCORE",$B$3))</f>
        <v/>
      </c>
      <c r="L280" s="43" t="str">
        <f>IF($A280="","",_xll.ciqfunctions.udf.CIQ($A280,"IQ_AP_AR_SCORE",$B$3))</f>
        <v/>
      </c>
      <c r="M280" s="43" t="str">
        <f>IF($A280="","",_xll.ciqfunctions.udf.CIQ($A280,"IQ_MGMT_RATE_RETURN_SCORE",$B$3))</f>
        <v/>
      </c>
      <c r="N280" s="43" t="str">
        <f>IF($A280="","",_xll.ciqfunctions.udf.CIQ($A280,"IQ_GROSS_MARGIN_SCORE",$B$3))</f>
        <v/>
      </c>
      <c r="O280" s="43" t="str">
        <f>IF($A280="","",_xll.ciqfunctions.udf.CIQ($A280,"IQ_EBITDA_MARGIN_SCORE",$B$3))</f>
        <v/>
      </c>
      <c r="Q280" s="43" t="str">
        <f>IF($A280="","",_xll.ciqfunctions.udf.CIQ($A280,"IQ_SOLVENCY_SCORE",$B$3))</f>
        <v/>
      </c>
      <c r="R280" s="43" t="str">
        <f>IF($A280="","",_xll.ciqfunctions.udf.CIQ($A280,"IQ_FFO_INT_SCORE",$B$3))</f>
        <v/>
      </c>
      <c r="S280" s="43" t="str">
        <f>IF($A280="","",_xll.ciqfunctions.udf.CIQ($A280,"IQ_EBITDA_INT_SCORE",$B$3))</f>
        <v/>
      </c>
      <c r="T280" s="43" t="str">
        <f>IF($A280="","",_xll.ciqfunctions.udf.CIQ($A280,"IQ_FFO_TOTAL_DEBT_SCORE",$B$3))</f>
        <v/>
      </c>
      <c r="U280" s="43" t="str">
        <f>IF($A280="","",_xll.ciqfunctions.udf.CIQ($A280,"IQ_NET_DEBT_EBITDA_SCORE",$B$3))</f>
        <v/>
      </c>
      <c r="V280" s="43" t="str">
        <f>IF($A280="","",_xll.ciqfunctions.udf.CIQ($A280,"IQ_TOTAL_DEBT_CAP_SCORE",$B$3))</f>
        <v/>
      </c>
      <c r="W280" s="43" t="str">
        <f>IF($A280="","",_xll.ciqfunctions.udf.CIQ($A280,"IQ_DEBT_TOTAL_LIAB_SCORE",$B$3))</f>
        <v/>
      </c>
      <c r="X280" s="43" t="str">
        <f>IF($A280="","",_xll.ciqfunctions.udf.CIQ($A280,"IQ_TOTAL_DEBT_TOTAL_REV_SCORE",$B$3))</f>
        <v/>
      </c>
      <c r="Z280" s="43" t="str">
        <f>IF($A280="","",_xll.ciqfunctions.udf.CIQ($A280,"IQ_LIQUID_SCORE",$B$3))</f>
        <v/>
      </c>
      <c r="AA280" s="43" t="str">
        <f>IF($A280="","",_xll.ciqfunctions.udf.CIQ($A280,"IQ_FFO_PLUS_CASH_ST_DEBT_SCORE",$B$3))</f>
        <v/>
      </c>
      <c r="AB280" s="43" t="str">
        <f>IF($A280="","",_xll.ciqfunctions.udf.CIQ($A280,"IQ_FFO_GROSS_PROFIT_SCORE",$B$3))</f>
        <v/>
      </c>
      <c r="AC280" s="43" t="str">
        <f>IF($A280="","",_xll.ciqfunctions.udf.CIQ($A280,"IQ_BASIC_DEFENSE_INTERVAL_SCORE",$B$3))</f>
        <v/>
      </c>
      <c r="AD280" s="43" t="str">
        <f>IF($A280="","",_xll.ciqfunctions.udf.CIQ($A280,"IQ_CURRENT_RATIO_SCORE",$B$3))</f>
        <v/>
      </c>
      <c r="AE280" s="43" t="str">
        <f>IF($A280="","",_xll.ciqfunctions.udf.CIQ($A280,"IQ_QUICK_RATIO_SCORE",$B$3))</f>
        <v/>
      </c>
    </row>
    <row r="281" spans="3:31" ht="12.75" customHeight="1" x14ac:dyDescent="0.2">
      <c r="C281" s="43" t="str">
        <f>IF($A281="","",_xll.ciqfunctions.udf.CIQ($A281,"IQ_OPERATIONAL_SCORE",$B$3))</f>
        <v/>
      </c>
      <c r="D281" s="43" t="str">
        <f>IF($A281="","",_xll.ciqfunctions.udf.CIQ($A281,"IQ_TOTAL_REV_SCORE",$B$3))</f>
        <v/>
      </c>
      <c r="E281" s="43" t="str">
        <f>IF($A281="","",_xll.ciqfunctions.udf.CIQ($A281,"IQ_TOTAL_EQUITY_SCORE",$B$3))</f>
        <v/>
      </c>
      <c r="F281" s="43" t="str">
        <f>IF($A281="","",_xll.ciqfunctions.udf.CIQ($A281,"IQ_RETURN_CAPITAL_SCORE",$B$3))</f>
        <v/>
      </c>
      <c r="G281" s="43" t="str">
        <f>IF($A281="","",_xll.ciqfunctions.udf.CIQ($A281,"IQ_RECURRING_EARN_ASSETS_SCORE",$B$3))</f>
        <v/>
      </c>
      <c r="H281" s="43" t="str">
        <f>IF($A281="","",_xll.ciqfunctions.udf.CIQ($A281,"IQ_NET_WORKING_CAP_REV_SCORE",$B$3))</f>
        <v/>
      </c>
      <c r="I281" s="43" t="str">
        <f>IF($A281="","",_xll.ciqfunctions.udf.CIQ($A281,"IQ_ASSET_TURNS_SCORE",$B$3))</f>
        <v/>
      </c>
      <c r="J281" s="43" t="str">
        <f>IF($A281="","",_xll.ciqfunctions.udf.CIQ($A281,"IQ_INTAN_ASSETS_REV_SCORE",$B$3))</f>
        <v/>
      </c>
      <c r="K281" s="43" t="str">
        <f>IF($A281="","",_xll.ciqfunctions.udf.CIQ($A281,"IQ_NET_WORKING_CAP_TOTAL_ASSETS_SCORE",$B$3))</f>
        <v/>
      </c>
      <c r="L281" s="43" t="str">
        <f>IF($A281="","",_xll.ciqfunctions.udf.CIQ($A281,"IQ_AP_AR_SCORE",$B$3))</f>
        <v/>
      </c>
      <c r="M281" s="43" t="str">
        <f>IF($A281="","",_xll.ciqfunctions.udf.CIQ($A281,"IQ_MGMT_RATE_RETURN_SCORE",$B$3))</f>
        <v/>
      </c>
      <c r="N281" s="43" t="str">
        <f>IF($A281="","",_xll.ciqfunctions.udf.CIQ($A281,"IQ_GROSS_MARGIN_SCORE",$B$3))</f>
        <v/>
      </c>
      <c r="O281" s="43" t="str">
        <f>IF($A281="","",_xll.ciqfunctions.udf.CIQ($A281,"IQ_EBITDA_MARGIN_SCORE",$B$3))</f>
        <v/>
      </c>
      <c r="Q281" s="43" t="str">
        <f>IF($A281="","",_xll.ciqfunctions.udf.CIQ($A281,"IQ_SOLVENCY_SCORE",$B$3))</f>
        <v/>
      </c>
      <c r="R281" s="43" t="str">
        <f>IF($A281="","",_xll.ciqfunctions.udf.CIQ($A281,"IQ_FFO_INT_SCORE",$B$3))</f>
        <v/>
      </c>
      <c r="S281" s="43" t="str">
        <f>IF($A281="","",_xll.ciqfunctions.udf.CIQ($A281,"IQ_EBITDA_INT_SCORE",$B$3))</f>
        <v/>
      </c>
      <c r="T281" s="43" t="str">
        <f>IF($A281="","",_xll.ciqfunctions.udf.CIQ($A281,"IQ_FFO_TOTAL_DEBT_SCORE",$B$3))</f>
        <v/>
      </c>
      <c r="U281" s="43" t="str">
        <f>IF($A281="","",_xll.ciqfunctions.udf.CIQ($A281,"IQ_NET_DEBT_EBITDA_SCORE",$B$3))</f>
        <v/>
      </c>
      <c r="V281" s="43" t="str">
        <f>IF($A281="","",_xll.ciqfunctions.udf.CIQ($A281,"IQ_TOTAL_DEBT_CAP_SCORE",$B$3))</f>
        <v/>
      </c>
      <c r="W281" s="43" t="str">
        <f>IF($A281="","",_xll.ciqfunctions.udf.CIQ($A281,"IQ_DEBT_TOTAL_LIAB_SCORE",$B$3))</f>
        <v/>
      </c>
      <c r="X281" s="43" t="str">
        <f>IF($A281="","",_xll.ciqfunctions.udf.CIQ($A281,"IQ_TOTAL_DEBT_TOTAL_REV_SCORE",$B$3))</f>
        <v/>
      </c>
      <c r="Z281" s="43" t="str">
        <f>IF($A281="","",_xll.ciqfunctions.udf.CIQ($A281,"IQ_LIQUID_SCORE",$B$3))</f>
        <v/>
      </c>
      <c r="AA281" s="43" t="str">
        <f>IF($A281="","",_xll.ciqfunctions.udf.CIQ($A281,"IQ_FFO_PLUS_CASH_ST_DEBT_SCORE",$B$3))</f>
        <v/>
      </c>
      <c r="AB281" s="43" t="str">
        <f>IF($A281="","",_xll.ciqfunctions.udf.CIQ($A281,"IQ_FFO_GROSS_PROFIT_SCORE",$B$3))</f>
        <v/>
      </c>
      <c r="AC281" s="43" t="str">
        <f>IF($A281="","",_xll.ciqfunctions.udf.CIQ($A281,"IQ_BASIC_DEFENSE_INTERVAL_SCORE",$B$3))</f>
        <v/>
      </c>
      <c r="AD281" s="43" t="str">
        <f>IF($A281="","",_xll.ciqfunctions.udf.CIQ($A281,"IQ_CURRENT_RATIO_SCORE",$B$3))</f>
        <v/>
      </c>
      <c r="AE281" s="43" t="str">
        <f>IF($A281="","",_xll.ciqfunctions.udf.CIQ($A281,"IQ_QUICK_RATIO_SCORE",$B$3))</f>
        <v/>
      </c>
    </row>
    <row r="282" spans="3:31" ht="12.75" customHeight="1" x14ac:dyDescent="0.2">
      <c r="C282" s="43" t="str">
        <f>IF($A282="","",_xll.ciqfunctions.udf.CIQ($A282,"IQ_OPERATIONAL_SCORE",$B$3))</f>
        <v/>
      </c>
      <c r="D282" s="43" t="str">
        <f>IF($A282="","",_xll.ciqfunctions.udf.CIQ($A282,"IQ_TOTAL_REV_SCORE",$B$3))</f>
        <v/>
      </c>
      <c r="E282" s="43" t="str">
        <f>IF($A282="","",_xll.ciqfunctions.udf.CIQ($A282,"IQ_TOTAL_EQUITY_SCORE",$B$3))</f>
        <v/>
      </c>
      <c r="F282" s="43" t="str">
        <f>IF($A282="","",_xll.ciqfunctions.udf.CIQ($A282,"IQ_RETURN_CAPITAL_SCORE",$B$3))</f>
        <v/>
      </c>
      <c r="G282" s="43" t="str">
        <f>IF($A282="","",_xll.ciqfunctions.udf.CIQ($A282,"IQ_RECURRING_EARN_ASSETS_SCORE",$B$3))</f>
        <v/>
      </c>
      <c r="H282" s="43" t="str">
        <f>IF($A282="","",_xll.ciqfunctions.udf.CIQ($A282,"IQ_NET_WORKING_CAP_REV_SCORE",$B$3))</f>
        <v/>
      </c>
      <c r="I282" s="43" t="str">
        <f>IF($A282="","",_xll.ciqfunctions.udf.CIQ($A282,"IQ_ASSET_TURNS_SCORE",$B$3))</f>
        <v/>
      </c>
      <c r="J282" s="43" t="str">
        <f>IF($A282="","",_xll.ciqfunctions.udf.CIQ($A282,"IQ_INTAN_ASSETS_REV_SCORE",$B$3))</f>
        <v/>
      </c>
      <c r="K282" s="43" t="str">
        <f>IF($A282="","",_xll.ciqfunctions.udf.CIQ($A282,"IQ_NET_WORKING_CAP_TOTAL_ASSETS_SCORE",$B$3))</f>
        <v/>
      </c>
      <c r="L282" s="43" t="str">
        <f>IF($A282="","",_xll.ciqfunctions.udf.CIQ($A282,"IQ_AP_AR_SCORE",$B$3))</f>
        <v/>
      </c>
      <c r="M282" s="43" t="str">
        <f>IF($A282="","",_xll.ciqfunctions.udf.CIQ($A282,"IQ_MGMT_RATE_RETURN_SCORE",$B$3))</f>
        <v/>
      </c>
      <c r="N282" s="43" t="str">
        <f>IF($A282="","",_xll.ciqfunctions.udf.CIQ($A282,"IQ_GROSS_MARGIN_SCORE",$B$3))</f>
        <v/>
      </c>
      <c r="O282" s="43" t="str">
        <f>IF($A282="","",_xll.ciqfunctions.udf.CIQ($A282,"IQ_EBITDA_MARGIN_SCORE",$B$3))</f>
        <v/>
      </c>
      <c r="Q282" s="43" t="str">
        <f>IF($A282="","",_xll.ciqfunctions.udf.CIQ($A282,"IQ_SOLVENCY_SCORE",$B$3))</f>
        <v/>
      </c>
      <c r="R282" s="43" t="str">
        <f>IF($A282="","",_xll.ciqfunctions.udf.CIQ($A282,"IQ_FFO_INT_SCORE",$B$3))</f>
        <v/>
      </c>
      <c r="S282" s="43" t="str">
        <f>IF($A282="","",_xll.ciqfunctions.udf.CIQ($A282,"IQ_EBITDA_INT_SCORE",$B$3))</f>
        <v/>
      </c>
      <c r="T282" s="43" t="str">
        <f>IF($A282="","",_xll.ciqfunctions.udf.CIQ($A282,"IQ_FFO_TOTAL_DEBT_SCORE",$B$3))</f>
        <v/>
      </c>
      <c r="U282" s="43" t="str">
        <f>IF($A282="","",_xll.ciqfunctions.udf.CIQ($A282,"IQ_NET_DEBT_EBITDA_SCORE",$B$3))</f>
        <v/>
      </c>
      <c r="V282" s="43" t="str">
        <f>IF($A282="","",_xll.ciqfunctions.udf.CIQ($A282,"IQ_TOTAL_DEBT_CAP_SCORE",$B$3))</f>
        <v/>
      </c>
      <c r="W282" s="43" t="str">
        <f>IF($A282="","",_xll.ciqfunctions.udf.CIQ($A282,"IQ_DEBT_TOTAL_LIAB_SCORE",$B$3))</f>
        <v/>
      </c>
      <c r="X282" s="43" t="str">
        <f>IF($A282="","",_xll.ciqfunctions.udf.CIQ($A282,"IQ_TOTAL_DEBT_TOTAL_REV_SCORE",$B$3))</f>
        <v/>
      </c>
      <c r="Z282" s="43" t="str">
        <f>IF($A282="","",_xll.ciqfunctions.udf.CIQ($A282,"IQ_LIQUID_SCORE",$B$3))</f>
        <v/>
      </c>
      <c r="AA282" s="43" t="str">
        <f>IF($A282="","",_xll.ciqfunctions.udf.CIQ($A282,"IQ_FFO_PLUS_CASH_ST_DEBT_SCORE",$B$3))</f>
        <v/>
      </c>
      <c r="AB282" s="43" t="str">
        <f>IF($A282="","",_xll.ciqfunctions.udf.CIQ($A282,"IQ_FFO_GROSS_PROFIT_SCORE",$B$3))</f>
        <v/>
      </c>
      <c r="AC282" s="43" t="str">
        <f>IF($A282="","",_xll.ciqfunctions.udf.CIQ($A282,"IQ_BASIC_DEFENSE_INTERVAL_SCORE",$B$3))</f>
        <v/>
      </c>
      <c r="AD282" s="43" t="str">
        <f>IF($A282="","",_xll.ciqfunctions.udf.CIQ($A282,"IQ_CURRENT_RATIO_SCORE",$B$3))</f>
        <v/>
      </c>
      <c r="AE282" s="43" t="str">
        <f>IF($A282="","",_xll.ciqfunctions.udf.CIQ($A282,"IQ_QUICK_RATIO_SCORE",$B$3))</f>
        <v/>
      </c>
    </row>
    <row r="283" spans="3:31" ht="12.75" customHeight="1" x14ac:dyDescent="0.2">
      <c r="C283" s="43" t="str">
        <f>IF($A283="","",_xll.ciqfunctions.udf.CIQ($A283,"IQ_OPERATIONAL_SCORE",$B$3))</f>
        <v/>
      </c>
      <c r="D283" s="43" t="str">
        <f>IF($A283="","",_xll.ciqfunctions.udf.CIQ($A283,"IQ_TOTAL_REV_SCORE",$B$3))</f>
        <v/>
      </c>
      <c r="E283" s="43" t="str">
        <f>IF($A283="","",_xll.ciqfunctions.udf.CIQ($A283,"IQ_TOTAL_EQUITY_SCORE",$B$3))</f>
        <v/>
      </c>
      <c r="F283" s="43" t="str">
        <f>IF($A283="","",_xll.ciqfunctions.udf.CIQ($A283,"IQ_RETURN_CAPITAL_SCORE",$B$3))</f>
        <v/>
      </c>
      <c r="G283" s="43" t="str">
        <f>IF($A283="","",_xll.ciqfunctions.udf.CIQ($A283,"IQ_RECURRING_EARN_ASSETS_SCORE",$B$3))</f>
        <v/>
      </c>
      <c r="H283" s="43" t="str">
        <f>IF($A283="","",_xll.ciqfunctions.udf.CIQ($A283,"IQ_NET_WORKING_CAP_REV_SCORE",$B$3))</f>
        <v/>
      </c>
      <c r="I283" s="43" t="str">
        <f>IF($A283="","",_xll.ciqfunctions.udf.CIQ($A283,"IQ_ASSET_TURNS_SCORE",$B$3))</f>
        <v/>
      </c>
      <c r="J283" s="43" t="str">
        <f>IF($A283="","",_xll.ciqfunctions.udf.CIQ($A283,"IQ_INTAN_ASSETS_REV_SCORE",$B$3))</f>
        <v/>
      </c>
      <c r="K283" s="43" t="str">
        <f>IF($A283="","",_xll.ciqfunctions.udf.CIQ($A283,"IQ_NET_WORKING_CAP_TOTAL_ASSETS_SCORE",$B$3))</f>
        <v/>
      </c>
      <c r="L283" s="43" t="str">
        <f>IF($A283="","",_xll.ciqfunctions.udf.CIQ($A283,"IQ_AP_AR_SCORE",$B$3))</f>
        <v/>
      </c>
      <c r="M283" s="43" t="str">
        <f>IF($A283="","",_xll.ciqfunctions.udf.CIQ($A283,"IQ_MGMT_RATE_RETURN_SCORE",$B$3))</f>
        <v/>
      </c>
      <c r="N283" s="43" t="str">
        <f>IF($A283="","",_xll.ciqfunctions.udf.CIQ($A283,"IQ_GROSS_MARGIN_SCORE",$B$3))</f>
        <v/>
      </c>
      <c r="O283" s="43" t="str">
        <f>IF($A283="","",_xll.ciqfunctions.udf.CIQ($A283,"IQ_EBITDA_MARGIN_SCORE",$B$3))</f>
        <v/>
      </c>
      <c r="Q283" s="43" t="str">
        <f>IF($A283="","",_xll.ciqfunctions.udf.CIQ($A283,"IQ_SOLVENCY_SCORE",$B$3))</f>
        <v/>
      </c>
      <c r="R283" s="43" t="str">
        <f>IF($A283="","",_xll.ciqfunctions.udf.CIQ($A283,"IQ_FFO_INT_SCORE",$B$3))</f>
        <v/>
      </c>
      <c r="S283" s="43" t="str">
        <f>IF($A283="","",_xll.ciqfunctions.udf.CIQ($A283,"IQ_EBITDA_INT_SCORE",$B$3))</f>
        <v/>
      </c>
      <c r="T283" s="43" t="str">
        <f>IF($A283="","",_xll.ciqfunctions.udf.CIQ($A283,"IQ_FFO_TOTAL_DEBT_SCORE",$B$3))</f>
        <v/>
      </c>
      <c r="U283" s="43" t="str">
        <f>IF($A283="","",_xll.ciqfunctions.udf.CIQ($A283,"IQ_NET_DEBT_EBITDA_SCORE",$B$3))</f>
        <v/>
      </c>
      <c r="V283" s="43" t="str">
        <f>IF($A283="","",_xll.ciqfunctions.udf.CIQ($A283,"IQ_TOTAL_DEBT_CAP_SCORE",$B$3))</f>
        <v/>
      </c>
      <c r="W283" s="43" t="str">
        <f>IF($A283="","",_xll.ciqfunctions.udf.CIQ($A283,"IQ_DEBT_TOTAL_LIAB_SCORE",$B$3))</f>
        <v/>
      </c>
      <c r="X283" s="43" t="str">
        <f>IF($A283="","",_xll.ciqfunctions.udf.CIQ($A283,"IQ_TOTAL_DEBT_TOTAL_REV_SCORE",$B$3))</f>
        <v/>
      </c>
      <c r="Z283" s="43" t="str">
        <f>IF($A283="","",_xll.ciqfunctions.udf.CIQ($A283,"IQ_LIQUID_SCORE",$B$3))</f>
        <v/>
      </c>
      <c r="AA283" s="43" t="str">
        <f>IF($A283="","",_xll.ciqfunctions.udf.CIQ($A283,"IQ_FFO_PLUS_CASH_ST_DEBT_SCORE",$B$3))</f>
        <v/>
      </c>
      <c r="AB283" s="43" t="str">
        <f>IF($A283="","",_xll.ciqfunctions.udf.CIQ($A283,"IQ_FFO_GROSS_PROFIT_SCORE",$B$3))</f>
        <v/>
      </c>
      <c r="AC283" s="43" t="str">
        <f>IF($A283="","",_xll.ciqfunctions.udf.CIQ($A283,"IQ_BASIC_DEFENSE_INTERVAL_SCORE",$B$3))</f>
        <v/>
      </c>
      <c r="AD283" s="43" t="str">
        <f>IF($A283="","",_xll.ciqfunctions.udf.CIQ($A283,"IQ_CURRENT_RATIO_SCORE",$B$3))</f>
        <v/>
      </c>
      <c r="AE283" s="43" t="str">
        <f>IF($A283="","",_xll.ciqfunctions.udf.CIQ($A283,"IQ_QUICK_RATIO_SCORE",$B$3))</f>
        <v/>
      </c>
    </row>
    <row r="284" spans="3:31" ht="12.75" customHeight="1" x14ac:dyDescent="0.2">
      <c r="C284" s="43" t="str">
        <f>IF($A284="","",_xll.ciqfunctions.udf.CIQ($A284,"IQ_OPERATIONAL_SCORE",$B$3))</f>
        <v/>
      </c>
      <c r="D284" s="43" t="str">
        <f>IF($A284="","",_xll.ciqfunctions.udf.CIQ($A284,"IQ_TOTAL_REV_SCORE",$B$3))</f>
        <v/>
      </c>
      <c r="E284" s="43" t="str">
        <f>IF($A284="","",_xll.ciqfunctions.udf.CIQ($A284,"IQ_TOTAL_EQUITY_SCORE",$B$3))</f>
        <v/>
      </c>
      <c r="F284" s="43" t="str">
        <f>IF($A284="","",_xll.ciqfunctions.udf.CIQ($A284,"IQ_RETURN_CAPITAL_SCORE",$B$3))</f>
        <v/>
      </c>
      <c r="G284" s="43" t="str">
        <f>IF($A284="","",_xll.ciqfunctions.udf.CIQ($A284,"IQ_RECURRING_EARN_ASSETS_SCORE",$B$3))</f>
        <v/>
      </c>
      <c r="H284" s="43" t="str">
        <f>IF($A284="","",_xll.ciqfunctions.udf.CIQ($A284,"IQ_NET_WORKING_CAP_REV_SCORE",$B$3))</f>
        <v/>
      </c>
      <c r="I284" s="43" t="str">
        <f>IF($A284="","",_xll.ciqfunctions.udf.CIQ($A284,"IQ_ASSET_TURNS_SCORE",$B$3))</f>
        <v/>
      </c>
      <c r="J284" s="43" t="str">
        <f>IF($A284="","",_xll.ciqfunctions.udf.CIQ($A284,"IQ_INTAN_ASSETS_REV_SCORE",$B$3))</f>
        <v/>
      </c>
      <c r="K284" s="43" t="str">
        <f>IF($A284="","",_xll.ciqfunctions.udf.CIQ($A284,"IQ_NET_WORKING_CAP_TOTAL_ASSETS_SCORE",$B$3))</f>
        <v/>
      </c>
      <c r="L284" s="43" t="str">
        <f>IF($A284="","",_xll.ciqfunctions.udf.CIQ($A284,"IQ_AP_AR_SCORE",$B$3))</f>
        <v/>
      </c>
      <c r="M284" s="43" t="str">
        <f>IF($A284="","",_xll.ciqfunctions.udf.CIQ($A284,"IQ_MGMT_RATE_RETURN_SCORE",$B$3))</f>
        <v/>
      </c>
      <c r="N284" s="43" t="str">
        <f>IF($A284="","",_xll.ciqfunctions.udf.CIQ($A284,"IQ_GROSS_MARGIN_SCORE",$B$3))</f>
        <v/>
      </c>
      <c r="O284" s="43" t="str">
        <f>IF($A284="","",_xll.ciqfunctions.udf.CIQ($A284,"IQ_EBITDA_MARGIN_SCORE",$B$3))</f>
        <v/>
      </c>
      <c r="Q284" s="43" t="str">
        <f>IF($A284="","",_xll.ciqfunctions.udf.CIQ($A284,"IQ_SOLVENCY_SCORE",$B$3))</f>
        <v/>
      </c>
      <c r="R284" s="43" t="str">
        <f>IF($A284="","",_xll.ciqfunctions.udf.CIQ($A284,"IQ_FFO_INT_SCORE",$B$3))</f>
        <v/>
      </c>
      <c r="S284" s="43" t="str">
        <f>IF($A284="","",_xll.ciqfunctions.udf.CIQ($A284,"IQ_EBITDA_INT_SCORE",$B$3))</f>
        <v/>
      </c>
      <c r="T284" s="43" t="str">
        <f>IF($A284="","",_xll.ciqfunctions.udf.CIQ($A284,"IQ_FFO_TOTAL_DEBT_SCORE",$B$3))</f>
        <v/>
      </c>
      <c r="U284" s="43" t="str">
        <f>IF($A284="","",_xll.ciqfunctions.udf.CIQ($A284,"IQ_NET_DEBT_EBITDA_SCORE",$B$3))</f>
        <v/>
      </c>
      <c r="V284" s="43" t="str">
        <f>IF($A284="","",_xll.ciqfunctions.udf.CIQ($A284,"IQ_TOTAL_DEBT_CAP_SCORE",$B$3))</f>
        <v/>
      </c>
      <c r="W284" s="43" t="str">
        <f>IF($A284="","",_xll.ciqfunctions.udf.CIQ($A284,"IQ_DEBT_TOTAL_LIAB_SCORE",$B$3))</f>
        <v/>
      </c>
      <c r="X284" s="43" t="str">
        <f>IF($A284="","",_xll.ciqfunctions.udf.CIQ($A284,"IQ_TOTAL_DEBT_TOTAL_REV_SCORE",$B$3))</f>
        <v/>
      </c>
      <c r="Z284" s="43" t="str">
        <f>IF($A284="","",_xll.ciqfunctions.udf.CIQ($A284,"IQ_LIQUID_SCORE",$B$3))</f>
        <v/>
      </c>
      <c r="AA284" s="43" t="str">
        <f>IF($A284="","",_xll.ciqfunctions.udf.CIQ($A284,"IQ_FFO_PLUS_CASH_ST_DEBT_SCORE",$B$3))</f>
        <v/>
      </c>
      <c r="AB284" s="43" t="str">
        <f>IF($A284="","",_xll.ciqfunctions.udf.CIQ($A284,"IQ_FFO_GROSS_PROFIT_SCORE",$B$3))</f>
        <v/>
      </c>
      <c r="AC284" s="43" t="str">
        <f>IF($A284="","",_xll.ciqfunctions.udf.CIQ($A284,"IQ_BASIC_DEFENSE_INTERVAL_SCORE",$B$3))</f>
        <v/>
      </c>
      <c r="AD284" s="43" t="str">
        <f>IF($A284="","",_xll.ciqfunctions.udf.CIQ($A284,"IQ_CURRENT_RATIO_SCORE",$B$3))</f>
        <v/>
      </c>
      <c r="AE284" s="43" t="str">
        <f>IF($A284="","",_xll.ciqfunctions.udf.CIQ($A284,"IQ_QUICK_RATIO_SCORE",$B$3))</f>
        <v/>
      </c>
    </row>
    <row r="285" spans="3:31" ht="12.75" customHeight="1" x14ac:dyDescent="0.2">
      <c r="C285" s="43" t="str">
        <f>IF($A285="","",_xll.ciqfunctions.udf.CIQ($A285,"IQ_OPERATIONAL_SCORE",$B$3))</f>
        <v/>
      </c>
      <c r="D285" s="43" t="str">
        <f>IF($A285="","",_xll.ciqfunctions.udf.CIQ($A285,"IQ_TOTAL_REV_SCORE",$B$3))</f>
        <v/>
      </c>
      <c r="E285" s="43" t="str">
        <f>IF($A285="","",_xll.ciqfunctions.udf.CIQ($A285,"IQ_TOTAL_EQUITY_SCORE",$B$3))</f>
        <v/>
      </c>
      <c r="F285" s="43" t="str">
        <f>IF($A285="","",_xll.ciqfunctions.udf.CIQ($A285,"IQ_RETURN_CAPITAL_SCORE",$B$3))</f>
        <v/>
      </c>
      <c r="G285" s="43" t="str">
        <f>IF($A285="","",_xll.ciqfunctions.udf.CIQ($A285,"IQ_RECURRING_EARN_ASSETS_SCORE",$B$3))</f>
        <v/>
      </c>
      <c r="H285" s="43" t="str">
        <f>IF($A285="","",_xll.ciqfunctions.udf.CIQ($A285,"IQ_NET_WORKING_CAP_REV_SCORE",$B$3))</f>
        <v/>
      </c>
      <c r="I285" s="43" t="str">
        <f>IF($A285="","",_xll.ciqfunctions.udf.CIQ($A285,"IQ_ASSET_TURNS_SCORE",$B$3))</f>
        <v/>
      </c>
      <c r="J285" s="43" t="str">
        <f>IF($A285="","",_xll.ciqfunctions.udf.CIQ($A285,"IQ_INTAN_ASSETS_REV_SCORE",$B$3))</f>
        <v/>
      </c>
      <c r="K285" s="43" t="str">
        <f>IF($A285="","",_xll.ciqfunctions.udf.CIQ($A285,"IQ_NET_WORKING_CAP_TOTAL_ASSETS_SCORE",$B$3))</f>
        <v/>
      </c>
      <c r="L285" s="43" t="str">
        <f>IF($A285="","",_xll.ciqfunctions.udf.CIQ($A285,"IQ_AP_AR_SCORE",$B$3))</f>
        <v/>
      </c>
      <c r="M285" s="43" t="str">
        <f>IF($A285="","",_xll.ciqfunctions.udf.CIQ($A285,"IQ_MGMT_RATE_RETURN_SCORE",$B$3))</f>
        <v/>
      </c>
      <c r="N285" s="43" t="str">
        <f>IF($A285="","",_xll.ciqfunctions.udf.CIQ($A285,"IQ_GROSS_MARGIN_SCORE",$B$3))</f>
        <v/>
      </c>
      <c r="O285" s="43" t="str">
        <f>IF($A285="","",_xll.ciqfunctions.udf.CIQ($A285,"IQ_EBITDA_MARGIN_SCORE",$B$3))</f>
        <v/>
      </c>
      <c r="Q285" s="43" t="str">
        <f>IF($A285="","",_xll.ciqfunctions.udf.CIQ($A285,"IQ_SOLVENCY_SCORE",$B$3))</f>
        <v/>
      </c>
      <c r="R285" s="43" t="str">
        <f>IF($A285="","",_xll.ciqfunctions.udf.CIQ($A285,"IQ_FFO_INT_SCORE",$B$3))</f>
        <v/>
      </c>
      <c r="S285" s="43" t="str">
        <f>IF($A285="","",_xll.ciqfunctions.udf.CIQ($A285,"IQ_EBITDA_INT_SCORE",$B$3))</f>
        <v/>
      </c>
      <c r="T285" s="43" t="str">
        <f>IF($A285="","",_xll.ciqfunctions.udf.CIQ($A285,"IQ_FFO_TOTAL_DEBT_SCORE",$B$3))</f>
        <v/>
      </c>
      <c r="U285" s="43" t="str">
        <f>IF($A285="","",_xll.ciqfunctions.udf.CIQ($A285,"IQ_NET_DEBT_EBITDA_SCORE",$B$3))</f>
        <v/>
      </c>
      <c r="V285" s="43" t="str">
        <f>IF($A285="","",_xll.ciqfunctions.udf.CIQ($A285,"IQ_TOTAL_DEBT_CAP_SCORE",$B$3))</f>
        <v/>
      </c>
      <c r="W285" s="43" t="str">
        <f>IF($A285="","",_xll.ciqfunctions.udf.CIQ($A285,"IQ_DEBT_TOTAL_LIAB_SCORE",$B$3))</f>
        <v/>
      </c>
      <c r="X285" s="43" t="str">
        <f>IF($A285="","",_xll.ciqfunctions.udf.CIQ($A285,"IQ_TOTAL_DEBT_TOTAL_REV_SCORE",$B$3))</f>
        <v/>
      </c>
      <c r="Z285" s="43" t="str">
        <f>IF($A285="","",_xll.ciqfunctions.udf.CIQ($A285,"IQ_LIQUID_SCORE",$B$3))</f>
        <v/>
      </c>
      <c r="AA285" s="43" t="str">
        <f>IF($A285="","",_xll.ciqfunctions.udf.CIQ($A285,"IQ_FFO_PLUS_CASH_ST_DEBT_SCORE",$B$3))</f>
        <v/>
      </c>
      <c r="AB285" s="43" t="str">
        <f>IF($A285="","",_xll.ciqfunctions.udf.CIQ($A285,"IQ_FFO_GROSS_PROFIT_SCORE",$B$3))</f>
        <v/>
      </c>
      <c r="AC285" s="43" t="str">
        <f>IF($A285="","",_xll.ciqfunctions.udf.CIQ($A285,"IQ_BASIC_DEFENSE_INTERVAL_SCORE",$B$3))</f>
        <v/>
      </c>
      <c r="AD285" s="43" t="str">
        <f>IF($A285="","",_xll.ciqfunctions.udf.CIQ($A285,"IQ_CURRENT_RATIO_SCORE",$B$3))</f>
        <v/>
      </c>
      <c r="AE285" s="43" t="str">
        <f>IF($A285="","",_xll.ciqfunctions.udf.CIQ($A285,"IQ_QUICK_RATIO_SCORE",$B$3))</f>
        <v/>
      </c>
    </row>
    <row r="286" spans="3:31" ht="12.75" customHeight="1" x14ac:dyDescent="0.2">
      <c r="C286" s="43" t="str">
        <f>IF($A286="","",_xll.ciqfunctions.udf.CIQ($A286,"IQ_OPERATIONAL_SCORE",$B$3))</f>
        <v/>
      </c>
      <c r="D286" s="43" t="str">
        <f>IF($A286="","",_xll.ciqfunctions.udf.CIQ($A286,"IQ_TOTAL_REV_SCORE",$B$3))</f>
        <v/>
      </c>
      <c r="E286" s="43" t="str">
        <f>IF($A286="","",_xll.ciqfunctions.udf.CIQ($A286,"IQ_TOTAL_EQUITY_SCORE",$B$3))</f>
        <v/>
      </c>
      <c r="F286" s="43" t="str">
        <f>IF($A286="","",_xll.ciqfunctions.udf.CIQ($A286,"IQ_RETURN_CAPITAL_SCORE",$B$3))</f>
        <v/>
      </c>
      <c r="G286" s="43" t="str">
        <f>IF($A286="","",_xll.ciqfunctions.udf.CIQ($A286,"IQ_RECURRING_EARN_ASSETS_SCORE",$B$3))</f>
        <v/>
      </c>
      <c r="H286" s="43" t="str">
        <f>IF($A286="","",_xll.ciqfunctions.udf.CIQ($A286,"IQ_NET_WORKING_CAP_REV_SCORE",$B$3))</f>
        <v/>
      </c>
      <c r="I286" s="43" t="str">
        <f>IF($A286="","",_xll.ciqfunctions.udf.CIQ($A286,"IQ_ASSET_TURNS_SCORE",$B$3))</f>
        <v/>
      </c>
      <c r="J286" s="43" t="str">
        <f>IF($A286="","",_xll.ciqfunctions.udf.CIQ($A286,"IQ_INTAN_ASSETS_REV_SCORE",$B$3))</f>
        <v/>
      </c>
      <c r="K286" s="43" t="str">
        <f>IF($A286="","",_xll.ciqfunctions.udf.CIQ($A286,"IQ_NET_WORKING_CAP_TOTAL_ASSETS_SCORE",$B$3))</f>
        <v/>
      </c>
      <c r="L286" s="43" t="str">
        <f>IF($A286="","",_xll.ciqfunctions.udf.CIQ($A286,"IQ_AP_AR_SCORE",$B$3))</f>
        <v/>
      </c>
      <c r="M286" s="43" t="str">
        <f>IF($A286="","",_xll.ciqfunctions.udf.CIQ($A286,"IQ_MGMT_RATE_RETURN_SCORE",$B$3))</f>
        <v/>
      </c>
      <c r="N286" s="43" t="str">
        <f>IF($A286="","",_xll.ciqfunctions.udf.CIQ($A286,"IQ_GROSS_MARGIN_SCORE",$B$3))</f>
        <v/>
      </c>
      <c r="O286" s="43" t="str">
        <f>IF($A286="","",_xll.ciqfunctions.udf.CIQ($A286,"IQ_EBITDA_MARGIN_SCORE",$B$3))</f>
        <v/>
      </c>
      <c r="Q286" s="43" t="str">
        <f>IF($A286="","",_xll.ciqfunctions.udf.CIQ($A286,"IQ_SOLVENCY_SCORE",$B$3))</f>
        <v/>
      </c>
      <c r="R286" s="43" t="str">
        <f>IF($A286="","",_xll.ciqfunctions.udf.CIQ($A286,"IQ_FFO_INT_SCORE",$B$3))</f>
        <v/>
      </c>
      <c r="S286" s="43" t="str">
        <f>IF($A286="","",_xll.ciqfunctions.udf.CIQ($A286,"IQ_EBITDA_INT_SCORE",$B$3))</f>
        <v/>
      </c>
      <c r="T286" s="43" t="str">
        <f>IF($A286="","",_xll.ciqfunctions.udf.CIQ($A286,"IQ_FFO_TOTAL_DEBT_SCORE",$B$3))</f>
        <v/>
      </c>
      <c r="U286" s="43" t="str">
        <f>IF($A286="","",_xll.ciqfunctions.udf.CIQ($A286,"IQ_NET_DEBT_EBITDA_SCORE",$B$3))</f>
        <v/>
      </c>
      <c r="V286" s="43" t="str">
        <f>IF($A286="","",_xll.ciqfunctions.udf.CIQ($A286,"IQ_TOTAL_DEBT_CAP_SCORE",$B$3))</f>
        <v/>
      </c>
      <c r="W286" s="43" t="str">
        <f>IF($A286="","",_xll.ciqfunctions.udf.CIQ($A286,"IQ_DEBT_TOTAL_LIAB_SCORE",$B$3))</f>
        <v/>
      </c>
      <c r="X286" s="43" t="str">
        <f>IF($A286="","",_xll.ciqfunctions.udf.CIQ($A286,"IQ_TOTAL_DEBT_TOTAL_REV_SCORE",$B$3))</f>
        <v/>
      </c>
      <c r="Z286" s="43" t="str">
        <f>IF($A286="","",_xll.ciqfunctions.udf.CIQ($A286,"IQ_LIQUID_SCORE",$B$3))</f>
        <v/>
      </c>
      <c r="AA286" s="43" t="str">
        <f>IF($A286="","",_xll.ciqfunctions.udf.CIQ($A286,"IQ_FFO_PLUS_CASH_ST_DEBT_SCORE",$B$3))</f>
        <v/>
      </c>
      <c r="AB286" s="43" t="str">
        <f>IF($A286="","",_xll.ciqfunctions.udf.CIQ($A286,"IQ_FFO_GROSS_PROFIT_SCORE",$B$3))</f>
        <v/>
      </c>
      <c r="AC286" s="43" t="str">
        <f>IF($A286="","",_xll.ciqfunctions.udf.CIQ($A286,"IQ_BASIC_DEFENSE_INTERVAL_SCORE",$B$3))</f>
        <v/>
      </c>
      <c r="AD286" s="43" t="str">
        <f>IF($A286="","",_xll.ciqfunctions.udf.CIQ($A286,"IQ_CURRENT_RATIO_SCORE",$B$3))</f>
        <v/>
      </c>
      <c r="AE286" s="43" t="str">
        <f>IF($A286="","",_xll.ciqfunctions.udf.CIQ($A286,"IQ_QUICK_RATIO_SCORE",$B$3))</f>
        <v/>
      </c>
    </row>
    <row r="287" spans="3:31" ht="12.75" customHeight="1" x14ac:dyDescent="0.2">
      <c r="C287" s="43" t="str">
        <f>IF($A287="","",_xll.ciqfunctions.udf.CIQ($A287,"IQ_OPERATIONAL_SCORE",$B$3))</f>
        <v/>
      </c>
      <c r="D287" s="43" t="str">
        <f>IF($A287="","",_xll.ciqfunctions.udf.CIQ($A287,"IQ_TOTAL_REV_SCORE",$B$3))</f>
        <v/>
      </c>
      <c r="E287" s="43" t="str">
        <f>IF($A287="","",_xll.ciqfunctions.udf.CIQ($A287,"IQ_TOTAL_EQUITY_SCORE",$B$3))</f>
        <v/>
      </c>
      <c r="F287" s="43" t="str">
        <f>IF($A287="","",_xll.ciqfunctions.udf.CIQ($A287,"IQ_RETURN_CAPITAL_SCORE",$B$3))</f>
        <v/>
      </c>
      <c r="G287" s="43" t="str">
        <f>IF($A287="","",_xll.ciqfunctions.udf.CIQ($A287,"IQ_RECURRING_EARN_ASSETS_SCORE",$B$3))</f>
        <v/>
      </c>
      <c r="H287" s="43" t="str">
        <f>IF($A287="","",_xll.ciqfunctions.udf.CIQ($A287,"IQ_NET_WORKING_CAP_REV_SCORE",$B$3))</f>
        <v/>
      </c>
      <c r="I287" s="43" t="str">
        <f>IF($A287="","",_xll.ciqfunctions.udf.CIQ($A287,"IQ_ASSET_TURNS_SCORE",$B$3))</f>
        <v/>
      </c>
      <c r="J287" s="43" t="str">
        <f>IF($A287="","",_xll.ciqfunctions.udf.CIQ($A287,"IQ_INTAN_ASSETS_REV_SCORE",$B$3))</f>
        <v/>
      </c>
      <c r="K287" s="43" t="str">
        <f>IF($A287="","",_xll.ciqfunctions.udf.CIQ($A287,"IQ_NET_WORKING_CAP_TOTAL_ASSETS_SCORE",$B$3))</f>
        <v/>
      </c>
      <c r="L287" s="43" t="str">
        <f>IF($A287="","",_xll.ciqfunctions.udf.CIQ($A287,"IQ_AP_AR_SCORE",$B$3))</f>
        <v/>
      </c>
      <c r="M287" s="43" t="str">
        <f>IF($A287="","",_xll.ciqfunctions.udf.CIQ($A287,"IQ_MGMT_RATE_RETURN_SCORE",$B$3))</f>
        <v/>
      </c>
      <c r="N287" s="43" t="str">
        <f>IF($A287="","",_xll.ciqfunctions.udf.CIQ($A287,"IQ_GROSS_MARGIN_SCORE",$B$3))</f>
        <v/>
      </c>
      <c r="O287" s="43" t="str">
        <f>IF($A287="","",_xll.ciqfunctions.udf.CIQ($A287,"IQ_EBITDA_MARGIN_SCORE",$B$3))</f>
        <v/>
      </c>
      <c r="Q287" s="43" t="str">
        <f>IF($A287="","",_xll.ciqfunctions.udf.CIQ($A287,"IQ_SOLVENCY_SCORE",$B$3))</f>
        <v/>
      </c>
      <c r="R287" s="43" t="str">
        <f>IF($A287="","",_xll.ciqfunctions.udf.CIQ($A287,"IQ_FFO_INT_SCORE",$B$3))</f>
        <v/>
      </c>
      <c r="S287" s="43" t="str">
        <f>IF($A287="","",_xll.ciqfunctions.udf.CIQ($A287,"IQ_EBITDA_INT_SCORE",$B$3))</f>
        <v/>
      </c>
      <c r="T287" s="43" t="str">
        <f>IF($A287="","",_xll.ciqfunctions.udf.CIQ($A287,"IQ_FFO_TOTAL_DEBT_SCORE",$B$3))</f>
        <v/>
      </c>
      <c r="U287" s="43" t="str">
        <f>IF($A287="","",_xll.ciqfunctions.udf.CIQ($A287,"IQ_NET_DEBT_EBITDA_SCORE",$B$3))</f>
        <v/>
      </c>
      <c r="V287" s="43" t="str">
        <f>IF($A287="","",_xll.ciqfunctions.udf.CIQ($A287,"IQ_TOTAL_DEBT_CAP_SCORE",$B$3))</f>
        <v/>
      </c>
      <c r="W287" s="43" t="str">
        <f>IF($A287="","",_xll.ciqfunctions.udf.CIQ($A287,"IQ_DEBT_TOTAL_LIAB_SCORE",$B$3))</f>
        <v/>
      </c>
      <c r="X287" s="43" t="str">
        <f>IF($A287="","",_xll.ciqfunctions.udf.CIQ($A287,"IQ_TOTAL_DEBT_TOTAL_REV_SCORE",$B$3))</f>
        <v/>
      </c>
      <c r="Z287" s="43" t="str">
        <f>IF($A287="","",_xll.ciqfunctions.udf.CIQ($A287,"IQ_LIQUID_SCORE",$B$3))</f>
        <v/>
      </c>
      <c r="AA287" s="43" t="str">
        <f>IF($A287="","",_xll.ciqfunctions.udf.CIQ($A287,"IQ_FFO_PLUS_CASH_ST_DEBT_SCORE",$B$3))</f>
        <v/>
      </c>
      <c r="AB287" s="43" t="str">
        <f>IF($A287="","",_xll.ciqfunctions.udf.CIQ($A287,"IQ_FFO_GROSS_PROFIT_SCORE",$B$3))</f>
        <v/>
      </c>
      <c r="AC287" s="43" t="str">
        <f>IF($A287="","",_xll.ciqfunctions.udf.CIQ($A287,"IQ_BASIC_DEFENSE_INTERVAL_SCORE",$B$3))</f>
        <v/>
      </c>
      <c r="AD287" s="43" t="str">
        <f>IF($A287="","",_xll.ciqfunctions.udf.CIQ($A287,"IQ_CURRENT_RATIO_SCORE",$B$3))</f>
        <v/>
      </c>
      <c r="AE287" s="43" t="str">
        <f>IF($A287="","",_xll.ciqfunctions.udf.CIQ($A287,"IQ_QUICK_RATIO_SCORE",$B$3))</f>
        <v/>
      </c>
    </row>
    <row r="288" spans="3:31" ht="12.75" customHeight="1" x14ac:dyDescent="0.2">
      <c r="C288" s="43" t="str">
        <f>IF($A288="","",_xll.ciqfunctions.udf.CIQ($A288,"IQ_OPERATIONAL_SCORE",$B$3))</f>
        <v/>
      </c>
      <c r="D288" s="43" t="str">
        <f>IF($A288="","",_xll.ciqfunctions.udf.CIQ($A288,"IQ_TOTAL_REV_SCORE",$B$3))</f>
        <v/>
      </c>
      <c r="E288" s="43" t="str">
        <f>IF($A288="","",_xll.ciqfunctions.udf.CIQ($A288,"IQ_TOTAL_EQUITY_SCORE",$B$3))</f>
        <v/>
      </c>
      <c r="F288" s="43" t="str">
        <f>IF($A288="","",_xll.ciqfunctions.udf.CIQ($A288,"IQ_RETURN_CAPITAL_SCORE",$B$3))</f>
        <v/>
      </c>
      <c r="G288" s="43" t="str">
        <f>IF($A288="","",_xll.ciqfunctions.udf.CIQ($A288,"IQ_RECURRING_EARN_ASSETS_SCORE",$B$3))</f>
        <v/>
      </c>
      <c r="H288" s="43" t="str">
        <f>IF($A288="","",_xll.ciqfunctions.udf.CIQ($A288,"IQ_NET_WORKING_CAP_REV_SCORE",$B$3))</f>
        <v/>
      </c>
      <c r="I288" s="43" t="str">
        <f>IF($A288="","",_xll.ciqfunctions.udf.CIQ($A288,"IQ_ASSET_TURNS_SCORE",$B$3))</f>
        <v/>
      </c>
      <c r="J288" s="43" t="str">
        <f>IF($A288="","",_xll.ciqfunctions.udf.CIQ($A288,"IQ_INTAN_ASSETS_REV_SCORE",$B$3))</f>
        <v/>
      </c>
      <c r="K288" s="43" t="str">
        <f>IF($A288="","",_xll.ciqfunctions.udf.CIQ($A288,"IQ_NET_WORKING_CAP_TOTAL_ASSETS_SCORE",$B$3))</f>
        <v/>
      </c>
      <c r="L288" s="43" t="str">
        <f>IF($A288="","",_xll.ciqfunctions.udf.CIQ($A288,"IQ_AP_AR_SCORE",$B$3))</f>
        <v/>
      </c>
      <c r="M288" s="43" t="str">
        <f>IF($A288="","",_xll.ciqfunctions.udf.CIQ($A288,"IQ_MGMT_RATE_RETURN_SCORE",$B$3))</f>
        <v/>
      </c>
      <c r="N288" s="43" t="str">
        <f>IF($A288="","",_xll.ciqfunctions.udf.CIQ($A288,"IQ_GROSS_MARGIN_SCORE",$B$3))</f>
        <v/>
      </c>
      <c r="O288" s="43" t="str">
        <f>IF($A288="","",_xll.ciqfunctions.udf.CIQ($A288,"IQ_EBITDA_MARGIN_SCORE",$B$3))</f>
        <v/>
      </c>
      <c r="Q288" s="43" t="str">
        <f>IF($A288="","",_xll.ciqfunctions.udf.CIQ($A288,"IQ_SOLVENCY_SCORE",$B$3))</f>
        <v/>
      </c>
      <c r="R288" s="43" t="str">
        <f>IF($A288="","",_xll.ciqfunctions.udf.CIQ($A288,"IQ_FFO_INT_SCORE",$B$3))</f>
        <v/>
      </c>
      <c r="S288" s="43" t="str">
        <f>IF($A288="","",_xll.ciqfunctions.udf.CIQ($A288,"IQ_EBITDA_INT_SCORE",$B$3))</f>
        <v/>
      </c>
      <c r="T288" s="43" t="str">
        <f>IF($A288="","",_xll.ciqfunctions.udf.CIQ($A288,"IQ_FFO_TOTAL_DEBT_SCORE",$B$3))</f>
        <v/>
      </c>
      <c r="U288" s="43" t="str">
        <f>IF($A288="","",_xll.ciqfunctions.udf.CIQ($A288,"IQ_NET_DEBT_EBITDA_SCORE",$B$3))</f>
        <v/>
      </c>
      <c r="V288" s="43" t="str">
        <f>IF($A288="","",_xll.ciqfunctions.udf.CIQ($A288,"IQ_TOTAL_DEBT_CAP_SCORE",$B$3))</f>
        <v/>
      </c>
      <c r="W288" s="43" t="str">
        <f>IF($A288="","",_xll.ciqfunctions.udf.CIQ($A288,"IQ_DEBT_TOTAL_LIAB_SCORE",$B$3))</f>
        <v/>
      </c>
      <c r="X288" s="43" t="str">
        <f>IF($A288="","",_xll.ciqfunctions.udf.CIQ($A288,"IQ_TOTAL_DEBT_TOTAL_REV_SCORE",$B$3))</f>
        <v/>
      </c>
      <c r="Z288" s="43" t="str">
        <f>IF($A288="","",_xll.ciqfunctions.udf.CIQ($A288,"IQ_LIQUID_SCORE",$B$3))</f>
        <v/>
      </c>
      <c r="AA288" s="43" t="str">
        <f>IF($A288="","",_xll.ciqfunctions.udf.CIQ($A288,"IQ_FFO_PLUS_CASH_ST_DEBT_SCORE",$B$3))</f>
        <v/>
      </c>
      <c r="AB288" s="43" t="str">
        <f>IF($A288="","",_xll.ciqfunctions.udf.CIQ($A288,"IQ_FFO_GROSS_PROFIT_SCORE",$B$3))</f>
        <v/>
      </c>
      <c r="AC288" s="43" t="str">
        <f>IF($A288="","",_xll.ciqfunctions.udf.CIQ($A288,"IQ_BASIC_DEFENSE_INTERVAL_SCORE",$B$3))</f>
        <v/>
      </c>
      <c r="AD288" s="43" t="str">
        <f>IF($A288="","",_xll.ciqfunctions.udf.CIQ($A288,"IQ_CURRENT_RATIO_SCORE",$B$3))</f>
        <v/>
      </c>
      <c r="AE288" s="43" t="str">
        <f>IF($A288="","",_xll.ciqfunctions.udf.CIQ($A288,"IQ_QUICK_RATIO_SCORE",$B$3))</f>
        <v/>
      </c>
    </row>
    <row r="289" spans="3:31" ht="12.75" customHeight="1" x14ac:dyDescent="0.2">
      <c r="C289" s="43" t="str">
        <f>IF($A289="","",_xll.ciqfunctions.udf.CIQ($A289,"IQ_OPERATIONAL_SCORE",$B$3))</f>
        <v/>
      </c>
      <c r="D289" s="43" t="str">
        <f>IF($A289="","",_xll.ciqfunctions.udf.CIQ($A289,"IQ_TOTAL_REV_SCORE",$B$3))</f>
        <v/>
      </c>
      <c r="E289" s="43" t="str">
        <f>IF($A289="","",_xll.ciqfunctions.udf.CIQ($A289,"IQ_TOTAL_EQUITY_SCORE",$B$3))</f>
        <v/>
      </c>
      <c r="F289" s="43" t="str">
        <f>IF($A289="","",_xll.ciqfunctions.udf.CIQ($A289,"IQ_RETURN_CAPITAL_SCORE",$B$3))</f>
        <v/>
      </c>
      <c r="G289" s="43" t="str">
        <f>IF($A289="","",_xll.ciqfunctions.udf.CIQ($A289,"IQ_RECURRING_EARN_ASSETS_SCORE",$B$3))</f>
        <v/>
      </c>
      <c r="H289" s="43" t="str">
        <f>IF($A289="","",_xll.ciqfunctions.udf.CIQ($A289,"IQ_NET_WORKING_CAP_REV_SCORE",$B$3))</f>
        <v/>
      </c>
      <c r="I289" s="43" t="str">
        <f>IF($A289="","",_xll.ciqfunctions.udf.CIQ($A289,"IQ_ASSET_TURNS_SCORE",$B$3))</f>
        <v/>
      </c>
      <c r="J289" s="43" t="str">
        <f>IF($A289="","",_xll.ciqfunctions.udf.CIQ($A289,"IQ_INTAN_ASSETS_REV_SCORE",$B$3))</f>
        <v/>
      </c>
      <c r="K289" s="43" t="str">
        <f>IF($A289="","",_xll.ciqfunctions.udf.CIQ($A289,"IQ_NET_WORKING_CAP_TOTAL_ASSETS_SCORE",$B$3))</f>
        <v/>
      </c>
      <c r="L289" s="43" t="str">
        <f>IF($A289="","",_xll.ciqfunctions.udf.CIQ($A289,"IQ_AP_AR_SCORE",$B$3))</f>
        <v/>
      </c>
      <c r="M289" s="43" t="str">
        <f>IF($A289="","",_xll.ciqfunctions.udf.CIQ($A289,"IQ_MGMT_RATE_RETURN_SCORE",$B$3))</f>
        <v/>
      </c>
      <c r="N289" s="43" t="str">
        <f>IF($A289="","",_xll.ciqfunctions.udf.CIQ($A289,"IQ_GROSS_MARGIN_SCORE",$B$3))</f>
        <v/>
      </c>
      <c r="O289" s="43" t="str">
        <f>IF($A289="","",_xll.ciqfunctions.udf.CIQ($A289,"IQ_EBITDA_MARGIN_SCORE",$B$3))</f>
        <v/>
      </c>
      <c r="Q289" s="43" t="str">
        <f>IF($A289="","",_xll.ciqfunctions.udf.CIQ($A289,"IQ_SOLVENCY_SCORE",$B$3))</f>
        <v/>
      </c>
      <c r="R289" s="43" t="str">
        <f>IF($A289="","",_xll.ciqfunctions.udf.CIQ($A289,"IQ_FFO_INT_SCORE",$B$3))</f>
        <v/>
      </c>
      <c r="S289" s="43" t="str">
        <f>IF($A289="","",_xll.ciqfunctions.udf.CIQ($A289,"IQ_EBITDA_INT_SCORE",$B$3))</f>
        <v/>
      </c>
      <c r="T289" s="43" t="str">
        <f>IF($A289="","",_xll.ciqfunctions.udf.CIQ($A289,"IQ_FFO_TOTAL_DEBT_SCORE",$B$3))</f>
        <v/>
      </c>
      <c r="U289" s="43" t="str">
        <f>IF($A289="","",_xll.ciqfunctions.udf.CIQ($A289,"IQ_NET_DEBT_EBITDA_SCORE",$B$3))</f>
        <v/>
      </c>
      <c r="V289" s="43" t="str">
        <f>IF($A289="","",_xll.ciqfunctions.udf.CIQ($A289,"IQ_TOTAL_DEBT_CAP_SCORE",$B$3))</f>
        <v/>
      </c>
      <c r="W289" s="43" t="str">
        <f>IF($A289="","",_xll.ciqfunctions.udf.CIQ($A289,"IQ_DEBT_TOTAL_LIAB_SCORE",$B$3))</f>
        <v/>
      </c>
      <c r="X289" s="43" t="str">
        <f>IF($A289="","",_xll.ciqfunctions.udf.CIQ($A289,"IQ_TOTAL_DEBT_TOTAL_REV_SCORE",$B$3))</f>
        <v/>
      </c>
      <c r="Z289" s="43" t="str">
        <f>IF($A289="","",_xll.ciqfunctions.udf.CIQ($A289,"IQ_LIQUID_SCORE",$B$3))</f>
        <v/>
      </c>
      <c r="AA289" s="43" t="str">
        <f>IF($A289="","",_xll.ciqfunctions.udf.CIQ($A289,"IQ_FFO_PLUS_CASH_ST_DEBT_SCORE",$B$3))</f>
        <v/>
      </c>
      <c r="AB289" s="43" t="str">
        <f>IF($A289="","",_xll.ciqfunctions.udf.CIQ($A289,"IQ_FFO_GROSS_PROFIT_SCORE",$B$3))</f>
        <v/>
      </c>
      <c r="AC289" s="43" t="str">
        <f>IF($A289="","",_xll.ciqfunctions.udf.CIQ($A289,"IQ_BASIC_DEFENSE_INTERVAL_SCORE",$B$3))</f>
        <v/>
      </c>
      <c r="AD289" s="43" t="str">
        <f>IF($A289="","",_xll.ciqfunctions.udf.CIQ($A289,"IQ_CURRENT_RATIO_SCORE",$B$3))</f>
        <v/>
      </c>
      <c r="AE289" s="43" t="str">
        <f>IF($A289="","",_xll.ciqfunctions.udf.CIQ($A289,"IQ_QUICK_RATIO_SCORE",$B$3))</f>
        <v/>
      </c>
    </row>
    <row r="290" spans="3:31" ht="12.75" customHeight="1" x14ac:dyDescent="0.2">
      <c r="C290" s="43" t="str">
        <f>IF($A290="","",_xll.ciqfunctions.udf.CIQ($A290,"IQ_OPERATIONAL_SCORE",$B$3))</f>
        <v/>
      </c>
      <c r="D290" s="43" t="str">
        <f>IF($A290="","",_xll.ciqfunctions.udf.CIQ($A290,"IQ_TOTAL_REV_SCORE",$B$3))</f>
        <v/>
      </c>
      <c r="E290" s="43" t="str">
        <f>IF($A290="","",_xll.ciqfunctions.udf.CIQ($A290,"IQ_TOTAL_EQUITY_SCORE",$B$3))</f>
        <v/>
      </c>
      <c r="F290" s="43" t="str">
        <f>IF($A290="","",_xll.ciqfunctions.udf.CIQ($A290,"IQ_RETURN_CAPITAL_SCORE",$B$3))</f>
        <v/>
      </c>
      <c r="G290" s="43" t="str">
        <f>IF($A290="","",_xll.ciqfunctions.udf.CIQ($A290,"IQ_RECURRING_EARN_ASSETS_SCORE",$B$3))</f>
        <v/>
      </c>
      <c r="H290" s="43" t="str">
        <f>IF($A290="","",_xll.ciqfunctions.udf.CIQ($A290,"IQ_NET_WORKING_CAP_REV_SCORE",$B$3))</f>
        <v/>
      </c>
      <c r="I290" s="43" t="str">
        <f>IF($A290="","",_xll.ciqfunctions.udf.CIQ($A290,"IQ_ASSET_TURNS_SCORE",$B$3))</f>
        <v/>
      </c>
      <c r="J290" s="43" t="str">
        <f>IF($A290="","",_xll.ciqfunctions.udf.CIQ($A290,"IQ_INTAN_ASSETS_REV_SCORE",$B$3))</f>
        <v/>
      </c>
      <c r="K290" s="43" t="str">
        <f>IF($A290="","",_xll.ciqfunctions.udf.CIQ($A290,"IQ_NET_WORKING_CAP_TOTAL_ASSETS_SCORE",$B$3))</f>
        <v/>
      </c>
      <c r="L290" s="43" t="str">
        <f>IF($A290="","",_xll.ciqfunctions.udf.CIQ($A290,"IQ_AP_AR_SCORE",$B$3))</f>
        <v/>
      </c>
      <c r="M290" s="43" t="str">
        <f>IF($A290="","",_xll.ciqfunctions.udf.CIQ($A290,"IQ_MGMT_RATE_RETURN_SCORE",$B$3))</f>
        <v/>
      </c>
      <c r="N290" s="43" t="str">
        <f>IF($A290="","",_xll.ciqfunctions.udf.CIQ($A290,"IQ_GROSS_MARGIN_SCORE",$B$3))</f>
        <v/>
      </c>
      <c r="O290" s="43" t="str">
        <f>IF($A290="","",_xll.ciqfunctions.udf.CIQ($A290,"IQ_EBITDA_MARGIN_SCORE",$B$3))</f>
        <v/>
      </c>
      <c r="Q290" s="43" t="str">
        <f>IF($A290="","",_xll.ciqfunctions.udf.CIQ($A290,"IQ_SOLVENCY_SCORE",$B$3))</f>
        <v/>
      </c>
      <c r="R290" s="43" t="str">
        <f>IF($A290="","",_xll.ciqfunctions.udf.CIQ($A290,"IQ_FFO_INT_SCORE",$B$3))</f>
        <v/>
      </c>
      <c r="S290" s="43" t="str">
        <f>IF($A290="","",_xll.ciqfunctions.udf.CIQ($A290,"IQ_EBITDA_INT_SCORE",$B$3))</f>
        <v/>
      </c>
      <c r="T290" s="43" t="str">
        <f>IF($A290="","",_xll.ciqfunctions.udf.CIQ($A290,"IQ_FFO_TOTAL_DEBT_SCORE",$B$3))</f>
        <v/>
      </c>
      <c r="U290" s="43" t="str">
        <f>IF($A290="","",_xll.ciqfunctions.udf.CIQ($A290,"IQ_NET_DEBT_EBITDA_SCORE",$B$3))</f>
        <v/>
      </c>
      <c r="V290" s="43" t="str">
        <f>IF($A290="","",_xll.ciqfunctions.udf.CIQ($A290,"IQ_TOTAL_DEBT_CAP_SCORE",$B$3))</f>
        <v/>
      </c>
      <c r="W290" s="43" t="str">
        <f>IF($A290="","",_xll.ciqfunctions.udf.CIQ($A290,"IQ_DEBT_TOTAL_LIAB_SCORE",$B$3))</f>
        <v/>
      </c>
      <c r="X290" s="43" t="str">
        <f>IF($A290="","",_xll.ciqfunctions.udf.CIQ($A290,"IQ_TOTAL_DEBT_TOTAL_REV_SCORE",$B$3))</f>
        <v/>
      </c>
      <c r="Z290" s="43" t="str">
        <f>IF($A290="","",_xll.ciqfunctions.udf.CIQ($A290,"IQ_LIQUID_SCORE",$B$3))</f>
        <v/>
      </c>
      <c r="AA290" s="43" t="str">
        <f>IF($A290="","",_xll.ciqfunctions.udf.CIQ($A290,"IQ_FFO_PLUS_CASH_ST_DEBT_SCORE",$B$3))</f>
        <v/>
      </c>
      <c r="AB290" s="43" t="str">
        <f>IF($A290="","",_xll.ciqfunctions.udf.CIQ($A290,"IQ_FFO_GROSS_PROFIT_SCORE",$B$3))</f>
        <v/>
      </c>
      <c r="AC290" s="43" t="str">
        <f>IF($A290="","",_xll.ciqfunctions.udf.CIQ($A290,"IQ_BASIC_DEFENSE_INTERVAL_SCORE",$B$3))</f>
        <v/>
      </c>
      <c r="AD290" s="43" t="str">
        <f>IF($A290="","",_xll.ciqfunctions.udf.CIQ($A290,"IQ_CURRENT_RATIO_SCORE",$B$3))</f>
        <v/>
      </c>
      <c r="AE290" s="43" t="str">
        <f>IF($A290="","",_xll.ciqfunctions.udf.CIQ($A290,"IQ_QUICK_RATIO_SCORE",$B$3))</f>
        <v/>
      </c>
    </row>
    <row r="291" spans="3:31" ht="12.75" customHeight="1" x14ac:dyDescent="0.2">
      <c r="C291" s="43" t="str">
        <f>IF($A291="","",_xll.ciqfunctions.udf.CIQ($A291,"IQ_OPERATIONAL_SCORE",$B$3))</f>
        <v/>
      </c>
      <c r="D291" s="43" t="str">
        <f>IF($A291="","",_xll.ciqfunctions.udf.CIQ($A291,"IQ_TOTAL_REV_SCORE",$B$3))</f>
        <v/>
      </c>
      <c r="E291" s="43" t="str">
        <f>IF($A291="","",_xll.ciqfunctions.udf.CIQ($A291,"IQ_TOTAL_EQUITY_SCORE",$B$3))</f>
        <v/>
      </c>
      <c r="F291" s="43" t="str">
        <f>IF($A291="","",_xll.ciqfunctions.udf.CIQ($A291,"IQ_RETURN_CAPITAL_SCORE",$B$3))</f>
        <v/>
      </c>
      <c r="G291" s="43" t="str">
        <f>IF($A291="","",_xll.ciqfunctions.udf.CIQ($A291,"IQ_RECURRING_EARN_ASSETS_SCORE",$B$3))</f>
        <v/>
      </c>
      <c r="H291" s="43" t="str">
        <f>IF($A291="","",_xll.ciqfunctions.udf.CIQ($A291,"IQ_NET_WORKING_CAP_REV_SCORE",$B$3))</f>
        <v/>
      </c>
      <c r="I291" s="43" t="str">
        <f>IF($A291="","",_xll.ciqfunctions.udf.CIQ($A291,"IQ_ASSET_TURNS_SCORE",$B$3))</f>
        <v/>
      </c>
      <c r="J291" s="43" t="str">
        <f>IF($A291="","",_xll.ciqfunctions.udf.CIQ($A291,"IQ_INTAN_ASSETS_REV_SCORE",$B$3))</f>
        <v/>
      </c>
      <c r="K291" s="43" t="str">
        <f>IF($A291="","",_xll.ciqfunctions.udf.CIQ($A291,"IQ_NET_WORKING_CAP_TOTAL_ASSETS_SCORE",$B$3))</f>
        <v/>
      </c>
      <c r="L291" s="43" t="str">
        <f>IF($A291="","",_xll.ciqfunctions.udf.CIQ($A291,"IQ_AP_AR_SCORE",$B$3))</f>
        <v/>
      </c>
      <c r="M291" s="43" t="str">
        <f>IF($A291="","",_xll.ciqfunctions.udf.CIQ($A291,"IQ_MGMT_RATE_RETURN_SCORE",$B$3))</f>
        <v/>
      </c>
      <c r="N291" s="43" t="str">
        <f>IF($A291="","",_xll.ciqfunctions.udf.CIQ($A291,"IQ_GROSS_MARGIN_SCORE",$B$3))</f>
        <v/>
      </c>
      <c r="O291" s="43" t="str">
        <f>IF($A291="","",_xll.ciqfunctions.udf.CIQ($A291,"IQ_EBITDA_MARGIN_SCORE",$B$3))</f>
        <v/>
      </c>
      <c r="Q291" s="43" t="str">
        <f>IF($A291="","",_xll.ciqfunctions.udf.CIQ($A291,"IQ_SOLVENCY_SCORE",$B$3))</f>
        <v/>
      </c>
      <c r="R291" s="43" t="str">
        <f>IF($A291="","",_xll.ciqfunctions.udf.CIQ($A291,"IQ_FFO_INT_SCORE",$B$3))</f>
        <v/>
      </c>
      <c r="S291" s="43" t="str">
        <f>IF($A291="","",_xll.ciqfunctions.udf.CIQ($A291,"IQ_EBITDA_INT_SCORE",$B$3))</f>
        <v/>
      </c>
      <c r="T291" s="43" t="str">
        <f>IF($A291="","",_xll.ciqfunctions.udf.CIQ($A291,"IQ_FFO_TOTAL_DEBT_SCORE",$B$3))</f>
        <v/>
      </c>
      <c r="U291" s="43" t="str">
        <f>IF($A291="","",_xll.ciqfunctions.udf.CIQ($A291,"IQ_NET_DEBT_EBITDA_SCORE",$B$3))</f>
        <v/>
      </c>
      <c r="V291" s="43" t="str">
        <f>IF($A291="","",_xll.ciqfunctions.udf.CIQ($A291,"IQ_TOTAL_DEBT_CAP_SCORE",$B$3))</f>
        <v/>
      </c>
      <c r="W291" s="43" t="str">
        <f>IF($A291="","",_xll.ciqfunctions.udf.CIQ($A291,"IQ_DEBT_TOTAL_LIAB_SCORE",$B$3))</f>
        <v/>
      </c>
      <c r="X291" s="43" t="str">
        <f>IF($A291="","",_xll.ciqfunctions.udf.CIQ($A291,"IQ_TOTAL_DEBT_TOTAL_REV_SCORE",$B$3))</f>
        <v/>
      </c>
      <c r="Z291" s="43" t="str">
        <f>IF($A291="","",_xll.ciqfunctions.udf.CIQ($A291,"IQ_LIQUID_SCORE",$B$3))</f>
        <v/>
      </c>
      <c r="AA291" s="43" t="str">
        <f>IF($A291="","",_xll.ciqfunctions.udf.CIQ($A291,"IQ_FFO_PLUS_CASH_ST_DEBT_SCORE",$B$3))</f>
        <v/>
      </c>
      <c r="AB291" s="43" t="str">
        <f>IF($A291="","",_xll.ciqfunctions.udf.CIQ($A291,"IQ_FFO_GROSS_PROFIT_SCORE",$B$3))</f>
        <v/>
      </c>
      <c r="AC291" s="43" t="str">
        <f>IF($A291="","",_xll.ciqfunctions.udf.CIQ($A291,"IQ_BASIC_DEFENSE_INTERVAL_SCORE",$B$3))</f>
        <v/>
      </c>
      <c r="AD291" s="43" t="str">
        <f>IF($A291="","",_xll.ciqfunctions.udf.CIQ($A291,"IQ_CURRENT_RATIO_SCORE",$B$3))</f>
        <v/>
      </c>
      <c r="AE291" s="43" t="str">
        <f>IF($A291="","",_xll.ciqfunctions.udf.CIQ($A291,"IQ_QUICK_RATIO_SCORE",$B$3))</f>
        <v/>
      </c>
    </row>
    <row r="292" spans="3:31" ht="12.75" customHeight="1" x14ac:dyDescent="0.2">
      <c r="C292" s="43" t="str">
        <f>IF($A292="","",_xll.ciqfunctions.udf.CIQ($A292,"IQ_OPERATIONAL_SCORE",$B$3))</f>
        <v/>
      </c>
      <c r="D292" s="43" t="str">
        <f>IF($A292="","",_xll.ciqfunctions.udf.CIQ($A292,"IQ_TOTAL_REV_SCORE",$B$3))</f>
        <v/>
      </c>
      <c r="E292" s="43" t="str">
        <f>IF($A292="","",_xll.ciqfunctions.udf.CIQ($A292,"IQ_TOTAL_EQUITY_SCORE",$B$3))</f>
        <v/>
      </c>
      <c r="F292" s="43" t="str">
        <f>IF($A292="","",_xll.ciqfunctions.udf.CIQ($A292,"IQ_RETURN_CAPITAL_SCORE",$B$3))</f>
        <v/>
      </c>
      <c r="G292" s="43" t="str">
        <f>IF($A292="","",_xll.ciqfunctions.udf.CIQ($A292,"IQ_RECURRING_EARN_ASSETS_SCORE",$B$3))</f>
        <v/>
      </c>
      <c r="H292" s="43" t="str">
        <f>IF($A292="","",_xll.ciqfunctions.udf.CIQ($A292,"IQ_NET_WORKING_CAP_REV_SCORE",$B$3))</f>
        <v/>
      </c>
      <c r="I292" s="43" t="str">
        <f>IF($A292="","",_xll.ciqfunctions.udf.CIQ($A292,"IQ_ASSET_TURNS_SCORE",$B$3))</f>
        <v/>
      </c>
      <c r="J292" s="43" t="str">
        <f>IF($A292="","",_xll.ciqfunctions.udf.CIQ($A292,"IQ_INTAN_ASSETS_REV_SCORE",$B$3))</f>
        <v/>
      </c>
      <c r="K292" s="43" t="str">
        <f>IF($A292="","",_xll.ciqfunctions.udf.CIQ($A292,"IQ_NET_WORKING_CAP_TOTAL_ASSETS_SCORE",$B$3))</f>
        <v/>
      </c>
      <c r="L292" s="43" t="str">
        <f>IF($A292="","",_xll.ciqfunctions.udf.CIQ($A292,"IQ_AP_AR_SCORE",$B$3))</f>
        <v/>
      </c>
      <c r="M292" s="43" t="str">
        <f>IF($A292="","",_xll.ciqfunctions.udf.CIQ($A292,"IQ_MGMT_RATE_RETURN_SCORE",$B$3))</f>
        <v/>
      </c>
      <c r="N292" s="43" t="str">
        <f>IF($A292="","",_xll.ciqfunctions.udf.CIQ($A292,"IQ_GROSS_MARGIN_SCORE",$B$3))</f>
        <v/>
      </c>
      <c r="O292" s="43" t="str">
        <f>IF($A292="","",_xll.ciqfunctions.udf.CIQ($A292,"IQ_EBITDA_MARGIN_SCORE",$B$3))</f>
        <v/>
      </c>
      <c r="Q292" s="43" t="str">
        <f>IF($A292="","",_xll.ciqfunctions.udf.CIQ($A292,"IQ_SOLVENCY_SCORE",$B$3))</f>
        <v/>
      </c>
      <c r="R292" s="43" t="str">
        <f>IF($A292="","",_xll.ciqfunctions.udf.CIQ($A292,"IQ_FFO_INT_SCORE",$B$3))</f>
        <v/>
      </c>
      <c r="S292" s="43" t="str">
        <f>IF($A292="","",_xll.ciqfunctions.udf.CIQ($A292,"IQ_EBITDA_INT_SCORE",$B$3))</f>
        <v/>
      </c>
      <c r="T292" s="43" t="str">
        <f>IF($A292="","",_xll.ciqfunctions.udf.CIQ($A292,"IQ_FFO_TOTAL_DEBT_SCORE",$B$3))</f>
        <v/>
      </c>
      <c r="U292" s="43" t="str">
        <f>IF($A292="","",_xll.ciqfunctions.udf.CIQ($A292,"IQ_NET_DEBT_EBITDA_SCORE",$B$3))</f>
        <v/>
      </c>
      <c r="V292" s="43" t="str">
        <f>IF($A292="","",_xll.ciqfunctions.udf.CIQ($A292,"IQ_TOTAL_DEBT_CAP_SCORE",$B$3))</f>
        <v/>
      </c>
      <c r="W292" s="43" t="str">
        <f>IF($A292="","",_xll.ciqfunctions.udf.CIQ($A292,"IQ_DEBT_TOTAL_LIAB_SCORE",$B$3))</f>
        <v/>
      </c>
      <c r="X292" s="43" t="str">
        <f>IF($A292="","",_xll.ciqfunctions.udf.CIQ($A292,"IQ_TOTAL_DEBT_TOTAL_REV_SCORE",$B$3))</f>
        <v/>
      </c>
      <c r="Z292" s="43" t="str">
        <f>IF($A292="","",_xll.ciqfunctions.udf.CIQ($A292,"IQ_LIQUID_SCORE",$B$3))</f>
        <v/>
      </c>
      <c r="AA292" s="43" t="str">
        <f>IF($A292="","",_xll.ciqfunctions.udf.CIQ($A292,"IQ_FFO_PLUS_CASH_ST_DEBT_SCORE",$B$3))</f>
        <v/>
      </c>
      <c r="AB292" s="43" t="str">
        <f>IF($A292="","",_xll.ciqfunctions.udf.CIQ($A292,"IQ_FFO_GROSS_PROFIT_SCORE",$B$3))</f>
        <v/>
      </c>
      <c r="AC292" s="43" t="str">
        <f>IF($A292="","",_xll.ciqfunctions.udf.CIQ($A292,"IQ_BASIC_DEFENSE_INTERVAL_SCORE",$B$3))</f>
        <v/>
      </c>
      <c r="AD292" s="43" t="str">
        <f>IF($A292="","",_xll.ciqfunctions.udf.CIQ($A292,"IQ_CURRENT_RATIO_SCORE",$B$3))</f>
        <v/>
      </c>
      <c r="AE292" s="43" t="str">
        <f>IF($A292="","",_xll.ciqfunctions.udf.CIQ($A292,"IQ_QUICK_RATIO_SCORE",$B$3))</f>
        <v/>
      </c>
    </row>
    <row r="293" spans="3:31" ht="12.75" customHeight="1" x14ac:dyDescent="0.2">
      <c r="C293" s="43" t="str">
        <f>IF($A293="","",_xll.ciqfunctions.udf.CIQ($A293,"IQ_OPERATIONAL_SCORE",$B$3))</f>
        <v/>
      </c>
      <c r="D293" s="43" t="str">
        <f>IF($A293="","",_xll.ciqfunctions.udf.CIQ($A293,"IQ_TOTAL_REV_SCORE",$B$3))</f>
        <v/>
      </c>
      <c r="E293" s="43" t="str">
        <f>IF($A293="","",_xll.ciqfunctions.udf.CIQ($A293,"IQ_TOTAL_EQUITY_SCORE",$B$3))</f>
        <v/>
      </c>
      <c r="F293" s="43" t="str">
        <f>IF($A293="","",_xll.ciqfunctions.udf.CIQ($A293,"IQ_RETURN_CAPITAL_SCORE",$B$3))</f>
        <v/>
      </c>
      <c r="G293" s="43" t="str">
        <f>IF($A293="","",_xll.ciqfunctions.udf.CIQ($A293,"IQ_RECURRING_EARN_ASSETS_SCORE",$B$3))</f>
        <v/>
      </c>
      <c r="H293" s="43" t="str">
        <f>IF($A293="","",_xll.ciqfunctions.udf.CIQ($A293,"IQ_NET_WORKING_CAP_REV_SCORE",$B$3))</f>
        <v/>
      </c>
      <c r="I293" s="43" t="str">
        <f>IF($A293="","",_xll.ciqfunctions.udf.CIQ($A293,"IQ_ASSET_TURNS_SCORE",$B$3))</f>
        <v/>
      </c>
      <c r="J293" s="43" t="str">
        <f>IF($A293="","",_xll.ciqfunctions.udf.CIQ($A293,"IQ_INTAN_ASSETS_REV_SCORE",$B$3))</f>
        <v/>
      </c>
      <c r="K293" s="43" t="str">
        <f>IF($A293="","",_xll.ciqfunctions.udf.CIQ($A293,"IQ_NET_WORKING_CAP_TOTAL_ASSETS_SCORE",$B$3))</f>
        <v/>
      </c>
      <c r="L293" s="43" t="str">
        <f>IF($A293="","",_xll.ciqfunctions.udf.CIQ($A293,"IQ_AP_AR_SCORE",$B$3))</f>
        <v/>
      </c>
      <c r="M293" s="43" t="str">
        <f>IF($A293="","",_xll.ciqfunctions.udf.CIQ($A293,"IQ_MGMT_RATE_RETURN_SCORE",$B$3))</f>
        <v/>
      </c>
      <c r="N293" s="43" t="str">
        <f>IF($A293="","",_xll.ciqfunctions.udf.CIQ($A293,"IQ_GROSS_MARGIN_SCORE",$B$3))</f>
        <v/>
      </c>
      <c r="O293" s="43" t="str">
        <f>IF($A293="","",_xll.ciqfunctions.udf.CIQ($A293,"IQ_EBITDA_MARGIN_SCORE",$B$3))</f>
        <v/>
      </c>
      <c r="Q293" s="43" t="str">
        <f>IF($A293="","",_xll.ciqfunctions.udf.CIQ($A293,"IQ_SOLVENCY_SCORE",$B$3))</f>
        <v/>
      </c>
      <c r="R293" s="43" t="str">
        <f>IF($A293="","",_xll.ciqfunctions.udf.CIQ($A293,"IQ_FFO_INT_SCORE",$B$3))</f>
        <v/>
      </c>
      <c r="S293" s="43" t="str">
        <f>IF($A293="","",_xll.ciqfunctions.udf.CIQ($A293,"IQ_EBITDA_INT_SCORE",$B$3))</f>
        <v/>
      </c>
      <c r="T293" s="43" t="str">
        <f>IF($A293="","",_xll.ciqfunctions.udf.CIQ($A293,"IQ_FFO_TOTAL_DEBT_SCORE",$B$3))</f>
        <v/>
      </c>
      <c r="U293" s="43" t="str">
        <f>IF($A293="","",_xll.ciqfunctions.udf.CIQ($A293,"IQ_NET_DEBT_EBITDA_SCORE",$B$3))</f>
        <v/>
      </c>
      <c r="V293" s="43" t="str">
        <f>IF($A293="","",_xll.ciqfunctions.udf.CIQ($A293,"IQ_TOTAL_DEBT_CAP_SCORE",$B$3))</f>
        <v/>
      </c>
      <c r="W293" s="43" t="str">
        <f>IF($A293="","",_xll.ciqfunctions.udf.CIQ($A293,"IQ_DEBT_TOTAL_LIAB_SCORE",$B$3))</f>
        <v/>
      </c>
      <c r="X293" s="43" t="str">
        <f>IF($A293="","",_xll.ciqfunctions.udf.CIQ($A293,"IQ_TOTAL_DEBT_TOTAL_REV_SCORE",$B$3))</f>
        <v/>
      </c>
      <c r="Z293" s="43" t="str">
        <f>IF($A293="","",_xll.ciqfunctions.udf.CIQ($A293,"IQ_LIQUID_SCORE",$B$3))</f>
        <v/>
      </c>
      <c r="AA293" s="43" t="str">
        <f>IF($A293="","",_xll.ciqfunctions.udf.CIQ($A293,"IQ_FFO_PLUS_CASH_ST_DEBT_SCORE",$B$3))</f>
        <v/>
      </c>
      <c r="AB293" s="43" t="str">
        <f>IF($A293="","",_xll.ciqfunctions.udf.CIQ($A293,"IQ_FFO_GROSS_PROFIT_SCORE",$B$3))</f>
        <v/>
      </c>
      <c r="AC293" s="43" t="str">
        <f>IF($A293="","",_xll.ciqfunctions.udf.CIQ($A293,"IQ_BASIC_DEFENSE_INTERVAL_SCORE",$B$3))</f>
        <v/>
      </c>
      <c r="AD293" s="43" t="str">
        <f>IF($A293="","",_xll.ciqfunctions.udf.CIQ($A293,"IQ_CURRENT_RATIO_SCORE",$B$3))</f>
        <v/>
      </c>
      <c r="AE293" s="43" t="str">
        <f>IF($A293="","",_xll.ciqfunctions.udf.CIQ($A293,"IQ_QUICK_RATIO_SCORE",$B$3))</f>
        <v/>
      </c>
    </row>
    <row r="294" spans="3:31" ht="12.75" customHeight="1" x14ac:dyDescent="0.2">
      <c r="C294" s="43" t="str">
        <f>IF($A294="","",_xll.ciqfunctions.udf.CIQ($A294,"IQ_OPERATIONAL_SCORE",$B$3))</f>
        <v/>
      </c>
      <c r="D294" s="43" t="str">
        <f>IF($A294="","",_xll.ciqfunctions.udf.CIQ($A294,"IQ_TOTAL_REV_SCORE",$B$3))</f>
        <v/>
      </c>
      <c r="E294" s="43" t="str">
        <f>IF($A294="","",_xll.ciqfunctions.udf.CIQ($A294,"IQ_TOTAL_EQUITY_SCORE",$B$3))</f>
        <v/>
      </c>
      <c r="F294" s="43" t="str">
        <f>IF($A294="","",_xll.ciqfunctions.udf.CIQ($A294,"IQ_RETURN_CAPITAL_SCORE",$B$3))</f>
        <v/>
      </c>
      <c r="G294" s="43" t="str">
        <f>IF($A294="","",_xll.ciqfunctions.udf.CIQ($A294,"IQ_RECURRING_EARN_ASSETS_SCORE",$B$3))</f>
        <v/>
      </c>
      <c r="H294" s="43" t="str">
        <f>IF($A294="","",_xll.ciqfunctions.udf.CIQ($A294,"IQ_NET_WORKING_CAP_REV_SCORE",$B$3))</f>
        <v/>
      </c>
      <c r="I294" s="43" t="str">
        <f>IF($A294="","",_xll.ciqfunctions.udf.CIQ($A294,"IQ_ASSET_TURNS_SCORE",$B$3))</f>
        <v/>
      </c>
      <c r="J294" s="43" t="str">
        <f>IF($A294="","",_xll.ciqfunctions.udf.CIQ($A294,"IQ_INTAN_ASSETS_REV_SCORE",$B$3))</f>
        <v/>
      </c>
      <c r="K294" s="43" t="str">
        <f>IF($A294="","",_xll.ciqfunctions.udf.CIQ($A294,"IQ_NET_WORKING_CAP_TOTAL_ASSETS_SCORE",$B$3))</f>
        <v/>
      </c>
      <c r="L294" s="43" t="str">
        <f>IF($A294="","",_xll.ciqfunctions.udf.CIQ($A294,"IQ_AP_AR_SCORE",$B$3))</f>
        <v/>
      </c>
      <c r="M294" s="43" t="str">
        <f>IF($A294="","",_xll.ciqfunctions.udf.CIQ($A294,"IQ_MGMT_RATE_RETURN_SCORE",$B$3))</f>
        <v/>
      </c>
      <c r="N294" s="43" t="str">
        <f>IF($A294="","",_xll.ciqfunctions.udf.CIQ($A294,"IQ_GROSS_MARGIN_SCORE",$B$3))</f>
        <v/>
      </c>
      <c r="O294" s="43" t="str">
        <f>IF($A294="","",_xll.ciqfunctions.udf.CIQ($A294,"IQ_EBITDA_MARGIN_SCORE",$B$3))</f>
        <v/>
      </c>
      <c r="Q294" s="43" t="str">
        <f>IF($A294="","",_xll.ciqfunctions.udf.CIQ($A294,"IQ_SOLVENCY_SCORE",$B$3))</f>
        <v/>
      </c>
      <c r="R294" s="43" t="str">
        <f>IF($A294="","",_xll.ciqfunctions.udf.CIQ($A294,"IQ_FFO_INT_SCORE",$B$3))</f>
        <v/>
      </c>
      <c r="S294" s="43" t="str">
        <f>IF($A294="","",_xll.ciqfunctions.udf.CIQ($A294,"IQ_EBITDA_INT_SCORE",$B$3))</f>
        <v/>
      </c>
      <c r="T294" s="43" t="str">
        <f>IF($A294="","",_xll.ciqfunctions.udf.CIQ($A294,"IQ_FFO_TOTAL_DEBT_SCORE",$B$3))</f>
        <v/>
      </c>
      <c r="U294" s="43" t="str">
        <f>IF($A294="","",_xll.ciqfunctions.udf.CIQ($A294,"IQ_NET_DEBT_EBITDA_SCORE",$B$3))</f>
        <v/>
      </c>
      <c r="V294" s="43" t="str">
        <f>IF($A294="","",_xll.ciqfunctions.udf.CIQ($A294,"IQ_TOTAL_DEBT_CAP_SCORE",$B$3))</f>
        <v/>
      </c>
      <c r="W294" s="43" t="str">
        <f>IF($A294="","",_xll.ciqfunctions.udf.CIQ($A294,"IQ_DEBT_TOTAL_LIAB_SCORE",$B$3))</f>
        <v/>
      </c>
      <c r="X294" s="43" t="str">
        <f>IF($A294="","",_xll.ciqfunctions.udf.CIQ($A294,"IQ_TOTAL_DEBT_TOTAL_REV_SCORE",$B$3))</f>
        <v/>
      </c>
      <c r="Z294" s="43" t="str">
        <f>IF($A294="","",_xll.ciqfunctions.udf.CIQ($A294,"IQ_LIQUID_SCORE",$B$3))</f>
        <v/>
      </c>
      <c r="AA294" s="43" t="str">
        <f>IF($A294="","",_xll.ciqfunctions.udf.CIQ($A294,"IQ_FFO_PLUS_CASH_ST_DEBT_SCORE",$B$3))</f>
        <v/>
      </c>
      <c r="AB294" s="43" t="str">
        <f>IF($A294="","",_xll.ciqfunctions.udf.CIQ($A294,"IQ_FFO_GROSS_PROFIT_SCORE",$B$3))</f>
        <v/>
      </c>
      <c r="AC294" s="43" t="str">
        <f>IF($A294="","",_xll.ciqfunctions.udf.CIQ($A294,"IQ_BASIC_DEFENSE_INTERVAL_SCORE",$B$3))</f>
        <v/>
      </c>
      <c r="AD294" s="43" t="str">
        <f>IF($A294="","",_xll.ciqfunctions.udf.CIQ($A294,"IQ_CURRENT_RATIO_SCORE",$B$3))</f>
        <v/>
      </c>
      <c r="AE294" s="43" t="str">
        <f>IF($A294="","",_xll.ciqfunctions.udf.CIQ($A294,"IQ_QUICK_RATIO_SCORE",$B$3))</f>
        <v/>
      </c>
    </row>
    <row r="295" spans="3:31" ht="12.75" customHeight="1" x14ac:dyDescent="0.2">
      <c r="C295" s="43" t="str">
        <f>IF($A295="","",_xll.ciqfunctions.udf.CIQ($A295,"IQ_OPERATIONAL_SCORE",$B$3))</f>
        <v/>
      </c>
      <c r="D295" s="43" t="str">
        <f>IF($A295="","",_xll.ciqfunctions.udf.CIQ($A295,"IQ_TOTAL_REV_SCORE",$B$3))</f>
        <v/>
      </c>
      <c r="E295" s="43" t="str">
        <f>IF($A295="","",_xll.ciqfunctions.udf.CIQ($A295,"IQ_TOTAL_EQUITY_SCORE",$B$3))</f>
        <v/>
      </c>
      <c r="F295" s="43" t="str">
        <f>IF($A295="","",_xll.ciqfunctions.udf.CIQ($A295,"IQ_RETURN_CAPITAL_SCORE",$B$3))</f>
        <v/>
      </c>
      <c r="G295" s="43" t="str">
        <f>IF($A295="","",_xll.ciqfunctions.udf.CIQ($A295,"IQ_RECURRING_EARN_ASSETS_SCORE",$B$3))</f>
        <v/>
      </c>
      <c r="H295" s="43" t="str">
        <f>IF($A295="","",_xll.ciqfunctions.udf.CIQ($A295,"IQ_NET_WORKING_CAP_REV_SCORE",$B$3))</f>
        <v/>
      </c>
      <c r="I295" s="43" t="str">
        <f>IF($A295="","",_xll.ciqfunctions.udf.CIQ($A295,"IQ_ASSET_TURNS_SCORE",$B$3))</f>
        <v/>
      </c>
      <c r="J295" s="43" t="str">
        <f>IF($A295="","",_xll.ciqfunctions.udf.CIQ($A295,"IQ_INTAN_ASSETS_REV_SCORE",$B$3))</f>
        <v/>
      </c>
      <c r="K295" s="43" t="str">
        <f>IF($A295="","",_xll.ciqfunctions.udf.CIQ($A295,"IQ_NET_WORKING_CAP_TOTAL_ASSETS_SCORE",$B$3))</f>
        <v/>
      </c>
      <c r="L295" s="43" t="str">
        <f>IF($A295="","",_xll.ciqfunctions.udf.CIQ($A295,"IQ_AP_AR_SCORE",$B$3))</f>
        <v/>
      </c>
      <c r="M295" s="43" t="str">
        <f>IF($A295="","",_xll.ciqfunctions.udf.CIQ($A295,"IQ_MGMT_RATE_RETURN_SCORE",$B$3))</f>
        <v/>
      </c>
      <c r="N295" s="43" t="str">
        <f>IF($A295="","",_xll.ciqfunctions.udf.CIQ($A295,"IQ_GROSS_MARGIN_SCORE",$B$3))</f>
        <v/>
      </c>
      <c r="O295" s="43" t="str">
        <f>IF($A295="","",_xll.ciqfunctions.udf.CIQ($A295,"IQ_EBITDA_MARGIN_SCORE",$B$3))</f>
        <v/>
      </c>
      <c r="Q295" s="43" t="str">
        <f>IF($A295="","",_xll.ciqfunctions.udf.CIQ($A295,"IQ_SOLVENCY_SCORE",$B$3))</f>
        <v/>
      </c>
      <c r="R295" s="43" t="str">
        <f>IF($A295="","",_xll.ciqfunctions.udf.CIQ($A295,"IQ_FFO_INT_SCORE",$B$3))</f>
        <v/>
      </c>
      <c r="S295" s="43" t="str">
        <f>IF($A295="","",_xll.ciqfunctions.udf.CIQ($A295,"IQ_EBITDA_INT_SCORE",$B$3))</f>
        <v/>
      </c>
      <c r="T295" s="43" t="str">
        <f>IF($A295="","",_xll.ciqfunctions.udf.CIQ($A295,"IQ_FFO_TOTAL_DEBT_SCORE",$B$3))</f>
        <v/>
      </c>
      <c r="U295" s="43" t="str">
        <f>IF($A295="","",_xll.ciqfunctions.udf.CIQ($A295,"IQ_NET_DEBT_EBITDA_SCORE",$B$3))</f>
        <v/>
      </c>
      <c r="V295" s="43" t="str">
        <f>IF($A295="","",_xll.ciqfunctions.udf.CIQ($A295,"IQ_TOTAL_DEBT_CAP_SCORE",$B$3))</f>
        <v/>
      </c>
      <c r="W295" s="43" t="str">
        <f>IF($A295="","",_xll.ciqfunctions.udf.CIQ($A295,"IQ_DEBT_TOTAL_LIAB_SCORE",$B$3))</f>
        <v/>
      </c>
      <c r="X295" s="43" t="str">
        <f>IF($A295="","",_xll.ciqfunctions.udf.CIQ($A295,"IQ_TOTAL_DEBT_TOTAL_REV_SCORE",$B$3))</f>
        <v/>
      </c>
      <c r="Z295" s="43" t="str">
        <f>IF($A295="","",_xll.ciqfunctions.udf.CIQ($A295,"IQ_LIQUID_SCORE",$B$3))</f>
        <v/>
      </c>
      <c r="AA295" s="43" t="str">
        <f>IF($A295="","",_xll.ciqfunctions.udf.CIQ($A295,"IQ_FFO_PLUS_CASH_ST_DEBT_SCORE",$B$3))</f>
        <v/>
      </c>
      <c r="AB295" s="43" t="str">
        <f>IF($A295="","",_xll.ciqfunctions.udf.CIQ($A295,"IQ_FFO_GROSS_PROFIT_SCORE",$B$3))</f>
        <v/>
      </c>
      <c r="AC295" s="43" t="str">
        <f>IF($A295="","",_xll.ciqfunctions.udf.CIQ($A295,"IQ_BASIC_DEFENSE_INTERVAL_SCORE",$B$3))</f>
        <v/>
      </c>
      <c r="AD295" s="43" t="str">
        <f>IF($A295="","",_xll.ciqfunctions.udf.CIQ($A295,"IQ_CURRENT_RATIO_SCORE",$B$3))</f>
        <v/>
      </c>
      <c r="AE295" s="43" t="str">
        <f>IF($A295="","",_xll.ciqfunctions.udf.CIQ($A295,"IQ_QUICK_RATIO_SCORE",$B$3))</f>
        <v/>
      </c>
    </row>
    <row r="296" spans="3:31" ht="12.75" customHeight="1" x14ac:dyDescent="0.2">
      <c r="C296" s="43" t="str">
        <f>IF($A296="","",_xll.ciqfunctions.udf.CIQ($A296,"IQ_OPERATIONAL_SCORE",$B$3))</f>
        <v/>
      </c>
      <c r="D296" s="43" t="str">
        <f>IF($A296="","",_xll.ciqfunctions.udf.CIQ($A296,"IQ_TOTAL_REV_SCORE",$B$3))</f>
        <v/>
      </c>
      <c r="E296" s="43" t="str">
        <f>IF($A296="","",_xll.ciqfunctions.udf.CIQ($A296,"IQ_TOTAL_EQUITY_SCORE",$B$3))</f>
        <v/>
      </c>
      <c r="F296" s="43" t="str">
        <f>IF($A296="","",_xll.ciqfunctions.udf.CIQ($A296,"IQ_RETURN_CAPITAL_SCORE",$B$3))</f>
        <v/>
      </c>
      <c r="G296" s="43" t="str">
        <f>IF($A296="","",_xll.ciqfunctions.udf.CIQ($A296,"IQ_RECURRING_EARN_ASSETS_SCORE",$B$3))</f>
        <v/>
      </c>
      <c r="H296" s="43" t="str">
        <f>IF($A296="","",_xll.ciqfunctions.udf.CIQ($A296,"IQ_NET_WORKING_CAP_REV_SCORE",$B$3))</f>
        <v/>
      </c>
      <c r="I296" s="43" t="str">
        <f>IF($A296="","",_xll.ciqfunctions.udf.CIQ($A296,"IQ_ASSET_TURNS_SCORE",$B$3))</f>
        <v/>
      </c>
      <c r="J296" s="43" t="str">
        <f>IF($A296="","",_xll.ciqfunctions.udf.CIQ($A296,"IQ_INTAN_ASSETS_REV_SCORE",$B$3))</f>
        <v/>
      </c>
      <c r="K296" s="43" t="str">
        <f>IF($A296="","",_xll.ciqfunctions.udf.CIQ($A296,"IQ_NET_WORKING_CAP_TOTAL_ASSETS_SCORE",$B$3))</f>
        <v/>
      </c>
      <c r="L296" s="43" t="str">
        <f>IF($A296="","",_xll.ciqfunctions.udf.CIQ($A296,"IQ_AP_AR_SCORE",$B$3))</f>
        <v/>
      </c>
      <c r="M296" s="43" t="str">
        <f>IF($A296="","",_xll.ciqfunctions.udf.CIQ($A296,"IQ_MGMT_RATE_RETURN_SCORE",$B$3))</f>
        <v/>
      </c>
      <c r="N296" s="43" t="str">
        <f>IF($A296="","",_xll.ciqfunctions.udf.CIQ($A296,"IQ_GROSS_MARGIN_SCORE",$B$3))</f>
        <v/>
      </c>
      <c r="O296" s="43" t="str">
        <f>IF($A296="","",_xll.ciqfunctions.udf.CIQ($A296,"IQ_EBITDA_MARGIN_SCORE",$B$3))</f>
        <v/>
      </c>
      <c r="Q296" s="43" t="str">
        <f>IF($A296="","",_xll.ciqfunctions.udf.CIQ($A296,"IQ_SOLVENCY_SCORE",$B$3))</f>
        <v/>
      </c>
      <c r="R296" s="43" t="str">
        <f>IF($A296="","",_xll.ciqfunctions.udf.CIQ($A296,"IQ_FFO_INT_SCORE",$B$3))</f>
        <v/>
      </c>
      <c r="S296" s="43" t="str">
        <f>IF($A296="","",_xll.ciqfunctions.udf.CIQ($A296,"IQ_EBITDA_INT_SCORE",$B$3))</f>
        <v/>
      </c>
      <c r="T296" s="43" t="str">
        <f>IF($A296="","",_xll.ciqfunctions.udf.CIQ($A296,"IQ_FFO_TOTAL_DEBT_SCORE",$B$3))</f>
        <v/>
      </c>
      <c r="U296" s="43" t="str">
        <f>IF($A296="","",_xll.ciqfunctions.udf.CIQ($A296,"IQ_NET_DEBT_EBITDA_SCORE",$B$3))</f>
        <v/>
      </c>
      <c r="V296" s="43" t="str">
        <f>IF($A296="","",_xll.ciqfunctions.udf.CIQ($A296,"IQ_TOTAL_DEBT_CAP_SCORE",$B$3))</f>
        <v/>
      </c>
      <c r="W296" s="43" t="str">
        <f>IF($A296="","",_xll.ciqfunctions.udf.CIQ($A296,"IQ_DEBT_TOTAL_LIAB_SCORE",$B$3))</f>
        <v/>
      </c>
      <c r="X296" s="43" t="str">
        <f>IF($A296="","",_xll.ciqfunctions.udf.CIQ($A296,"IQ_TOTAL_DEBT_TOTAL_REV_SCORE",$B$3))</f>
        <v/>
      </c>
      <c r="Z296" s="43" t="str">
        <f>IF($A296="","",_xll.ciqfunctions.udf.CIQ($A296,"IQ_LIQUID_SCORE",$B$3))</f>
        <v/>
      </c>
      <c r="AA296" s="43" t="str">
        <f>IF($A296="","",_xll.ciqfunctions.udf.CIQ($A296,"IQ_FFO_PLUS_CASH_ST_DEBT_SCORE",$B$3))</f>
        <v/>
      </c>
      <c r="AB296" s="43" t="str">
        <f>IF($A296="","",_xll.ciqfunctions.udf.CIQ($A296,"IQ_FFO_GROSS_PROFIT_SCORE",$B$3))</f>
        <v/>
      </c>
      <c r="AC296" s="43" t="str">
        <f>IF($A296="","",_xll.ciqfunctions.udf.CIQ($A296,"IQ_BASIC_DEFENSE_INTERVAL_SCORE",$B$3))</f>
        <v/>
      </c>
      <c r="AD296" s="43" t="str">
        <f>IF($A296="","",_xll.ciqfunctions.udf.CIQ($A296,"IQ_CURRENT_RATIO_SCORE",$B$3))</f>
        <v/>
      </c>
      <c r="AE296" s="43" t="str">
        <f>IF($A296="","",_xll.ciqfunctions.udf.CIQ($A296,"IQ_QUICK_RATIO_SCORE",$B$3))</f>
        <v/>
      </c>
    </row>
    <row r="297" spans="3:31" ht="12.75" customHeight="1" x14ac:dyDescent="0.2">
      <c r="C297" s="43" t="str">
        <f>IF($A297="","",_xll.ciqfunctions.udf.CIQ($A297,"IQ_OPERATIONAL_SCORE",$B$3))</f>
        <v/>
      </c>
      <c r="D297" s="43" t="str">
        <f>IF($A297="","",_xll.ciqfunctions.udf.CIQ($A297,"IQ_TOTAL_REV_SCORE",$B$3))</f>
        <v/>
      </c>
      <c r="E297" s="43" t="str">
        <f>IF($A297="","",_xll.ciqfunctions.udf.CIQ($A297,"IQ_TOTAL_EQUITY_SCORE",$B$3))</f>
        <v/>
      </c>
      <c r="F297" s="43" t="str">
        <f>IF($A297="","",_xll.ciqfunctions.udf.CIQ($A297,"IQ_RETURN_CAPITAL_SCORE",$B$3))</f>
        <v/>
      </c>
      <c r="G297" s="43" t="str">
        <f>IF($A297="","",_xll.ciqfunctions.udf.CIQ($A297,"IQ_RECURRING_EARN_ASSETS_SCORE",$B$3))</f>
        <v/>
      </c>
      <c r="H297" s="43" t="str">
        <f>IF($A297="","",_xll.ciqfunctions.udf.CIQ($A297,"IQ_NET_WORKING_CAP_REV_SCORE",$B$3))</f>
        <v/>
      </c>
      <c r="I297" s="43" t="str">
        <f>IF($A297="","",_xll.ciqfunctions.udf.CIQ($A297,"IQ_ASSET_TURNS_SCORE",$B$3))</f>
        <v/>
      </c>
      <c r="J297" s="43" t="str">
        <f>IF($A297="","",_xll.ciqfunctions.udf.CIQ($A297,"IQ_INTAN_ASSETS_REV_SCORE",$B$3))</f>
        <v/>
      </c>
      <c r="K297" s="43" t="str">
        <f>IF($A297="","",_xll.ciqfunctions.udf.CIQ($A297,"IQ_NET_WORKING_CAP_TOTAL_ASSETS_SCORE",$B$3))</f>
        <v/>
      </c>
      <c r="L297" s="43" t="str">
        <f>IF($A297="","",_xll.ciqfunctions.udf.CIQ($A297,"IQ_AP_AR_SCORE",$B$3))</f>
        <v/>
      </c>
      <c r="M297" s="43" t="str">
        <f>IF($A297="","",_xll.ciqfunctions.udf.CIQ($A297,"IQ_MGMT_RATE_RETURN_SCORE",$B$3))</f>
        <v/>
      </c>
      <c r="N297" s="43" t="str">
        <f>IF($A297="","",_xll.ciqfunctions.udf.CIQ($A297,"IQ_GROSS_MARGIN_SCORE",$B$3))</f>
        <v/>
      </c>
      <c r="O297" s="43" t="str">
        <f>IF($A297="","",_xll.ciqfunctions.udf.CIQ($A297,"IQ_EBITDA_MARGIN_SCORE",$B$3))</f>
        <v/>
      </c>
      <c r="Q297" s="43" t="str">
        <f>IF($A297="","",_xll.ciqfunctions.udf.CIQ($A297,"IQ_SOLVENCY_SCORE",$B$3))</f>
        <v/>
      </c>
      <c r="R297" s="43" t="str">
        <f>IF($A297="","",_xll.ciqfunctions.udf.CIQ($A297,"IQ_FFO_INT_SCORE",$B$3))</f>
        <v/>
      </c>
      <c r="S297" s="43" t="str">
        <f>IF($A297="","",_xll.ciqfunctions.udf.CIQ($A297,"IQ_EBITDA_INT_SCORE",$B$3))</f>
        <v/>
      </c>
      <c r="T297" s="43" t="str">
        <f>IF($A297="","",_xll.ciqfunctions.udf.CIQ($A297,"IQ_FFO_TOTAL_DEBT_SCORE",$B$3))</f>
        <v/>
      </c>
      <c r="U297" s="43" t="str">
        <f>IF($A297="","",_xll.ciqfunctions.udf.CIQ($A297,"IQ_NET_DEBT_EBITDA_SCORE",$B$3))</f>
        <v/>
      </c>
      <c r="V297" s="43" t="str">
        <f>IF($A297="","",_xll.ciqfunctions.udf.CIQ($A297,"IQ_TOTAL_DEBT_CAP_SCORE",$B$3))</f>
        <v/>
      </c>
      <c r="W297" s="43" t="str">
        <f>IF($A297="","",_xll.ciqfunctions.udf.CIQ($A297,"IQ_DEBT_TOTAL_LIAB_SCORE",$B$3))</f>
        <v/>
      </c>
      <c r="X297" s="43" t="str">
        <f>IF($A297="","",_xll.ciqfunctions.udf.CIQ($A297,"IQ_TOTAL_DEBT_TOTAL_REV_SCORE",$B$3))</f>
        <v/>
      </c>
      <c r="Z297" s="43" t="str">
        <f>IF($A297="","",_xll.ciqfunctions.udf.CIQ($A297,"IQ_LIQUID_SCORE",$B$3))</f>
        <v/>
      </c>
      <c r="AA297" s="43" t="str">
        <f>IF($A297="","",_xll.ciqfunctions.udf.CIQ($A297,"IQ_FFO_PLUS_CASH_ST_DEBT_SCORE",$B$3))</f>
        <v/>
      </c>
      <c r="AB297" s="43" t="str">
        <f>IF($A297="","",_xll.ciqfunctions.udf.CIQ($A297,"IQ_FFO_GROSS_PROFIT_SCORE",$B$3))</f>
        <v/>
      </c>
      <c r="AC297" s="43" t="str">
        <f>IF($A297="","",_xll.ciqfunctions.udf.CIQ($A297,"IQ_BASIC_DEFENSE_INTERVAL_SCORE",$B$3))</f>
        <v/>
      </c>
      <c r="AD297" s="43" t="str">
        <f>IF($A297="","",_xll.ciqfunctions.udf.CIQ($A297,"IQ_CURRENT_RATIO_SCORE",$B$3))</f>
        <v/>
      </c>
      <c r="AE297" s="43" t="str">
        <f>IF($A297="","",_xll.ciqfunctions.udf.CIQ($A297,"IQ_QUICK_RATIO_SCORE",$B$3))</f>
        <v/>
      </c>
    </row>
    <row r="298" spans="3:31" ht="12.75" customHeight="1" x14ac:dyDescent="0.2">
      <c r="C298" s="43" t="str">
        <f>IF($A298="","",_xll.ciqfunctions.udf.CIQ($A298,"IQ_OPERATIONAL_SCORE",$B$3))</f>
        <v/>
      </c>
      <c r="D298" s="43" t="str">
        <f>IF($A298="","",_xll.ciqfunctions.udf.CIQ($A298,"IQ_TOTAL_REV_SCORE",$B$3))</f>
        <v/>
      </c>
      <c r="E298" s="43" t="str">
        <f>IF($A298="","",_xll.ciqfunctions.udf.CIQ($A298,"IQ_TOTAL_EQUITY_SCORE",$B$3))</f>
        <v/>
      </c>
      <c r="F298" s="43" t="str">
        <f>IF($A298="","",_xll.ciqfunctions.udf.CIQ($A298,"IQ_RETURN_CAPITAL_SCORE",$B$3))</f>
        <v/>
      </c>
      <c r="G298" s="43" t="str">
        <f>IF($A298="","",_xll.ciqfunctions.udf.CIQ($A298,"IQ_RECURRING_EARN_ASSETS_SCORE",$B$3))</f>
        <v/>
      </c>
      <c r="H298" s="43" t="str">
        <f>IF($A298="","",_xll.ciqfunctions.udf.CIQ($A298,"IQ_NET_WORKING_CAP_REV_SCORE",$B$3))</f>
        <v/>
      </c>
      <c r="I298" s="43" t="str">
        <f>IF($A298="","",_xll.ciqfunctions.udf.CIQ($A298,"IQ_ASSET_TURNS_SCORE",$B$3))</f>
        <v/>
      </c>
      <c r="J298" s="43" t="str">
        <f>IF($A298="","",_xll.ciqfunctions.udf.CIQ($A298,"IQ_INTAN_ASSETS_REV_SCORE",$B$3))</f>
        <v/>
      </c>
      <c r="K298" s="43" t="str">
        <f>IF($A298="","",_xll.ciqfunctions.udf.CIQ($A298,"IQ_NET_WORKING_CAP_TOTAL_ASSETS_SCORE",$B$3))</f>
        <v/>
      </c>
      <c r="L298" s="43" t="str">
        <f>IF($A298="","",_xll.ciqfunctions.udf.CIQ($A298,"IQ_AP_AR_SCORE",$B$3))</f>
        <v/>
      </c>
      <c r="M298" s="43" t="str">
        <f>IF($A298="","",_xll.ciqfunctions.udf.CIQ($A298,"IQ_MGMT_RATE_RETURN_SCORE",$B$3))</f>
        <v/>
      </c>
      <c r="N298" s="43" t="str">
        <f>IF($A298="","",_xll.ciqfunctions.udf.CIQ($A298,"IQ_GROSS_MARGIN_SCORE",$B$3))</f>
        <v/>
      </c>
      <c r="O298" s="43" t="str">
        <f>IF($A298="","",_xll.ciqfunctions.udf.CIQ($A298,"IQ_EBITDA_MARGIN_SCORE",$B$3))</f>
        <v/>
      </c>
      <c r="Q298" s="43" t="str">
        <f>IF($A298="","",_xll.ciqfunctions.udf.CIQ($A298,"IQ_SOLVENCY_SCORE",$B$3))</f>
        <v/>
      </c>
      <c r="R298" s="43" t="str">
        <f>IF($A298="","",_xll.ciqfunctions.udf.CIQ($A298,"IQ_FFO_INT_SCORE",$B$3))</f>
        <v/>
      </c>
      <c r="S298" s="43" t="str">
        <f>IF($A298="","",_xll.ciqfunctions.udf.CIQ($A298,"IQ_EBITDA_INT_SCORE",$B$3))</f>
        <v/>
      </c>
      <c r="T298" s="43" t="str">
        <f>IF($A298="","",_xll.ciqfunctions.udf.CIQ($A298,"IQ_FFO_TOTAL_DEBT_SCORE",$B$3))</f>
        <v/>
      </c>
      <c r="U298" s="43" t="str">
        <f>IF($A298="","",_xll.ciqfunctions.udf.CIQ($A298,"IQ_NET_DEBT_EBITDA_SCORE",$B$3))</f>
        <v/>
      </c>
      <c r="V298" s="43" t="str">
        <f>IF($A298="","",_xll.ciqfunctions.udf.CIQ($A298,"IQ_TOTAL_DEBT_CAP_SCORE",$B$3))</f>
        <v/>
      </c>
      <c r="W298" s="43" t="str">
        <f>IF($A298="","",_xll.ciqfunctions.udf.CIQ($A298,"IQ_DEBT_TOTAL_LIAB_SCORE",$B$3))</f>
        <v/>
      </c>
      <c r="X298" s="43" t="str">
        <f>IF($A298="","",_xll.ciqfunctions.udf.CIQ($A298,"IQ_TOTAL_DEBT_TOTAL_REV_SCORE",$B$3))</f>
        <v/>
      </c>
      <c r="Z298" s="43" t="str">
        <f>IF($A298="","",_xll.ciqfunctions.udf.CIQ($A298,"IQ_LIQUID_SCORE",$B$3))</f>
        <v/>
      </c>
      <c r="AA298" s="43" t="str">
        <f>IF($A298="","",_xll.ciqfunctions.udf.CIQ($A298,"IQ_FFO_PLUS_CASH_ST_DEBT_SCORE",$B$3))</f>
        <v/>
      </c>
      <c r="AB298" s="43" t="str">
        <f>IF($A298="","",_xll.ciqfunctions.udf.CIQ($A298,"IQ_FFO_GROSS_PROFIT_SCORE",$B$3))</f>
        <v/>
      </c>
      <c r="AC298" s="43" t="str">
        <f>IF($A298="","",_xll.ciqfunctions.udf.CIQ($A298,"IQ_BASIC_DEFENSE_INTERVAL_SCORE",$B$3))</f>
        <v/>
      </c>
      <c r="AD298" s="43" t="str">
        <f>IF($A298="","",_xll.ciqfunctions.udf.CIQ($A298,"IQ_CURRENT_RATIO_SCORE",$B$3))</f>
        <v/>
      </c>
      <c r="AE298" s="43" t="str">
        <f>IF($A298="","",_xll.ciqfunctions.udf.CIQ($A298,"IQ_QUICK_RATIO_SCORE",$B$3))</f>
        <v/>
      </c>
    </row>
    <row r="299" spans="3:31" ht="12.75" customHeight="1" x14ac:dyDescent="0.2">
      <c r="C299" s="43" t="str">
        <f>IF($A299="","",_xll.ciqfunctions.udf.CIQ($A299,"IQ_OPERATIONAL_SCORE",$B$3))</f>
        <v/>
      </c>
      <c r="D299" s="43" t="str">
        <f>IF($A299="","",_xll.ciqfunctions.udf.CIQ($A299,"IQ_TOTAL_REV_SCORE",$B$3))</f>
        <v/>
      </c>
      <c r="E299" s="43" t="str">
        <f>IF($A299="","",_xll.ciqfunctions.udf.CIQ($A299,"IQ_TOTAL_EQUITY_SCORE",$B$3))</f>
        <v/>
      </c>
      <c r="F299" s="43" t="str">
        <f>IF($A299="","",_xll.ciqfunctions.udf.CIQ($A299,"IQ_RETURN_CAPITAL_SCORE",$B$3))</f>
        <v/>
      </c>
      <c r="G299" s="43" t="str">
        <f>IF($A299="","",_xll.ciqfunctions.udf.CIQ($A299,"IQ_RECURRING_EARN_ASSETS_SCORE",$B$3))</f>
        <v/>
      </c>
      <c r="H299" s="43" t="str">
        <f>IF($A299="","",_xll.ciqfunctions.udf.CIQ($A299,"IQ_NET_WORKING_CAP_REV_SCORE",$B$3))</f>
        <v/>
      </c>
      <c r="I299" s="43" t="str">
        <f>IF($A299="","",_xll.ciqfunctions.udf.CIQ($A299,"IQ_ASSET_TURNS_SCORE",$B$3))</f>
        <v/>
      </c>
      <c r="J299" s="43" t="str">
        <f>IF($A299="","",_xll.ciqfunctions.udf.CIQ($A299,"IQ_INTAN_ASSETS_REV_SCORE",$B$3))</f>
        <v/>
      </c>
      <c r="K299" s="43" t="str">
        <f>IF($A299="","",_xll.ciqfunctions.udf.CIQ($A299,"IQ_NET_WORKING_CAP_TOTAL_ASSETS_SCORE",$B$3))</f>
        <v/>
      </c>
      <c r="L299" s="43" t="str">
        <f>IF($A299="","",_xll.ciqfunctions.udf.CIQ($A299,"IQ_AP_AR_SCORE",$B$3))</f>
        <v/>
      </c>
      <c r="M299" s="43" t="str">
        <f>IF($A299="","",_xll.ciqfunctions.udf.CIQ($A299,"IQ_MGMT_RATE_RETURN_SCORE",$B$3))</f>
        <v/>
      </c>
      <c r="N299" s="43" t="str">
        <f>IF($A299="","",_xll.ciqfunctions.udf.CIQ($A299,"IQ_GROSS_MARGIN_SCORE",$B$3))</f>
        <v/>
      </c>
      <c r="O299" s="43" t="str">
        <f>IF($A299="","",_xll.ciqfunctions.udf.CIQ($A299,"IQ_EBITDA_MARGIN_SCORE",$B$3))</f>
        <v/>
      </c>
      <c r="Q299" s="43" t="str">
        <f>IF($A299="","",_xll.ciqfunctions.udf.CIQ($A299,"IQ_SOLVENCY_SCORE",$B$3))</f>
        <v/>
      </c>
      <c r="R299" s="43" t="str">
        <f>IF($A299="","",_xll.ciqfunctions.udf.CIQ($A299,"IQ_FFO_INT_SCORE",$B$3))</f>
        <v/>
      </c>
      <c r="S299" s="43" t="str">
        <f>IF($A299="","",_xll.ciqfunctions.udf.CIQ($A299,"IQ_EBITDA_INT_SCORE",$B$3))</f>
        <v/>
      </c>
      <c r="T299" s="43" t="str">
        <f>IF($A299="","",_xll.ciqfunctions.udf.CIQ($A299,"IQ_FFO_TOTAL_DEBT_SCORE",$B$3))</f>
        <v/>
      </c>
      <c r="U299" s="43" t="str">
        <f>IF($A299="","",_xll.ciqfunctions.udf.CIQ($A299,"IQ_NET_DEBT_EBITDA_SCORE",$B$3))</f>
        <v/>
      </c>
      <c r="V299" s="43" t="str">
        <f>IF($A299="","",_xll.ciqfunctions.udf.CIQ($A299,"IQ_TOTAL_DEBT_CAP_SCORE",$B$3))</f>
        <v/>
      </c>
      <c r="W299" s="43" t="str">
        <f>IF($A299="","",_xll.ciqfunctions.udf.CIQ($A299,"IQ_DEBT_TOTAL_LIAB_SCORE",$B$3))</f>
        <v/>
      </c>
      <c r="X299" s="43" t="str">
        <f>IF($A299="","",_xll.ciqfunctions.udf.CIQ($A299,"IQ_TOTAL_DEBT_TOTAL_REV_SCORE",$B$3))</f>
        <v/>
      </c>
      <c r="Z299" s="43" t="str">
        <f>IF($A299="","",_xll.ciqfunctions.udf.CIQ($A299,"IQ_LIQUID_SCORE",$B$3))</f>
        <v/>
      </c>
      <c r="AA299" s="43" t="str">
        <f>IF($A299="","",_xll.ciqfunctions.udf.CIQ($A299,"IQ_FFO_PLUS_CASH_ST_DEBT_SCORE",$B$3))</f>
        <v/>
      </c>
      <c r="AB299" s="43" t="str">
        <f>IF($A299="","",_xll.ciqfunctions.udf.CIQ($A299,"IQ_FFO_GROSS_PROFIT_SCORE",$B$3))</f>
        <v/>
      </c>
      <c r="AC299" s="43" t="str">
        <f>IF($A299="","",_xll.ciqfunctions.udf.CIQ($A299,"IQ_BASIC_DEFENSE_INTERVAL_SCORE",$B$3))</f>
        <v/>
      </c>
      <c r="AD299" s="43" t="str">
        <f>IF($A299="","",_xll.ciqfunctions.udf.CIQ($A299,"IQ_CURRENT_RATIO_SCORE",$B$3))</f>
        <v/>
      </c>
      <c r="AE299" s="43" t="str">
        <f>IF($A299="","",_xll.ciqfunctions.udf.CIQ($A299,"IQ_QUICK_RATIO_SCORE",$B$3))</f>
        <v/>
      </c>
    </row>
    <row r="300" spans="3:31" ht="12.75" customHeight="1" x14ac:dyDescent="0.2">
      <c r="C300" s="43" t="str">
        <f>IF($A300="","",_xll.ciqfunctions.udf.CIQ($A300,"IQ_OPERATIONAL_SCORE",$B$3))</f>
        <v/>
      </c>
      <c r="D300" s="43" t="str">
        <f>IF($A300="","",_xll.ciqfunctions.udf.CIQ($A300,"IQ_TOTAL_REV_SCORE",$B$3))</f>
        <v/>
      </c>
      <c r="E300" s="43" t="str">
        <f>IF($A300="","",_xll.ciqfunctions.udf.CIQ($A300,"IQ_TOTAL_EQUITY_SCORE",$B$3))</f>
        <v/>
      </c>
      <c r="F300" s="43" t="str">
        <f>IF($A300="","",_xll.ciqfunctions.udf.CIQ($A300,"IQ_RETURN_CAPITAL_SCORE",$B$3))</f>
        <v/>
      </c>
      <c r="G300" s="43" t="str">
        <f>IF($A300="","",_xll.ciqfunctions.udf.CIQ($A300,"IQ_RECURRING_EARN_ASSETS_SCORE",$B$3))</f>
        <v/>
      </c>
      <c r="H300" s="43" t="str">
        <f>IF($A300="","",_xll.ciqfunctions.udf.CIQ($A300,"IQ_NET_WORKING_CAP_REV_SCORE",$B$3))</f>
        <v/>
      </c>
      <c r="I300" s="43" t="str">
        <f>IF($A300="","",_xll.ciqfunctions.udf.CIQ($A300,"IQ_ASSET_TURNS_SCORE",$B$3))</f>
        <v/>
      </c>
      <c r="J300" s="43" t="str">
        <f>IF($A300="","",_xll.ciqfunctions.udf.CIQ($A300,"IQ_INTAN_ASSETS_REV_SCORE",$B$3))</f>
        <v/>
      </c>
      <c r="K300" s="43" t="str">
        <f>IF($A300="","",_xll.ciqfunctions.udf.CIQ($A300,"IQ_NET_WORKING_CAP_TOTAL_ASSETS_SCORE",$B$3))</f>
        <v/>
      </c>
      <c r="L300" s="43" t="str">
        <f>IF($A300="","",_xll.ciqfunctions.udf.CIQ($A300,"IQ_AP_AR_SCORE",$B$3))</f>
        <v/>
      </c>
      <c r="M300" s="43" t="str">
        <f>IF($A300="","",_xll.ciqfunctions.udf.CIQ($A300,"IQ_MGMT_RATE_RETURN_SCORE",$B$3))</f>
        <v/>
      </c>
      <c r="N300" s="43" t="str">
        <f>IF($A300="","",_xll.ciqfunctions.udf.CIQ($A300,"IQ_GROSS_MARGIN_SCORE",$B$3))</f>
        <v/>
      </c>
      <c r="O300" s="43" t="str">
        <f>IF($A300="","",_xll.ciqfunctions.udf.CIQ($A300,"IQ_EBITDA_MARGIN_SCORE",$B$3))</f>
        <v/>
      </c>
      <c r="Q300" s="43" t="str">
        <f>IF($A300="","",_xll.ciqfunctions.udf.CIQ($A300,"IQ_SOLVENCY_SCORE",$B$3))</f>
        <v/>
      </c>
      <c r="R300" s="43" t="str">
        <f>IF($A300="","",_xll.ciqfunctions.udf.CIQ($A300,"IQ_FFO_INT_SCORE",$B$3))</f>
        <v/>
      </c>
      <c r="S300" s="43" t="str">
        <f>IF($A300="","",_xll.ciqfunctions.udf.CIQ($A300,"IQ_EBITDA_INT_SCORE",$B$3))</f>
        <v/>
      </c>
      <c r="T300" s="43" t="str">
        <f>IF($A300="","",_xll.ciqfunctions.udf.CIQ($A300,"IQ_FFO_TOTAL_DEBT_SCORE",$B$3))</f>
        <v/>
      </c>
      <c r="U300" s="43" t="str">
        <f>IF($A300="","",_xll.ciqfunctions.udf.CIQ($A300,"IQ_NET_DEBT_EBITDA_SCORE",$B$3))</f>
        <v/>
      </c>
      <c r="V300" s="43" t="str">
        <f>IF($A300="","",_xll.ciqfunctions.udf.CIQ($A300,"IQ_TOTAL_DEBT_CAP_SCORE",$B$3))</f>
        <v/>
      </c>
      <c r="W300" s="43" t="str">
        <f>IF($A300="","",_xll.ciqfunctions.udf.CIQ($A300,"IQ_DEBT_TOTAL_LIAB_SCORE",$B$3))</f>
        <v/>
      </c>
      <c r="X300" s="43" t="str">
        <f>IF($A300="","",_xll.ciqfunctions.udf.CIQ($A300,"IQ_TOTAL_DEBT_TOTAL_REV_SCORE",$B$3))</f>
        <v/>
      </c>
      <c r="Z300" s="43" t="str">
        <f>IF($A300="","",_xll.ciqfunctions.udf.CIQ($A300,"IQ_LIQUID_SCORE",$B$3))</f>
        <v/>
      </c>
      <c r="AA300" s="43" t="str">
        <f>IF($A300="","",_xll.ciqfunctions.udf.CIQ($A300,"IQ_FFO_PLUS_CASH_ST_DEBT_SCORE",$B$3))</f>
        <v/>
      </c>
      <c r="AB300" s="43" t="str">
        <f>IF($A300="","",_xll.ciqfunctions.udf.CIQ($A300,"IQ_FFO_GROSS_PROFIT_SCORE",$B$3))</f>
        <v/>
      </c>
      <c r="AC300" s="43" t="str">
        <f>IF($A300="","",_xll.ciqfunctions.udf.CIQ($A300,"IQ_BASIC_DEFENSE_INTERVAL_SCORE",$B$3))</f>
        <v/>
      </c>
      <c r="AD300" s="43" t="str">
        <f>IF($A300="","",_xll.ciqfunctions.udf.CIQ($A300,"IQ_CURRENT_RATIO_SCORE",$B$3))</f>
        <v/>
      </c>
      <c r="AE300" s="43" t="str">
        <f>IF($A300="","",_xll.ciqfunctions.udf.CIQ($A300,"IQ_QUICK_RATIO_SCORE",$B$3))</f>
        <v/>
      </c>
    </row>
    <row r="301" spans="3:31" ht="12.75" customHeight="1" x14ac:dyDescent="0.2">
      <c r="C301" s="43" t="str">
        <f>IF($A301="","",_xll.ciqfunctions.udf.CIQ($A301,"IQ_OPERATIONAL_SCORE",$B$3))</f>
        <v/>
      </c>
      <c r="D301" s="43" t="str">
        <f>IF($A301="","",_xll.ciqfunctions.udf.CIQ($A301,"IQ_TOTAL_REV_SCORE",$B$3))</f>
        <v/>
      </c>
      <c r="E301" s="43" t="str">
        <f>IF($A301="","",_xll.ciqfunctions.udf.CIQ($A301,"IQ_TOTAL_EQUITY_SCORE",$B$3))</f>
        <v/>
      </c>
      <c r="F301" s="43" t="str">
        <f>IF($A301="","",_xll.ciqfunctions.udf.CIQ($A301,"IQ_RETURN_CAPITAL_SCORE",$B$3))</f>
        <v/>
      </c>
      <c r="G301" s="43" t="str">
        <f>IF($A301="","",_xll.ciqfunctions.udf.CIQ($A301,"IQ_RECURRING_EARN_ASSETS_SCORE",$B$3))</f>
        <v/>
      </c>
      <c r="H301" s="43" t="str">
        <f>IF($A301="","",_xll.ciqfunctions.udf.CIQ($A301,"IQ_NET_WORKING_CAP_REV_SCORE",$B$3))</f>
        <v/>
      </c>
      <c r="I301" s="43" t="str">
        <f>IF($A301="","",_xll.ciqfunctions.udf.CIQ($A301,"IQ_ASSET_TURNS_SCORE",$B$3))</f>
        <v/>
      </c>
      <c r="J301" s="43" t="str">
        <f>IF($A301="","",_xll.ciqfunctions.udf.CIQ($A301,"IQ_INTAN_ASSETS_REV_SCORE",$B$3))</f>
        <v/>
      </c>
      <c r="K301" s="43" t="str">
        <f>IF($A301="","",_xll.ciqfunctions.udf.CIQ($A301,"IQ_NET_WORKING_CAP_TOTAL_ASSETS_SCORE",$B$3))</f>
        <v/>
      </c>
      <c r="L301" s="43" t="str">
        <f>IF($A301="","",_xll.ciqfunctions.udf.CIQ($A301,"IQ_AP_AR_SCORE",$B$3))</f>
        <v/>
      </c>
      <c r="M301" s="43" t="str">
        <f>IF($A301="","",_xll.ciqfunctions.udf.CIQ($A301,"IQ_MGMT_RATE_RETURN_SCORE",$B$3))</f>
        <v/>
      </c>
      <c r="N301" s="43" t="str">
        <f>IF($A301="","",_xll.ciqfunctions.udf.CIQ($A301,"IQ_GROSS_MARGIN_SCORE",$B$3))</f>
        <v/>
      </c>
      <c r="O301" s="43" t="str">
        <f>IF($A301="","",_xll.ciqfunctions.udf.CIQ($A301,"IQ_EBITDA_MARGIN_SCORE",$B$3))</f>
        <v/>
      </c>
      <c r="Q301" s="43" t="str">
        <f>IF($A301="","",_xll.ciqfunctions.udf.CIQ($A301,"IQ_SOLVENCY_SCORE",$B$3))</f>
        <v/>
      </c>
      <c r="R301" s="43" t="str">
        <f>IF($A301="","",_xll.ciqfunctions.udf.CIQ($A301,"IQ_FFO_INT_SCORE",$B$3))</f>
        <v/>
      </c>
      <c r="S301" s="43" t="str">
        <f>IF($A301="","",_xll.ciqfunctions.udf.CIQ($A301,"IQ_EBITDA_INT_SCORE",$B$3))</f>
        <v/>
      </c>
      <c r="T301" s="43" t="str">
        <f>IF($A301="","",_xll.ciqfunctions.udf.CIQ($A301,"IQ_FFO_TOTAL_DEBT_SCORE",$B$3))</f>
        <v/>
      </c>
      <c r="U301" s="43" t="str">
        <f>IF($A301="","",_xll.ciqfunctions.udf.CIQ($A301,"IQ_NET_DEBT_EBITDA_SCORE",$B$3))</f>
        <v/>
      </c>
      <c r="V301" s="43" t="str">
        <f>IF($A301="","",_xll.ciqfunctions.udf.CIQ($A301,"IQ_TOTAL_DEBT_CAP_SCORE",$B$3))</f>
        <v/>
      </c>
      <c r="W301" s="43" t="str">
        <f>IF($A301="","",_xll.ciqfunctions.udf.CIQ($A301,"IQ_DEBT_TOTAL_LIAB_SCORE",$B$3))</f>
        <v/>
      </c>
      <c r="X301" s="43" t="str">
        <f>IF($A301="","",_xll.ciqfunctions.udf.CIQ($A301,"IQ_TOTAL_DEBT_TOTAL_REV_SCORE",$B$3))</f>
        <v/>
      </c>
      <c r="Z301" s="43" t="str">
        <f>IF($A301="","",_xll.ciqfunctions.udf.CIQ($A301,"IQ_LIQUID_SCORE",$B$3))</f>
        <v/>
      </c>
      <c r="AA301" s="43" t="str">
        <f>IF($A301="","",_xll.ciqfunctions.udf.CIQ($A301,"IQ_FFO_PLUS_CASH_ST_DEBT_SCORE",$B$3))</f>
        <v/>
      </c>
      <c r="AB301" s="43" t="str">
        <f>IF($A301="","",_xll.ciqfunctions.udf.CIQ($A301,"IQ_FFO_GROSS_PROFIT_SCORE",$B$3))</f>
        <v/>
      </c>
      <c r="AC301" s="43" t="str">
        <f>IF($A301="","",_xll.ciqfunctions.udf.CIQ($A301,"IQ_BASIC_DEFENSE_INTERVAL_SCORE",$B$3))</f>
        <v/>
      </c>
      <c r="AD301" s="43" t="str">
        <f>IF($A301="","",_xll.ciqfunctions.udf.CIQ($A301,"IQ_CURRENT_RATIO_SCORE",$B$3))</f>
        <v/>
      </c>
      <c r="AE301" s="43" t="str">
        <f>IF($A301="","",_xll.ciqfunctions.udf.CIQ($A301,"IQ_QUICK_RATIO_SCORE",$B$3))</f>
        <v/>
      </c>
    </row>
    <row r="302" spans="3:31" ht="12.75" customHeight="1" x14ac:dyDescent="0.2">
      <c r="C302" s="43" t="str">
        <f>IF($A302="","",_xll.ciqfunctions.udf.CIQ($A302,"IQ_OPERATIONAL_SCORE",$B$3))</f>
        <v/>
      </c>
      <c r="D302" s="43" t="str">
        <f>IF($A302="","",_xll.ciqfunctions.udf.CIQ($A302,"IQ_TOTAL_REV_SCORE",$B$3))</f>
        <v/>
      </c>
      <c r="E302" s="43" t="str">
        <f>IF($A302="","",_xll.ciqfunctions.udf.CIQ($A302,"IQ_TOTAL_EQUITY_SCORE",$B$3))</f>
        <v/>
      </c>
      <c r="F302" s="43" t="str">
        <f>IF($A302="","",_xll.ciqfunctions.udf.CIQ($A302,"IQ_RETURN_CAPITAL_SCORE",$B$3))</f>
        <v/>
      </c>
      <c r="G302" s="43" t="str">
        <f>IF($A302="","",_xll.ciqfunctions.udf.CIQ($A302,"IQ_RECURRING_EARN_ASSETS_SCORE",$B$3))</f>
        <v/>
      </c>
      <c r="H302" s="43" t="str">
        <f>IF($A302="","",_xll.ciqfunctions.udf.CIQ($A302,"IQ_NET_WORKING_CAP_REV_SCORE",$B$3))</f>
        <v/>
      </c>
      <c r="I302" s="43" t="str">
        <f>IF($A302="","",_xll.ciqfunctions.udf.CIQ($A302,"IQ_ASSET_TURNS_SCORE",$B$3))</f>
        <v/>
      </c>
      <c r="J302" s="43" t="str">
        <f>IF($A302="","",_xll.ciqfunctions.udf.CIQ($A302,"IQ_INTAN_ASSETS_REV_SCORE",$B$3))</f>
        <v/>
      </c>
      <c r="K302" s="43" t="str">
        <f>IF($A302="","",_xll.ciqfunctions.udf.CIQ($A302,"IQ_NET_WORKING_CAP_TOTAL_ASSETS_SCORE",$B$3))</f>
        <v/>
      </c>
      <c r="L302" s="43" t="str">
        <f>IF($A302="","",_xll.ciqfunctions.udf.CIQ($A302,"IQ_AP_AR_SCORE",$B$3))</f>
        <v/>
      </c>
      <c r="M302" s="43" t="str">
        <f>IF($A302="","",_xll.ciqfunctions.udf.CIQ($A302,"IQ_MGMT_RATE_RETURN_SCORE",$B$3))</f>
        <v/>
      </c>
      <c r="N302" s="43" t="str">
        <f>IF($A302="","",_xll.ciqfunctions.udf.CIQ($A302,"IQ_GROSS_MARGIN_SCORE",$B$3))</f>
        <v/>
      </c>
      <c r="O302" s="43" t="str">
        <f>IF($A302="","",_xll.ciqfunctions.udf.CIQ($A302,"IQ_EBITDA_MARGIN_SCORE",$B$3))</f>
        <v/>
      </c>
      <c r="Q302" s="43" t="str">
        <f>IF($A302="","",_xll.ciqfunctions.udf.CIQ($A302,"IQ_SOLVENCY_SCORE",$B$3))</f>
        <v/>
      </c>
      <c r="R302" s="43" t="str">
        <f>IF($A302="","",_xll.ciqfunctions.udf.CIQ($A302,"IQ_FFO_INT_SCORE",$B$3))</f>
        <v/>
      </c>
      <c r="S302" s="43" t="str">
        <f>IF($A302="","",_xll.ciqfunctions.udf.CIQ($A302,"IQ_EBITDA_INT_SCORE",$B$3))</f>
        <v/>
      </c>
      <c r="T302" s="43" t="str">
        <f>IF($A302="","",_xll.ciqfunctions.udf.CIQ($A302,"IQ_FFO_TOTAL_DEBT_SCORE",$B$3))</f>
        <v/>
      </c>
      <c r="U302" s="43" t="str">
        <f>IF($A302="","",_xll.ciqfunctions.udf.CIQ($A302,"IQ_NET_DEBT_EBITDA_SCORE",$B$3))</f>
        <v/>
      </c>
      <c r="V302" s="43" t="str">
        <f>IF($A302="","",_xll.ciqfunctions.udf.CIQ($A302,"IQ_TOTAL_DEBT_CAP_SCORE",$B$3))</f>
        <v/>
      </c>
      <c r="W302" s="43" t="str">
        <f>IF($A302="","",_xll.ciqfunctions.udf.CIQ($A302,"IQ_DEBT_TOTAL_LIAB_SCORE",$B$3))</f>
        <v/>
      </c>
      <c r="X302" s="43" t="str">
        <f>IF($A302="","",_xll.ciqfunctions.udf.CIQ($A302,"IQ_TOTAL_DEBT_TOTAL_REV_SCORE",$B$3))</f>
        <v/>
      </c>
      <c r="Z302" s="43" t="str">
        <f>IF($A302="","",_xll.ciqfunctions.udf.CIQ($A302,"IQ_LIQUID_SCORE",$B$3))</f>
        <v/>
      </c>
      <c r="AA302" s="43" t="str">
        <f>IF($A302="","",_xll.ciqfunctions.udf.CIQ($A302,"IQ_FFO_PLUS_CASH_ST_DEBT_SCORE",$B$3))</f>
        <v/>
      </c>
      <c r="AB302" s="43" t="str">
        <f>IF($A302="","",_xll.ciqfunctions.udf.CIQ($A302,"IQ_FFO_GROSS_PROFIT_SCORE",$B$3))</f>
        <v/>
      </c>
      <c r="AC302" s="43" t="str">
        <f>IF($A302="","",_xll.ciqfunctions.udf.CIQ($A302,"IQ_BASIC_DEFENSE_INTERVAL_SCORE",$B$3))</f>
        <v/>
      </c>
      <c r="AD302" s="43" t="str">
        <f>IF($A302="","",_xll.ciqfunctions.udf.CIQ($A302,"IQ_CURRENT_RATIO_SCORE",$B$3))</f>
        <v/>
      </c>
      <c r="AE302" s="43" t="str">
        <f>IF($A302="","",_xll.ciqfunctions.udf.CIQ($A302,"IQ_QUICK_RATIO_SCORE",$B$3))</f>
        <v/>
      </c>
    </row>
    <row r="303" spans="3:31" ht="12.75" customHeight="1" x14ac:dyDescent="0.2">
      <c r="C303" s="43" t="str">
        <f>IF($A303="","",_xll.ciqfunctions.udf.CIQ($A303,"IQ_OPERATIONAL_SCORE",$B$3))</f>
        <v/>
      </c>
      <c r="D303" s="43" t="str">
        <f>IF($A303="","",_xll.ciqfunctions.udf.CIQ($A303,"IQ_TOTAL_REV_SCORE",$B$3))</f>
        <v/>
      </c>
      <c r="E303" s="43" t="str">
        <f>IF($A303="","",_xll.ciqfunctions.udf.CIQ($A303,"IQ_TOTAL_EQUITY_SCORE",$B$3))</f>
        <v/>
      </c>
      <c r="F303" s="43" t="str">
        <f>IF($A303="","",_xll.ciqfunctions.udf.CIQ($A303,"IQ_RETURN_CAPITAL_SCORE",$B$3))</f>
        <v/>
      </c>
      <c r="G303" s="43" t="str">
        <f>IF($A303="","",_xll.ciqfunctions.udf.CIQ($A303,"IQ_RECURRING_EARN_ASSETS_SCORE",$B$3))</f>
        <v/>
      </c>
      <c r="H303" s="43" t="str">
        <f>IF($A303="","",_xll.ciqfunctions.udf.CIQ($A303,"IQ_NET_WORKING_CAP_REV_SCORE",$B$3))</f>
        <v/>
      </c>
      <c r="I303" s="43" t="str">
        <f>IF($A303="","",_xll.ciqfunctions.udf.CIQ($A303,"IQ_ASSET_TURNS_SCORE",$B$3))</f>
        <v/>
      </c>
      <c r="J303" s="43" t="str">
        <f>IF($A303="","",_xll.ciqfunctions.udf.CIQ($A303,"IQ_INTAN_ASSETS_REV_SCORE",$B$3))</f>
        <v/>
      </c>
      <c r="K303" s="43" t="str">
        <f>IF($A303="","",_xll.ciqfunctions.udf.CIQ($A303,"IQ_NET_WORKING_CAP_TOTAL_ASSETS_SCORE",$B$3))</f>
        <v/>
      </c>
      <c r="L303" s="43" t="str">
        <f>IF($A303="","",_xll.ciqfunctions.udf.CIQ($A303,"IQ_AP_AR_SCORE",$B$3))</f>
        <v/>
      </c>
      <c r="M303" s="43" t="str">
        <f>IF($A303="","",_xll.ciqfunctions.udf.CIQ($A303,"IQ_MGMT_RATE_RETURN_SCORE",$B$3))</f>
        <v/>
      </c>
      <c r="N303" s="43" t="str">
        <f>IF($A303="","",_xll.ciqfunctions.udf.CIQ($A303,"IQ_GROSS_MARGIN_SCORE",$B$3))</f>
        <v/>
      </c>
      <c r="O303" s="43" t="str">
        <f>IF($A303="","",_xll.ciqfunctions.udf.CIQ($A303,"IQ_EBITDA_MARGIN_SCORE",$B$3))</f>
        <v/>
      </c>
      <c r="Q303" s="43" t="str">
        <f>IF($A303="","",_xll.ciqfunctions.udf.CIQ($A303,"IQ_SOLVENCY_SCORE",$B$3))</f>
        <v/>
      </c>
      <c r="R303" s="43" t="str">
        <f>IF($A303="","",_xll.ciqfunctions.udf.CIQ($A303,"IQ_FFO_INT_SCORE",$B$3))</f>
        <v/>
      </c>
      <c r="S303" s="43" t="str">
        <f>IF($A303="","",_xll.ciqfunctions.udf.CIQ($A303,"IQ_EBITDA_INT_SCORE",$B$3))</f>
        <v/>
      </c>
      <c r="T303" s="43" t="str">
        <f>IF($A303="","",_xll.ciqfunctions.udf.CIQ($A303,"IQ_FFO_TOTAL_DEBT_SCORE",$B$3))</f>
        <v/>
      </c>
      <c r="U303" s="43" t="str">
        <f>IF($A303="","",_xll.ciqfunctions.udf.CIQ($A303,"IQ_NET_DEBT_EBITDA_SCORE",$B$3))</f>
        <v/>
      </c>
      <c r="V303" s="43" t="str">
        <f>IF($A303="","",_xll.ciqfunctions.udf.CIQ($A303,"IQ_TOTAL_DEBT_CAP_SCORE",$B$3))</f>
        <v/>
      </c>
      <c r="W303" s="43" t="str">
        <f>IF($A303="","",_xll.ciqfunctions.udf.CIQ($A303,"IQ_DEBT_TOTAL_LIAB_SCORE",$B$3))</f>
        <v/>
      </c>
      <c r="X303" s="43" t="str">
        <f>IF($A303="","",_xll.ciqfunctions.udf.CIQ($A303,"IQ_TOTAL_DEBT_TOTAL_REV_SCORE",$B$3))</f>
        <v/>
      </c>
      <c r="Z303" s="43" t="str">
        <f>IF($A303="","",_xll.ciqfunctions.udf.CIQ($A303,"IQ_LIQUID_SCORE",$B$3))</f>
        <v/>
      </c>
      <c r="AA303" s="43" t="str">
        <f>IF($A303="","",_xll.ciqfunctions.udf.CIQ($A303,"IQ_FFO_PLUS_CASH_ST_DEBT_SCORE",$B$3))</f>
        <v/>
      </c>
      <c r="AB303" s="43" t="str">
        <f>IF($A303="","",_xll.ciqfunctions.udf.CIQ($A303,"IQ_FFO_GROSS_PROFIT_SCORE",$B$3))</f>
        <v/>
      </c>
      <c r="AC303" s="43" t="str">
        <f>IF($A303="","",_xll.ciqfunctions.udf.CIQ($A303,"IQ_BASIC_DEFENSE_INTERVAL_SCORE",$B$3))</f>
        <v/>
      </c>
      <c r="AD303" s="43" t="str">
        <f>IF($A303="","",_xll.ciqfunctions.udf.CIQ($A303,"IQ_CURRENT_RATIO_SCORE",$B$3))</f>
        <v/>
      </c>
      <c r="AE303" s="43" t="str">
        <f>IF($A303="","",_xll.ciqfunctions.udf.CIQ($A303,"IQ_QUICK_RATIO_SCORE",$B$3))</f>
        <v/>
      </c>
    </row>
    <row r="304" spans="3:31" ht="12.75" customHeight="1" x14ac:dyDescent="0.2">
      <c r="C304" s="43" t="str">
        <f>IF($A304="","",_xll.ciqfunctions.udf.CIQ($A304,"IQ_OPERATIONAL_SCORE",$B$3))</f>
        <v/>
      </c>
      <c r="D304" s="43" t="str">
        <f>IF($A304="","",_xll.ciqfunctions.udf.CIQ($A304,"IQ_TOTAL_REV_SCORE",$B$3))</f>
        <v/>
      </c>
      <c r="E304" s="43" t="str">
        <f>IF($A304="","",_xll.ciqfunctions.udf.CIQ($A304,"IQ_TOTAL_EQUITY_SCORE",$B$3))</f>
        <v/>
      </c>
      <c r="F304" s="43" t="str">
        <f>IF($A304="","",_xll.ciqfunctions.udf.CIQ($A304,"IQ_RETURN_CAPITAL_SCORE",$B$3))</f>
        <v/>
      </c>
      <c r="G304" s="43" t="str">
        <f>IF($A304="","",_xll.ciqfunctions.udf.CIQ($A304,"IQ_RECURRING_EARN_ASSETS_SCORE",$B$3))</f>
        <v/>
      </c>
      <c r="H304" s="43" t="str">
        <f>IF($A304="","",_xll.ciqfunctions.udf.CIQ($A304,"IQ_NET_WORKING_CAP_REV_SCORE",$B$3))</f>
        <v/>
      </c>
      <c r="I304" s="43" t="str">
        <f>IF($A304="","",_xll.ciqfunctions.udf.CIQ($A304,"IQ_ASSET_TURNS_SCORE",$B$3))</f>
        <v/>
      </c>
      <c r="J304" s="43" t="str">
        <f>IF($A304="","",_xll.ciqfunctions.udf.CIQ($A304,"IQ_INTAN_ASSETS_REV_SCORE",$B$3))</f>
        <v/>
      </c>
      <c r="K304" s="43" t="str">
        <f>IF($A304="","",_xll.ciqfunctions.udf.CIQ($A304,"IQ_NET_WORKING_CAP_TOTAL_ASSETS_SCORE",$B$3))</f>
        <v/>
      </c>
      <c r="L304" s="43" t="str">
        <f>IF($A304="","",_xll.ciqfunctions.udf.CIQ($A304,"IQ_AP_AR_SCORE",$B$3))</f>
        <v/>
      </c>
      <c r="M304" s="43" t="str">
        <f>IF($A304="","",_xll.ciqfunctions.udf.CIQ($A304,"IQ_MGMT_RATE_RETURN_SCORE",$B$3))</f>
        <v/>
      </c>
      <c r="N304" s="43" t="str">
        <f>IF($A304="","",_xll.ciqfunctions.udf.CIQ($A304,"IQ_GROSS_MARGIN_SCORE",$B$3))</f>
        <v/>
      </c>
      <c r="O304" s="43" t="str">
        <f>IF($A304="","",_xll.ciqfunctions.udf.CIQ($A304,"IQ_EBITDA_MARGIN_SCORE",$B$3))</f>
        <v/>
      </c>
      <c r="Q304" s="43" t="str">
        <f>IF($A304="","",_xll.ciqfunctions.udf.CIQ($A304,"IQ_SOLVENCY_SCORE",$B$3))</f>
        <v/>
      </c>
      <c r="R304" s="43" t="str">
        <f>IF($A304="","",_xll.ciqfunctions.udf.CIQ($A304,"IQ_FFO_INT_SCORE",$B$3))</f>
        <v/>
      </c>
      <c r="S304" s="43" t="str">
        <f>IF($A304="","",_xll.ciqfunctions.udf.CIQ($A304,"IQ_EBITDA_INT_SCORE",$B$3))</f>
        <v/>
      </c>
      <c r="T304" s="43" t="str">
        <f>IF($A304="","",_xll.ciqfunctions.udf.CIQ($A304,"IQ_FFO_TOTAL_DEBT_SCORE",$B$3))</f>
        <v/>
      </c>
      <c r="U304" s="43" t="str">
        <f>IF($A304="","",_xll.ciqfunctions.udf.CIQ($A304,"IQ_NET_DEBT_EBITDA_SCORE",$B$3))</f>
        <v/>
      </c>
      <c r="V304" s="43" t="str">
        <f>IF($A304="","",_xll.ciqfunctions.udf.CIQ($A304,"IQ_TOTAL_DEBT_CAP_SCORE",$B$3))</f>
        <v/>
      </c>
      <c r="W304" s="43" t="str">
        <f>IF($A304="","",_xll.ciqfunctions.udf.CIQ($A304,"IQ_DEBT_TOTAL_LIAB_SCORE",$B$3))</f>
        <v/>
      </c>
      <c r="X304" s="43" t="str">
        <f>IF($A304="","",_xll.ciqfunctions.udf.CIQ($A304,"IQ_TOTAL_DEBT_TOTAL_REV_SCORE",$B$3))</f>
        <v/>
      </c>
      <c r="Z304" s="43" t="str">
        <f>IF($A304="","",_xll.ciqfunctions.udf.CIQ($A304,"IQ_LIQUID_SCORE",$B$3))</f>
        <v/>
      </c>
      <c r="AA304" s="43" t="str">
        <f>IF($A304="","",_xll.ciqfunctions.udf.CIQ($A304,"IQ_FFO_PLUS_CASH_ST_DEBT_SCORE",$B$3))</f>
        <v/>
      </c>
      <c r="AB304" s="43" t="str">
        <f>IF($A304="","",_xll.ciqfunctions.udf.CIQ($A304,"IQ_FFO_GROSS_PROFIT_SCORE",$B$3))</f>
        <v/>
      </c>
      <c r="AC304" s="43" t="str">
        <f>IF($A304="","",_xll.ciqfunctions.udf.CIQ($A304,"IQ_BASIC_DEFENSE_INTERVAL_SCORE",$B$3))</f>
        <v/>
      </c>
      <c r="AD304" s="43" t="str">
        <f>IF($A304="","",_xll.ciqfunctions.udf.CIQ($A304,"IQ_CURRENT_RATIO_SCORE",$B$3))</f>
        <v/>
      </c>
      <c r="AE304" s="43" t="str">
        <f>IF($A304="","",_xll.ciqfunctions.udf.CIQ($A304,"IQ_QUICK_RATIO_SCORE",$B$3))</f>
        <v/>
      </c>
    </row>
    <row r="305" spans="3:31" ht="12.75" customHeight="1" x14ac:dyDescent="0.2">
      <c r="C305" s="43" t="str">
        <f>IF($A305="","",_xll.ciqfunctions.udf.CIQ($A305,"IQ_OPERATIONAL_SCORE",$B$3))</f>
        <v/>
      </c>
      <c r="D305" s="43" t="str">
        <f>IF($A305="","",_xll.ciqfunctions.udf.CIQ($A305,"IQ_TOTAL_REV_SCORE",$B$3))</f>
        <v/>
      </c>
      <c r="E305" s="43" t="str">
        <f>IF($A305="","",_xll.ciqfunctions.udf.CIQ($A305,"IQ_TOTAL_EQUITY_SCORE",$B$3))</f>
        <v/>
      </c>
      <c r="F305" s="43" t="str">
        <f>IF($A305="","",_xll.ciqfunctions.udf.CIQ($A305,"IQ_RETURN_CAPITAL_SCORE",$B$3))</f>
        <v/>
      </c>
      <c r="G305" s="43" t="str">
        <f>IF($A305="","",_xll.ciqfunctions.udf.CIQ($A305,"IQ_RECURRING_EARN_ASSETS_SCORE",$B$3))</f>
        <v/>
      </c>
      <c r="H305" s="43" t="str">
        <f>IF($A305="","",_xll.ciqfunctions.udf.CIQ($A305,"IQ_NET_WORKING_CAP_REV_SCORE",$B$3))</f>
        <v/>
      </c>
      <c r="I305" s="43" t="str">
        <f>IF($A305="","",_xll.ciqfunctions.udf.CIQ($A305,"IQ_ASSET_TURNS_SCORE",$B$3))</f>
        <v/>
      </c>
      <c r="J305" s="43" t="str">
        <f>IF($A305="","",_xll.ciqfunctions.udf.CIQ($A305,"IQ_INTAN_ASSETS_REV_SCORE",$B$3))</f>
        <v/>
      </c>
      <c r="K305" s="43" t="str">
        <f>IF($A305="","",_xll.ciqfunctions.udf.CIQ($A305,"IQ_NET_WORKING_CAP_TOTAL_ASSETS_SCORE",$B$3))</f>
        <v/>
      </c>
      <c r="L305" s="43" t="str">
        <f>IF($A305="","",_xll.ciqfunctions.udf.CIQ($A305,"IQ_AP_AR_SCORE",$B$3))</f>
        <v/>
      </c>
      <c r="M305" s="43" t="str">
        <f>IF($A305="","",_xll.ciqfunctions.udf.CIQ($A305,"IQ_MGMT_RATE_RETURN_SCORE",$B$3))</f>
        <v/>
      </c>
      <c r="N305" s="43" t="str">
        <f>IF($A305="","",_xll.ciqfunctions.udf.CIQ($A305,"IQ_GROSS_MARGIN_SCORE",$B$3))</f>
        <v/>
      </c>
      <c r="O305" s="43" t="str">
        <f>IF($A305="","",_xll.ciqfunctions.udf.CIQ($A305,"IQ_EBITDA_MARGIN_SCORE",$B$3))</f>
        <v/>
      </c>
      <c r="Q305" s="43" t="str">
        <f>IF($A305="","",_xll.ciqfunctions.udf.CIQ($A305,"IQ_SOLVENCY_SCORE",$B$3))</f>
        <v/>
      </c>
      <c r="R305" s="43" t="str">
        <f>IF($A305="","",_xll.ciqfunctions.udf.CIQ($A305,"IQ_FFO_INT_SCORE",$B$3))</f>
        <v/>
      </c>
      <c r="S305" s="43" t="str">
        <f>IF($A305="","",_xll.ciqfunctions.udf.CIQ($A305,"IQ_EBITDA_INT_SCORE",$B$3))</f>
        <v/>
      </c>
      <c r="T305" s="43" t="str">
        <f>IF($A305="","",_xll.ciqfunctions.udf.CIQ($A305,"IQ_FFO_TOTAL_DEBT_SCORE",$B$3))</f>
        <v/>
      </c>
      <c r="U305" s="43" t="str">
        <f>IF($A305="","",_xll.ciqfunctions.udf.CIQ($A305,"IQ_NET_DEBT_EBITDA_SCORE",$B$3))</f>
        <v/>
      </c>
      <c r="V305" s="43" t="str">
        <f>IF($A305="","",_xll.ciqfunctions.udf.CIQ($A305,"IQ_TOTAL_DEBT_CAP_SCORE",$B$3))</f>
        <v/>
      </c>
      <c r="W305" s="43" t="str">
        <f>IF($A305="","",_xll.ciqfunctions.udf.CIQ($A305,"IQ_DEBT_TOTAL_LIAB_SCORE",$B$3))</f>
        <v/>
      </c>
      <c r="X305" s="43" t="str">
        <f>IF($A305="","",_xll.ciqfunctions.udf.CIQ($A305,"IQ_TOTAL_DEBT_TOTAL_REV_SCORE",$B$3))</f>
        <v/>
      </c>
      <c r="Z305" s="43" t="str">
        <f>IF($A305="","",_xll.ciqfunctions.udf.CIQ($A305,"IQ_LIQUID_SCORE",$B$3))</f>
        <v/>
      </c>
      <c r="AA305" s="43" t="str">
        <f>IF($A305="","",_xll.ciqfunctions.udf.CIQ($A305,"IQ_FFO_PLUS_CASH_ST_DEBT_SCORE",$B$3))</f>
        <v/>
      </c>
      <c r="AB305" s="43" t="str">
        <f>IF($A305="","",_xll.ciqfunctions.udf.CIQ($A305,"IQ_FFO_GROSS_PROFIT_SCORE",$B$3))</f>
        <v/>
      </c>
      <c r="AC305" s="43" t="str">
        <f>IF($A305="","",_xll.ciqfunctions.udf.CIQ($A305,"IQ_BASIC_DEFENSE_INTERVAL_SCORE",$B$3))</f>
        <v/>
      </c>
      <c r="AD305" s="43" t="str">
        <f>IF($A305="","",_xll.ciqfunctions.udf.CIQ($A305,"IQ_CURRENT_RATIO_SCORE",$B$3))</f>
        <v/>
      </c>
      <c r="AE305" s="43" t="str">
        <f>IF($A305="","",_xll.ciqfunctions.udf.CIQ($A305,"IQ_QUICK_RATIO_SCORE",$B$3))</f>
        <v/>
      </c>
    </row>
    <row r="306" spans="3:31" ht="12.75" customHeight="1" x14ac:dyDescent="0.2">
      <c r="C306" s="43" t="str">
        <f>IF($A306="","",_xll.ciqfunctions.udf.CIQ($A306,"IQ_OPERATIONAL_SCORE",$B$3))</f>
        <v/>
      </c>
      <c r="D306" s="43" t="str">
        <f>IF($A306="","",_xll.ciqfunctions.udf.CIQ($A306,"IQ_TOTAL_REV_SCORE",$B$3))</f>
        <v/>
      </c>
      <c r="E306" s="43" t="str">
        <f>IF($A306="","",_xll.ciqfunctions.udf.CIQ($A306,"IQ_TOTAL_EQUITY_SCORE",$B$3))</f>
        <v/>
      </c>
      <c r="F306" s="43" t="str">
        <f>IF($A306="","",_xll.ciqfunctions.udf.CIQ($A306,"IQ_RETURN_CAPITAL_SCORE",$B$3))</f>
        <v/>
      </c>
      <c r="G306" s="43" t="str">
        <f>IF($A306="","",_xll.ciqfunctions.udf.CIQ($A306,"IQ_RECURRING_EARN_ASSETS_SCORE",$B$3))</f>
        <v/>
      </c>
      <c r="H306" s="43" t="str">
        <f>IF($A306="","",_xll.ciqfunctions.udf.CIQ($A306,"IQ_NET_WORKING_CAP_REV_SCORE",$B$3))</f>
        <v/>
      </c>
      <c r="I306" s="43" t="str">
        <f>IF($A306="","",_xll.ciqfunctions.udf.CIQ($A306,"IQ_ASSET_TURNS_SCORE",$B$3))</f>
        <v/>
      </c>
      <c r="J306" s="43" t="str">
        <f>IF($A306="","",_xll.ciqfunctions.udf.CIQ($A306,"IQ_INTAN_ASSETS_REV_SCORE",$B$3))</f>
        <v/>
      </c>
      <c r="K306" s="43" t="str">
        <f>IF($A306="","",_xll.ciqfunctions.udf.CIQ($A306,"IQ_NET_WORKING_CAP_TOTAL_ASSETS_SCORE",$B$3))</f>
        <v/>
      </c>
      <c r="L306" s="43" t="str">
        <f>IF($A306="","",_xll.ciqfunctions.udf.CIQ($A306,"IQ_AP_AR_SCORE",$B$3))</f>
        <v/>
      </c>
      <c r="M306" s="43" t="str">
        <f>IF($A306="","",_xll.ciqfunctions.udf.CIQ($A306,"IQ_MGMT_RATE_RETURN_SCORE",$B$3))</f>
        <v/>
      </c>
      <c r="N306" s="43" t="str">
        <f>IF($A306="","",_xll.ciqfunctions.udf.CIQ($A306,"IQ_GROSS_MARGIN_SCORE",$B$3))</f>
        <v/>
      </c>
      <c r="O306" s="43" t="str">
        <f>IF($A306="","",_xll.ciqfunctions.udf.CIQ($A306,"IQ_EBITDA_MARGIN_SCORE",$B$3))</f>
        <v/>
      </c>
      <c r="Q306" s="43" t="str">
        <f>IF($A306="","",_xll.ciqfunctions.udf.CIQ($A306,"IQ_SOLVENCY_SCORE",$B$3))</f>
        <v/>
      </c>
      <c r="R306" s="43" t="str">
        <f>IF($A306="","",_xll.ciqfunctions.udf.CIQ($A306,"IQ_FFO_INT_SCORE",$B$3))</f>
        <v/>
      </c>
      <c r="S306" s="43" t="str">
        <f>IF($A306="","",_xll.ciqfunctions.udf.CIQ($A306,"IQ_EBITDA_INT_SCORE",$B$3))</f>
        <v/>
      </c>
      <c r="T306" s="43" t="str">
        <f>IF($A306="","",_xll.ciqfunctions.udf.CIQ($A306,"IQ_FFO_TOTAL_DEBT_SCORE",$B$3))</f>
        <v/>
      </c>
      <c r="U306" s="43" t="str">
        <f>IF($A306="","",_xll.ciqfunctions.udf.CIQ($A306,"IQ_NET_DEBT_EBITDA_SCORE",$B$3))</f>
        <v/>
      </c>
      <c r="V306" s="43" t="str">
        <f>IF($A306="","",_xll.ciqfunctions.udf.CIQ($A306,"IQ_TOTAL_DEBT_CAP_SCORE",$B$3))</f>
        <v/>
      </c>
      <c r="W306" s="43" t="str">
        <f>IF($A306="","",_xll.ciqfunctions.udf.CIQ($A306,"IQ_DEBT_TOTAL_LIAB_SCORE",$B$3))</f>
        <v/>
      </c>
      <c r="X306" s="43" t="str">
        <f>IF($A306="","",_xll.ciqfunctions.udf.CIQ($A306,"IQ_TOTAL_DEBT_TOTAL_REV_SCORE",$B$3))</f>
        <v/>
      </c>
      <c r="Z306" s="43" t="str">
        <f>IF($A306="","",_xll.ciqfunctions.udf.CIQ($A306,"IQ_LIQUID_SCORE",$B$3))</f>
        <v/>
      </c>
      <c r="AA306" s="43" t="str">
        <f>IF($A306="","",_xll.ciqfunctions.udf.CIQ($A306,"IQ_FFO_PLUS_CASH_ST_DEBT_SCORE",$B$3))</f>
        <v/>
      </c>
      <c r="AB306" s="43" t="str">
        <f>IF($A306="","",_xll.ciqfunctions.udf.CIQ($A306,"IQ_FFO_GROSS_PROFIT_SCORE",$B$3))</f>
        <v/>
      </c>
      <c r="AC306" s="43" t="str">
        <f>IF($A306="","",_xll.ciqfunctions.udf.CIQ($A306,"IQ_BASIC_DEFENSE_INTERVAL_SCORE",$B$3))</f>
        <v/>
      </c>
      <c r="AD306" s="43" t="str">
        <f>IF($A306="","",_xll.ciqfunctions.udf.CIQ($A306,"IQ_CURRENT_RATIO_SCORE",$B$3))</f>
        <v/>
      </c>
      <c r="AE306" s="43" t="str">
        <f>IF($A306="","",_xll.ciqfunctions.udf.CIQ($A306,"IQ_QUICK_RATIO_SCORE",$B$3))</f>
        <v/>
      </c>
    </row>
    <row r="307" spans="3:31" ht="12.75" customHeight="1" x14ac:dyDescent="0.2">
      <c r="C307" s="43" t="str">
        <f>IF($A307="","",_xll.ciqfunctions.udf.CIQ($A307,"IQ_OPERATIONAL_SCORE",$B$3))</f>
        <v/>
      </c>
      <c r="D307" s="43" t="str">
        <f>IF($A307="","",_xll.ciqfunctions.udf.CIQ($A307,"IQ_TOTAL_REV_SCORE",$B$3))</f>
        <v/>
      </c>
      <c r="E307" s="43" t="str">
        <f>IF($A307="","",_xll.ciqfunctions.udf.CIQ($A307,"IQ_TOTAL_EQUITY_SCORE",$B$3))</f>
        <v/>
      </c>
      <c r="F307" s="43" t="str">
        <f>IF($A307="","",_xll.ciqfunctions.udf.CIQ($A307,"IQ_RETURN_CAPITAL_SCORE",$B$3))</f>
        <v/>
      </c>
      <c r="G307" s="43" t="str">
        <f>IF($A307="","",_xll.ciqfunctions.udf.CIQ($A307,"IQ_RECURRING_EARN_ASSETS_SCORE",$B$3))</f>
        <v/>
      </c>
      <c r="H307" s="43" t="str">
        <f>IF($A307="","",_xll.ciqfunctions.udf.CIQ($A307,"IQ_NET_WORKING_CAP_REV_SCORE",$B$3))</f>
        <v/>
      </c>
      <c r="I307" s="43" t="str">
        <f>IF($A307="","",_xll.ciqfunctions.udf.CIQ($A307,"IQ_ASSET_TURNS_SCORE",$B$3))</f>
        <v/>
      </c>
      <c r="J307" s="43" t="str">
        <f>IF($A307="","",_xll.ciqfunctions.udf.CIQ($A307,"IQ_INTAN_ASSETS_REV_SCORE",$B$3))</f>
        <v/>
      </c>
      <c r="K307" s="43" t="str">
        <f>IF($A307="","",_xll.ciqfunctions.udf.CIQ($A307,"IQ_NET_WORKING_CAP_TOTAL_ASSETS_SCORE",$B$3))</f>
        <v/>
      </c>
      <c r="L307" s="43" t="str">
        <f>IF($A307="","",_xll.ciqfunctions.udf.CIQ($A307,"IQ_AP_AR_SCORE",$B$3))</f>
        <v/>
      </c>
      <c r="M307" s="43" t="str">
        <f>IF($A307="","",_xll.ciqfunctions.udf.CIQ($A307,"IQ_MGMT_RATE_RETURN_SCORE",$B$3))</f>
        <v/>
      </c>
      <c r="N307" s="43" t="str">
        <f>IF($A307="","",_xll.ciqfunctions.udf.CIQ($A307,"IQ_GROSS_MARGIN_SCORE",$B$3))</f>
        <v/>
      </c>
      <c r="O307" s="43" t="str">
        <f>IF($A307="","",_xll.ciqfunctions.udf.CIQ($A307,"IQ_EBITDA_MARGIN_SCORE",$B$3))</f>
        <v/>
      </c>
      <c r="Q307" s="43" t="str">
        <f>IF($A307="","",_xll.ciqfunctions.udf.CIQ($A307,"IQ_SOLVENCY_SCORE",$B$3))</f>
        <v/>
      </c>
      <c r="R307" s="43" t="str">
        <f>IF($A307="","",_xll.ciqfunctions.udf.CIQ($A307,"IQ_FFO_INT_SCORE",$B$3))</f>
        <v/>
      </c>
      <c r="S307" s="43" t="str">
        <f>IF($A307="","",_xll.ciqfunctions.udf.CIQ($A307,"IQ_EBITDA_INT_SCORE",$B$3))</f>
        <v/>
      </c>
      <c r="T307" s="43" t="str">
        <f>IF($A307="","",_xll.ciqfunctions.udf.CIQ($A307,"IQ_FFO_TOTAL_DEBT_SCORE",$B$3))</f>
        <v/>
      </c>
      <c r="U307" s="43" t="str">
        <f>IF($A307="","",_xll.ciqfunctions.udf.CIQ($A307,"IQ_NET_DEBT_EBITDA_SCORE",$B$3))</f>
        <v/>
      </c>
      <c r="V307" s="43" t="str">
        <f>IF($A307="","",_xll.ciqfunctions.udf.CIQ($A307,"IQ_TOTAL_DEBT_CAP_SCORE",$B$3))</f>
        <v/>
      </c>
      <c r="W307" s="43" t="str">
        <f>IF($A307="","",_xll.ciqfunctions.udf.CIQ($A307,"IQ_DEBT_TOTAL_LIAB_SCORE",$B$3))</f>
        <v/>
      </c>
      <c r="X307" s="43" t="str">
        <f>IF($A307="","",_xll.ciqfunctions.udf.CIQ($A307,"IQ_TOTAL_DEBT_TOTAL_REV_SCORE",$B$3))</f>
        <v/>
      </c>
      <c r="Z307" s="43" t="str">
        <f>IF($A307="","",_xll.ciqfunctions.udf.CIQ($A307,"IQ_LIQUID_SCORE",$B$3))</f>
        <v/>
      </c>
      <c r="AA307" s="43" t="str">
        <f>IF($A307="","",_xll.ciqfunctions.udf.CIQ($A307,"IQ_FFO_PLUS_CASH_ST_DEBT_SCORE",$B$3))</f>
        <v/>
      </c>
      <c r="AB307" s="43" t="str">
        <f>IF($A307="","",_xll.ciqfunctions.udf.CIQ($A307,"IQ_FFO_GROSS_PROFIT_SCORE",$B$3))</f>
        <v/>
      </c>
      <c r="AC307" s="43" t="str">
        <f>IF($A307="","",_xll.ciqfunctions.udf.CIQ($A307,"IQ_BASIC_DEFENSE_INTERVAL_SCORE",$B$3))</f>
        <v/>
      </c>
      <c r="AD307" s="43" t="str">
        <f>IF($A307="","",_xll.ciqfunctions.udf.CIQ($A307,"IQ_CURRENT_RATIO_SCORE",$B$3))</f>
        <v/>
      </c>
      <c r="AE307" s="43" t="str">
        <f>IF($A307="","",_xll.ciqfunctions.udf.CIQ($A307,"IQ_QUICK_RATIO_SCORE",$B$3))</f>
        <v/>
      </c>
    </row>
    <row r="308" spans="3:31" ht="12.75" customHeight="1" x14ac:dyDescent="0.2">
      <c r="C308" s="43" t="str">
        <f>IF($A308="","",_xll.ciqfunctions.udf.CIQ($A308,"IQ_OPERATIONAL_SCORE",$B$3))</f>
        <v/>
      </c>
      <c r="D308" s="43" t="str">
        <f>IF($A308="","",_xll.ciqfunctions.udf.CIQ($A308,"IQ_TOTAL_REV_SCORE",$B$3))</f>
        <v/>
      </c>
      <c r="E308" s="43" t="str">
        <f>IF($A308="","",_xll.ciqfunctions.udf.CIQ($A308,"IQ_TOTAL_EQUITY_SCORE",$B$3))</f>
        <v/>
      </c>
      <c r="F308" s="43" t="str">
        <f>IF($A308="","",_xll.ciqfunctions.udf.CIQ($A308,"IQ_RETURN_CAPITAL_SCORE",$B$3))</f>
        <v/>
      </c>
      <c r="G308" s="43" t="str">
        <f>IF($A308="","",_xll.ciqfunctions.udf.CIQ($A308,"IQ_RECURRING_EARN_ASSETS_SCORE",$B$3))</f>
        <v/>
      </c>
      <c r="H308" s="43" t="str">
        <f>IF($A308="","",_xll.ciqfunctions.udf.CIQ($A308,"IQ_NET_WORKING_CAP_REV_SCORE",$B$3))</f>
        <v/>
      </c>
      <c r="I308" s="43" t="str">
        <f>IF($A308="","",_xll.ciqfunctions.udf.CIQ($A308,"IQ_ASSET_TURNS_SCORE",$B$3))</f>
        <v/>
      </c>
      <c r="J308" s="43" t="str">
        <f>IF($A308="","",_xll.ciqfunctions.udf.CIQ($A308,"IQ_INTAN_ASSETS_REV_SCORE",$B$3))</f>
        <v/>
      </c>
      <c r="K308" s="43" t="str">
        <f>IF($A308="","",_xll.ciqfunctions.udf.CIQ($A308,"IQ_NET_WORKING_CAP_TOTAL_ASSETS_SCORE",$B$3))</f>
        <v/>
      </c>
      <c r="L308" s="43" t="str">
        <f>IF($A308="","",_xll.ciqfunctions.udf.CIQ($A308,"IQ_AP_AR_SCORE",$B$3))</f>
        <v/>
      </c>
      <c r="M308" s="43" t="str">
        <f>IF($A308="","",_xll.ciqfunctions.udf.CIQ($A308,"IQ_MGMT_RATE_RETURN_SCORE",$B$3))</f>
        <v/>
      </c>
      <c r="N308" s="43" t="str">
        <f>IF($A308="","",_xll.ciqfunctions.udf.CIQ($A308,"IQ_GROSS_MARGIN_SCORE",$B$3))</f>
        <v/>
      </c>
      <c r="O308" s="43" t="str">
        <f>IF($A308="","",_xll.ciqfunctions.udf.CIQ($A308,"IQ_EBITDA_MARGIN_SCORE",$B$3))</f>
        <v/>
      </c>
      <c r="Q308" s="43" t="str">
        <f>IF($A308="","",_xll.ciqfunctions.udf.CIQ($A308,"IQ_SOLVENCY_SCORE",$B$3))</f>
        <v/>
      </c>
      <c r="R308" s="43" t="str">
        <f>IF($A308="","",_xll.ciqfunctions.udf.CIQ($A308,"IQ_FFO_INT_SCORE",$B$3))</f>
        <v/>
      </c>
      <c r="S308" s="43" t="str">
        <f>IF($A308="","",_xll.ciqfunctions.udf.CIQ($A308,"IQ_EBITDA_INT_SCORE",$B$3))</f>
        <v/>
      </c>
      <c r="T308" s="43" t="str">
        <f>IF($A308="","",_xll.ciqfunctions.udf.CIQ($A308,"IQ_FFO_TOTAL_DEBT_SCORE",$B$3))</f>
        <v/>
      </c>
      <c r="U308" s="43" t="str">
        <f>IF($A308="","",_xll.ciqfunctions.udf.CIQ($A308,"IQ_NET_DEBT_EBITDA_SCORE",$B$3))</f>
        <v/>
      </c>
      <c r="V308" s="43" t="str">
        <f>IF($A308="","",_xll.ciqfunctions.udf.CIQ($A308,"IQ_TOTAL_DEBT_CAP_SCORE",$B$3))</f>
        <v/>
      </c>
      <c r="W308" s="43" t="str">
        <f>IF($A308="","",_xll.ciqfunctions.udf.CIQ($A308,"IQ_DEBT_TOTAL_LIAB_SCORE",$B$3))</f>
        <v/>
      </c>
      <c r="X308" s="43" t="str">
        <f>IF($A308="","",_xll.ciqfunctions.udf.CIQ($A308,"IQ_TOTAL_DEBT_TOTAL_REV_SCORE",$B$3))</f>
        <v/>
      </c>
      <c r="Z308" s="43" t="str">
        <f>IF($A308="","",_xll.ciqfunctions.udf.CIQ($A308,"IQ_LIQUID_SCORE",$B$3))</f>
        <v/>
      </c>
      <c r="AA308" s="43" t="str">
        <f>IF($A308="","",_xll.ciqfunctions.udf.CIQ($A308,"IQ_FFO_PLUS_CASH_ST_DEBT_SCORE",$B$3))</f>
        <v/>
      </c>
      <c r="AB308" s="43" t="str">
        <f>IF($A308="","",_xll.ciqfunctions.udf.CIQ($A308,"IQ_FFO_GROSS_PROFIT_SCORE",$B$3))</f>
        <v/>
      </c>
      <c r="AC308" s="43" t="str">
        <f>IF($A308="","",_xll.ciqfunctions.udf.CIQ($A308,"IQ_BASIC_DEFENSE_INTERVAL_SCORE",$B$3))</f>
        <v/>
      </c>
      <c r="AD308" s="43" t="str">
        <f>IF($A308="","",_xll.ciqfunctions.udf.CIQ($A308,"IQ_CURRENT_RATIO_SCORE",$B$3))</f>
        <v/>
      </c>
      <c r="AE308" s="43" t="str">
        <f>IF($A308="","",_xll.ciqfunctions.udf.CIQ($A308,"IQ_QUICK_RATIO_SCORE",$B$3))</f>
        <v/>
      </c>
    </row>
    <row r="309" spans="3:31" ht="12.75" customHeight="1" x14ac:dyDescent="0.2">
      <c r="C309" s="43" t="str">
        <f>IF($A309="","",_xll.ciqfunctions.udf.CIQ($A309,"IQ_OPERATIONAL_SCORE",$B$3))</f>
        <v/>
      </c>
      <c r="D309" s="43" t="str">
        <f>IF($A309="","",_xll.ciqfunctions.udf.CIQ($A309,"IQ_TOTAL_REV_SCORE",$B$3))</f>
        <v/>
      </c>
      <c r="E309" s="43" t="str">
        <f>IF($A309="","",_xll.ciqfunctions.udf.CIQ($A309,"IQ_TOTAL_EQUITY_SCORE",$B$3))</f>
        <v/>
      </c>
      <c r="F309" s="43" t="str">
        <f>IF($A309="","",_xll.ciqfunctions.udf.CIQ($A309,"IQ_RETURN_CAPITAL_SCORE",$B$3))</f>
        <v/>
      </c>
      <c r="G309" s="43" t="str">
        <f>IF($A309="","",_xll.ciqfunctions.udf.CIQ($A309,"IQ_RECURRING_EARN_ASSETS_SCORE",$B$3))</f>
        <v/>
      </c>
      <c r="H309" s="43" t="str">
        <f>IF($A309="","",_xll.ciqfunctions.udf.CIQ($A309,"IQ_NET_WORKING_CAP_REV_SCORE",$B$3))</f>
        <v/>
      </c>
      <c r="I309" s="43" t="str">
        <f>IF($A309="","",_xll.ciqfunctions.udf.CIQ($A309,"IQ_ASSET_TURNS_SCORE",$B$3))</f>
        <v/>
      </c>
      <c r="J309" s="43" t="str">
        <f>IF($A309="","",_xll.ciqfunctions.udf.CIQ($A309,"IQ_INTAN_ASSETS_REV_SCORE",$B$3))</f>
        <v/>
      </c>
      <c r="K309" s="43" t="str">
        <f>IF($A309="","",_xll.ciqfunctions.udf.CIQ($A309,"IQ_NET_WORKING_CAP_TOTAL_ASSETS_SCORE",$B$3))</f>
        <v/>
      </c>
      <c r="L309" s="43" t="str">
        <f>IF($A309="","",_xll.ciqfunctions.udf.CIQ($A309,"IQ_AP_AR_SCORE",$B$3))</f>
        <v/>
      </c>
      <c r="M309" s="43" t="str">
        <f>IF($A309="","",_xll.ciqfunctions.udf.CIQ($A309,"IQ_MGMT_RATE_RETURN_SCORE",$B$3))</f>
        <v/>
      </c>
      <c r="N309" s="43" t="str">
        <f>IF($A309="","",_xll.ciqfunctions.udf.CIQ($A309,"IQ_GROSS_MARGIN_SCORE",$B$3))</f>
        <v/>
      </c>
      <c r="O309" s="43" t="str">
        <f>IF($A309="","",_xll.ciqfunctions.udf.CIQ($A309,"IQ_EBITDA_MARGIN_SCORE",$B$3))</f>
        <v/>
      </c>
      <c r="Q309" s="43" t="str">
        <f>IF($A309="","",_xll.ciqfunctions.udf.CIQ($A309,"IQ_SOLVENCY_SCORE",$B$3))</f>
        <v/>
      </c>
      <c r="R309" s="43" t="str">
        <f>IF($A309="","",_xll.ciqfunctions.udf.CIQ($A309,"IQ_FFO_INT_SCORE",$B$3))</f>
        <v/>
      </c>
      <c r="S309" s="43" t="str">
        <f>IF($A309="","",_xll.ciqfunctions.udf.CIQ($A309,"IQ_EBITDA_INT_SCORE",$B$3))</f>
        <v/>
      </c>
      <c r="T309" s="43" t="str">
        <f>IF($A309="","",_xll.ciqfunctions.udf.CIQ($A309,"IQ_FFO_TOTAL_DEBT_SCORE",$B$3))</f>
        <v/>
      </c>
      <c r="U309" s="43" t="str">
        <f>IF($A309="","",_xll.ciqfunctions.udf.CIQ($A309,"IQ_NET_DEBT_EBITDA_SCORE",$B$3))</f>
        <v/>
      </c>
      <c r="V309" s="43" t="str">
        <f>IF($A309="","",_xll.ciqfunctions.udf.CIQ($A309,"IQ_TOTAL_DEBT_CAP_SCORE",$B$3))</f>
        <v/>
      </c>
      <c r="W309" s="43" t="str">
        <f>IF($A309="","",_xll.ciqfunctions.udf.CIQ($A309,"IQ_DEBT_TOTAL_LIAB_SCORE",$B$3))</f>
        <v/>
      </c>
      <c r="X309" s="43" t="str">
        <f>IF($A309="","",_xll.ciqfunctions.udf.CIQ($A309,"IQ_TOTAL_DEBT_TOTAL_REV_SCORE",$B$3))</f>
        <v/>
      </c>
      <c r="Z309" s="43" t="str">
        <f>IF($A309="","",_xll.ciqfunctions.udf.CIQ($A309,"IQ_LIQUID_SCORE",$B$3))</f>
        <v/>
      </c>
      <c r="AA309" s="43" t="str">
        <f>IF($A309="","",_xll.ciqfunctions.udf.CIQ($A309,"IQ_FFO_PLUS_CASH_ST_DEBT_SCORE",$B$3))</f>
        <v/>
      </c>
      <c r="AB309" s="43" t="str">
        <f>IF($A309="","",_xll.ciqfunctions.udf.CIQ($A309,"IQ_FFO_GROSS_PROFIT_SCORE",$B$3))</f>
        <v/>
      </c>
      <c r="AC309" s="43" t="str">
        <f>IF($A309="","",_xll.ciqfunctions.udf.CIQ($A309,"IQ_BASIC_DEFENSE_INTERVAL_SCORE",$B$3))</f>
        <v/>
      </c>
      <c r="AD309" s="43" t="str">
        <f>IF($A309="","",_xll.ciqfunctions.udf.CIQ($A309,"IQ_CURRENT_RATIO_SCORE",$B$3))</f>
        <v/>
      </c>
      <c r="AE309" s="43" t="str">
        <f>IF($A309="","",_xll.ciqfunctions.udf.CIQ($A309,"IQ_QUICK_RATIO_SCORE",$B$3))</f>
        <v/>
      </c>
    </row>
    <row r="310" spans="3:31" ht="12.75" customHeight="1" x14ac:dyDescent="0.2">
      <c r="C310" s="43" t="str">
        <f>IF($A310="","",_xll.ciqfunctions.udf.CIQ($A310,"IQ_OPERATIONAL_SCORE",$B$3))</f>
        <v/>
      </c>
      <c r="D310" s="43" t="str">
        <f>IF($A310="","",_xll.ciqfunctions.udf.CIQ($A310,"IQ_TOTAL_REV_SCORE",$B$3))</f>
        <v/>
      </c>
      <c r="E310" s="43" t="str">
        <f>IF($A310="","",_xll.ciqfunctions.udf.CIQ($A310,"IQ_TOTAL_EQUITY_SCORE",$B$3))</f>
        <v/>
      </c>
      <c r="F310" s="43" t="str">
        <f>IF($A310="","",_xll.ciqfunctions.udf.CIQ($A310,"IQ_RETURN_CAPITAL_SCORE",$B$3))</f>
        <v/>
      </c>
      <c r="G310" s="43" t="str">
        <f>IF($A310="","",_xll.ciqfunctions.udf.CIQ($A310,"IQ_RECURRING_EARN_ASSETS_SCORE",$B$3))</f>
        <v/>
      </c>
      <c r="H310" s="43" t="str">
        <f>IF($A310="","",_xll.ciqfunctions.udf.CIQ($A310,"IQ_NET_WORKING_CAP_REV_SCORE",$B$3))</f>
        <v/>
      </c>
      <c r="I310" s="43" t="str">
        <f>IF($A310="","",_xll.ciqfunctions.udf.CIQ($A310,"IQ_ASSET_TURNS_SCORE",$B$3))</f>
        <v/>
      </c>
      <c r="J310" s="43" t="str">
        <f>IF($A310="","",_xll.ciqfunctions.udf.CIQ($A310,"IQ_INTAN_ASSETS_REV_SCORE",$B$3))</f>
        <v/>
      </c>
      <c r="K310" s="43" t="str">
        <f>IF($A310="","",_xll.ciqfunctions.udf.CIQ($A310,"IQ_NET_WORKING_CAP_TOTAL_ASSETS_SCORE",$B$3))</f>
        <v/>
      </c>
      <c r="L310" s="43" t="str">
        <f>IF($A310="","",_xll.ciqfunctions.udf.CIQ($A310,"IQ_AP_AR_SCORE",$B$3))</f>
        <v/>
      </c>
      <c r="M310" s="43" t="str">
        <f>IF($A310="","",_xll.ciqfunctions.udf.CIQ($A310,"IQ_MGMT_RATE_RETURN_SCORE",$B$3))</f>
        <v/>
      </c>
      <c r="N310" s="43" t="str">
        <f>IF($A310="","",_xll.ciqfunctions.udf.CIQ($A310,"IQ_GROSS_MARGIN_SCORE",$B$3))</f>
        <v/>
      </c>
      <c r="O310" s="43" t="str">
        <f>IF($A310="","",_xll.ciqfunctions.udf.CIQ($A310,"IQ_EBITDA_MARGIN_SCORE",$B$3))</f>
        <v/>
      </c>
      <c r="Q310" s="43" t="str">
        <f>IF($A310="","",_xll.ciqfunctions.udf.CIQ($A310,"IQ_SOLVENCY_SCORE",$B$3))</f>
        <v/>
      </c>
      <c r="R310" s="43" t="str">
        <f>IF($A310="","",_xll.ciqfunctions.udf.CIQ($A310,"IQ_FFO_INT_SCORE",$B$3))</f>
        <v/>
      </c>
      <c r="S310" s="43" t="str">
        <f>IF($A310="","",_xll.ciqfunctions.udf.CIQ($A310,"IQ_EBITDA_INT_SCORE",$B$3))</f>
        <v/>
      </c>
      <c r="T310" s="43" t="str">
        <f>IF($A310="","",_xll.ciqfunctions.udf.CIQ($A310,"IQ_FFO_TOTAL_DEBT_SCORE",$B$3))</f>
        <v/>
      </c>
      <c r="U310" s="43" t="str">
        <f>IF($A310="","",_xll.ciqfunctions.udf.CIQ($A310,"IQ_NET_DEBT_EBITDA_SCORE",$B$3))</f>
        <v/>
      </c>
      <c r="V310" s="43" t="str">
        <f>IF($A310="","",_xll.ciqfunctions.udf.CIQ($A310,"IQ_TOTAL_DEBT_CAP_SCORE",$B$3))</f>
        <v/>
      </c>
      <c r="W310" s="43" t="str">
        <f>IF($A310="","",_xll.ciqfunctions.udf.CIQ($A310,"IQ_DEBT_TOTAL_LIAB_SCORE",$B$3))</f>
        <v/>
      </c>
      <c r="X310" s="43" t="str">
        <f>IF($A310="","",_xll.ciqfunctions.udf.CIQ($A310,"IQ_TOTAL_DEBT_TOTAL_REV_SCORE",$B$3))</f>
        <v/>
      </c>
      <c r="Z310" s="43" t="str">
        <f>IF($A310="","",_xll.ciqfunctions.udf.CIQ($A310,"IQ_LIQUID_SCORE",$B$3))</f>
        <v/>
      </c>
      <c r="AA310" s="43" t="str">
        <f>IF($A310="","",_xll.ciqfunctions.udf.CIQ($A310,"IQ_FFO_PLUS_CASH_ST_DEBT_SCORE",$B$3))</f>
        <v/>
      </c>
      <c r="AB310" s="43" t="str">
        <f>IF($A310="","",_xll.ciqfunctions.udf.CIQ($A310,"IQ_FFO_GROSS_PROFIT_SCORE",$B$3))</f>
        <v/>
      </c>
      <c r="AC310" s="43" t="str">
        <f>IF($A310="","",_xll.ciqfunctions.udf.CIQ($A310,"IQ_BASIC_DEFENSE_INTERVAL_SCORE",$B$3))</f>
        <v/>
      </c>
      <c r="AD310" s="43" t="str">
        <f>IF($A310="","",_xll.ciqfunctions.udf.CIQ($A310,"IQ_CURRENT_RATIO_SCORE",$B$3))</f>
        <v/>
      </c>
      <c r="AE310" s="43" t="str">
        <f>IF($A310="","",_xll.ciqfunctions.udf.CIQ($A310,"IQ_QUICK_RATIO_SCORE",$B$3))</f>
        <v/>
      </c>
    </row>
    <row r="311" spans="3:31" ht="12.75" customHeight="1" x14ac:dyDescent="0.2">
      <c r="C311" s="43" t="str">
        <f>IF($A311="","",_xll.ciqfunctions.udf.CIQ($A311,"IQ_OPERATIONAL_SCORE",$B$3))</f>
        <v/>
      </c>
      <c r="D311" s="43" t="str">
        <f>IF($A311="","",_xll.ciqfunctions.udf.CIQ($A311,"IQ_TOTAL_REV_SCORE",$B$3))</f>
        <v/>
      </c>
      <c r="E311" s="43" t="str">
        <f>IF($A311="","",_xll.ciqfunctions.udf.CIQ($A311,"IQ_TOTAL_EQUITY_SCORE",$B$3))</f>
        <v/>
      </c>
      <c r="F311" s="43" t="str">
        <f>IF($A311="","",_xll.ciqfunctions.udf.CIQ($A311,"IQ_RETURN_CAPITAL_SCORE",$B$3))</f>
        <v/>
      </c>
      <c r="G311" s="43" t="str">
        <f>IF($A311="","",_xll.ciqfunctions.udf.CIQ($A311,"IQ_RECURRING_EARN_ASSETS_SCORE",$B$3))</f>
        <v/>
      </c>
      <c r="H311" s="43" t="str">
        <f>IF($A311="","",_xll.ciqfunctions.udf.CIQ($A311,"IQ_NET_WORKING_CAP_REV_SCORE",$B$3))</f>
        <v/>
      </c>
      <c r="I311" s="43" t="str">
        <f>IF($A311="","",_xll.ciqfunctions.udf.CIQ($A311,"IQ_ASSET_TURNS_SCORE",$B$3))</f>
        <v/>
      </c>
      <c r="J311" s="43" t="str">
        <f>IF($A311="","",_xll.ciqfunctions.udf.CIQ($A311,"IQ_INTAN_ASSETS_REV_SCORE",$B$3))</f>
        <v/>
      </c>
      <c r="K311" s="43" t="str">
        <f>IF($A311="","",_xll.ciqfunctions.udf.CIQ($A311,"IQ_NET_WORKING_CAP_TOTAL_ASSETS_SCORE",$B$3))</f>
        <v/>
      </c>
      <c r="L311" s="43" t="str">
        <f>IF($A311="","",_xll.ciqfunctions.udf.CIQ($A311,"IQ_AP_AR_SCORE",$B$3))</f>
        <v/>
      </c>
      <c r="M311" s="43" t="str">
        <f>IF($A311="","",_xll.ciqfunctions.udf.CIQ($A311,"IQ_MGMT_RATE_RETURN_SCORE",$B$3))</f>
        <v/>
      </c>
      <c r="N311" s="43" t="str">
        <f>IF($A311="","",_xll.ciqfunctions.udf.CIQ($A311,"IQ_GROSS_MARGIN_SCORE",$B$3))</f>
        <v/>
      </c>
      <c r="O311" s="43" t="str">
        <f>IF($A311="","",_xll.ciqfunctions.udf.CIQ($A311,"IQ_EBITDA_MARGIN_SCORE",$B$3))</f>
        <v/>
      </c>
      <c r="Q311" s="43" t="str">
        <f>IF($A311="","",_xll.ciqfunctions.udf.CIQ($A311,"IQ_SOLVENCY_SCORE",$B$3))</f>
        <v/>
      </c>
      <c r="R311" s="43" t="str">
        <f>IF($A311="","",_xll.ciqfunctions.udf.CIQ($A311,"IQ_FFO_INT_SCORE",$B$3))</f>
        <v/>
      </c>
      <c r="S311" s="43" t="str">
        <f>IF($A311="","",_xll.ciqfunctions.udf.CIQ($A311,"IQ_EBITDA_INT_SCORE",$B$3))</f>
        <v/>
      </c>
      <c r="T311" s="43" t="str">
        <f>IF($A311="","",_xll.ciqfunctions.udf.CIQ($A311,"IQ_FFO_TOTAL_DEBT_SCORE",$B$3))</f>
        <v/>
      </c>
      <c r="U311" s="43" t="str">
        <f>IF($A311="","",_xll.ciqfunctions.udf.CIQ($A311,"IQ_NET_DEBT_EBITDA_SCORE",$B$3))</f>
        <v/>
      </c>
      <c r="V311" s="43" t="str">
        <f>IF($A311="","",_xll.ciqfunctions.udf.CIQ($A311,"IQ_TOTAL_DEBT_CAP_SCORE",$B$3))</f>
        <v/>
      </c>
      <c r="W311" s="43" t="str">
        <f>IF($A311="","",_xll.ciqfunctions.udf.CIQ($A311,"IQ_DEBT_TOTAL_LIAB_SCORE",$B$3))</f>
        <v/>
      </c>
      <c r="X311" s="43" t="str">
        <f>IF($A311="","",_xll.ciqfunctions.udf.CIQ($A311,"IQ_TOTAL_DEBT_TOTAL_REV_SCORE",$B$3))</f>
        <v/>
      </c>
      <c r="Z311" s="43" t="str">
        <f>IF($A311="","",_xll.ciqfunctions.udf.CIQ($A311,"IQ_LIQUID_SCORE",$B$3))</f>
        <v/>
      </c>
      <c r="AA311" s="43" t="str">
        <f>IF($A311="","",_xll.ciqfunctions.udf.CIQ($A311,"IQ_FFO_PLUS_CASH_ST_DEBT_SCORE",$B$3))</f>
        <v/>
      </c>
      <c r="AB311" s="43" t="str">
        <f>IF($A311="","",_xll.ciqfunctions.udf.CIQ($A311,"IQ_FFO_GROSS_PROFIT_SCORE",$B$3))</f>
        <v/>
      </c>
      <c r="AC311" s="43" t="str">
        <f>IF($A311="","",_xll.ciqfunctions.udf.CIQ($A311,"IQ_BASIC_DEFENSE_INTERVAL_SCORE",$B$3))</f>
        <v/>
      </c>
      <c r="AD311" s="43" t="str">
        <f>IF($A311="","",_xll.ciqfunctions.udf.CIQ($A311,"IQ_CURRENT_RATIO_SCORE",$B$3))</f>
        <v/>
      </c>
      <c r="AE311" s="43" t="str">
        <f>IF($A311="","",_xll.ciqfunctions.udf.CIQ($A311,"IQ_QUICK_RATIO_SCORE",$B$3))</f>
        <v/>
      </c>
    </row>
    <row r="312" spans="3:31" ht="12.75" customHeight="1" x14ac:dyDescent="0.2">
      <c r="C312" s="43" t="str">
        <f>IF($A312="","",_xll.ciqfunctions.udf.CIQ($A312,"IQ_OPERATIONAL_SCORE",$B$3))</f>
        <v/>
      </c>
      <c r="D312" s="43" t="str">
        <f>IF($A312="","",_xll.ciqfunctions.udf.CIQ($A312,"IQ_TOTAL_REV_SCORE",$B$3))</f>
        <v/>
      </c>
      <c r="E312" s="43" t="str">
        <f>IF($A312="","",_xll.ciqfunctions.udf.CIQ($A312,"IQ_TOTAL_EQUITY_SCORE",$B$3))</f>
        <v/>
      </c>
      <c r="F312" s="43" t="str">
        <f>IF($A312="","",_xll.ciqfunctions.udf.CIQ($A312,"IQ_RETURN_CAPITAL_SCORE",$B$3))</f>
        <v/>
      </c>
      <c r="G312" s="43" t="str">
        <f>IF($A312="","",_xll.ciqfunctions.udf.CIQ($A312,"IQ_RECURRING_EARN_ASSETS_SCORE",$B$3))</f>
        <v/>
      </c>
      <c r="H312" s="43" t="str">
        <f>IF($A312="","",_xll.ciqfunctions.udf.CIQ($A312,"IQ_NET_WORKING_CAP_REV_SCORE",$B$3))</f>
        <v/>
      </c>
      <c r="I312" s="43" t="str">
        <f>IF($A312="","",_xll.ciqfunctions.udf.CIQ($A312,"IQ_ASSET_TURNS_SCORE",$B$3))</f>
        <v/>
      </c>
      <c r="J312" s="43" t="str">
        <f>IF($A312="","",_xll.ciqfunctions.udf.CIQ($A312,"IQ_INTAN_ASSETS_REV_SCORE",$B$3))</f>
        <v/>
      </c>
      <c r="K312" s="43" t="str">
        <f>IF($A312="","",_xll.ciqfunctions.udf.CIQ($A312,"IQ_NET_WORKING_CAP_TOTAL_ASSETS_SCORE",$B$3))</f>
        <v/>
      </c>
      <c r="L312" s="43" t="str">
        <f>IF($A312="","",_xll.ciqfunctions.udf.CIQ($A312,"IQ_AP_AR_SCORE",$B$3))</f>
        <v/>
      </c>
      <c r="M312" s="43" t="str">
        <f>IF($A312="","",_xll.ciqfunctions.udf.CIQ($A312,"IQ_MGMT_RATE_RETURN_SCORE",$B$3))</f>
        <v/>
      </c>
      <c r="N312" s="43" t="str">
        <f>IF($A312="","",_xll.ciqfunctions.udf.CIQ($A312,"IQ_GROSS_MARGIN_SCORE",$B$3))</f>
        <v/>
      </c>
      <c r="O312" s="43" t="str">
        <f>IF($A312="","",_xll.ciqfunctions.udf.CIQ($A312,"IQ_EBITDA_MARGIN_SCORE",$B$3))</f>
        <v/>
      </c>
      <c r="Q312" s="43" t="str">
        <f>IF($A312="","",_xll.ciqfunctions.udf.CIQ($A312,"IQ_SOLVENCY_SCORE",$B$3))</f>
        <v/>
      </c>
      <c r="R312" s="43" t="str">
        <f>IF($A312="","",_xll.ciqfunctions.udf.CIQ($A312,"IQ_FFO_INT_SCORE",$B$3))</f>
        <v/>
      </c>
      <c r="S312" s="43" t="str">
        <f>IF($A312="","",_xll.ciqfunctions.udf.CIQ($A312,"IQ_EBITDA_INT_SCORE",$B$3))</f>
        <v/>
      </c>
      <c r="T312" s="43" t="str">
        <f>IF($A312="","",_xll.ciqfunctions.udf.CIQ($A312,"IQ_FFO_TOTAL_DEBT_SCORE",$B$3))</f>
        <v/>
      </c>
      <c r="U312" s="43" t="str">
        <f>IF($A312="","",_xll.ciqfunctions.udf.CIQ($A312,"IQ_NET_DEBT_EBITDA_SCORE",$B$3))</f>
        <v/>
      </c>
      <c r="V312" s="43" t="str">
        <f>IF($A312="","",_xll.ciqfunctions.udf.CIQ($A312,"IQ_TOTAL_DEBT_CAP_SCORE",$B$3))</f>
        <v/>
      </c>
      <c r="W312" s="43" t="str">
        <f>IF($A312="","",_xll.ciqfunctions.udf.CIQ($A312,"IQ_DEBT_TOTAL_LIAB_SCORE",$B$3))</f>
        <v/>
      </c>
      <c r="X312" s="43" t="str">
        <f>IF($A312="","",_xll.ciqfunctions.udf.CIQ($A312,"IQ_TOTAL_DEBT_TOTAL_REV_SCORE",$B$3))</f>
        <v/>
      </c>
      <c r="Z312" s="43" t="str">
        <f>IF($A312="","",_xll.ciqfunctions.udf.CIQ($A312,"IQ_LIQUID_SCORE",$B$3))</f>
        <v/>
      </c>
      <c r="AA312" s="43" t="str">
        <f>IF($A312="","",_xll.ciqfunctions.udf.CIQ($A312,"IQ_FFO_PLUS_CASH_ST_DEBT_SCORE",$B$3))</f>
        <v/>
      </c>
      <c r="AB312" s="43" t="str">
        <f>IF($A312="","",_xll.ciqfunctions.udf.CIQ($A312,"IQ_FFO_GROSS_PROFIT_SCORE",$B$3))</f>
        <v/>
      </c>
      <c r="AC312" s="43" t="str">
        <f>IF($A312="","",_xll.ciqfunctions.udf.CIQ($A312,"IQ_BASIC_DEFENSE_INTERVAL_SCORE",$B$3))</f>
        <v/>
      </c>
      <c r="AD312" s="43" t="str">
        <f>IF($A312="","",_xll.ciqfunctions.udf.CIQ($A312,"IQ_CURRENT_RATIO_SCORE",$B$3))</f>
        <v/>
      </c>
      <c r="AE312" s="43" t="str">
        <f>IF($A312="","",_xll.ciqfunctions.udf.CIQ($A312,"IQ_QUICK_RATIO_SCORE",$B$3))</f>
        <v/>
      </c>
    </row>
    <row r="313" spans="3:31" ht="12.75" customHeight="1" x14ac:dyDescent="0.2">
      <c r="C313" s="43" t="str">
        <f>IF($A313="","",_xll.ciqfunctions.udf.CIQ($A313,"IQ_OPERATIONAL_SCORE",$B$3))</f>
        <v/>
      </c>
      <c r="D313" s="43" t="str">
        <f>IF($A313="","",_xll.ciqfunctions.udf.CIQ($A313,"IQ_TOTAL_REV_SCORE",$B$3))</f>
        <v/>
      </c>
      <c r="E313" s="43" t="str">
        <f>IF($A313="","",_xll.ciqfunctions.udf.CIQ($A313,"IQ_TOTAL_EQUITY_SCORE",$B$3))</f>
        <v/>
      </c>
      <c r="F313" s="43" t="str">
        <f>IF($A313="","",_xll.ciqfunctions.udf.CIQ($A313,"IQ_RETURN_CAPITAL_SCORE",$B$3))</f>
        <v/>
      </c>
      <c r="G313" s="43" t="str">
        <f>IF($A313="","",_xll.ciqfunctions.udf.CIQ($A313,"IQ_RECURRING_EARN_ASSETS_SCORE",$B$3))</f>
        <v/>
      </c>
      <c r="H313" s="43" t="str">
        <f>IF($A313="","",_xll.ciqfunctions.udf.CIQ($A313,"IQ_NET_WORKING_CAP_REV_SCORE",$B$3))</f>
        <v/>
      </c>
      <c r="I313" s="43" t="str">
        <f>IF($A313="","",_xll.ciqfunctions.udf.CIQ($A313,"IQ_ASSET_TURNS_SCORE",$B$3))</f>
        <v/>
      </c>
      <c r="J313" s="43" t="str">
        <f>IF($A313="","",_xll.ciqfunctions.udf.CIQ($A313,"IQ_INTAN_ASSETS_REV_SCORE",$B$3))</f>
        <v/>
      </c>
      <c r="K313" s="43" t="str">
        <f>IF($A313="","",_xll.ciqfunctions.udf.CIQ($A313,"IQ_NET_WORKING_CAP_TOTAL_ASSETS_SCORE",$B$3))</f>
        <v/>
      </c>
      <c r="L313" s="43" t="str">
        <f>IF($A313="","",_xll.ciqfunctions.udf.CIQ($A313,"IQ_AP_AR_SCORE",$B$3))</f>
        <v/>
      </c>
      <c r="M313" s="43" t="str">
        <f>IF($A313="","",_xll.ciqfunctions.udf.CIQ($A313,"IQ_MGMT_RATE_RETURN_SCORE",$B$3))</f>
        <v/>
      </c>
      <c r="N313" s="43" t="str">
        <f>IF($A313="","",_xll.ciqfunctions.udf.CIQ($A313,"IQ_GROSS_MARGIN_SCORE",$B$3))</f>
        <v/>
      </c>
      <c r="O313" s="43" t="str">
        <f>IF($A313="","",_xll.ciqfunctions.udf.CIQ($A313,"IQ_EBITDA_MARGIN_SCORE",$B$3))</f>
        <v/>
      </c>
      <c r="Q313" s="43" t="str">
        <f>IF($A313="","",_xll.ciqfunctions.udf.CIQ($A313,"IQ_SOLVENCY_SCORE",$B$3))</f>
        <v/>
      </c>
      <c r="R313" s="43" t="str">
        <f>IF($A313="","",_xll.ciqfunctions.udf.CIQ($A313,"IQ_FFO_INT_SCORE",$B$3))</f>
        <v/>
      </c>
      <c r="S313" s="43" t="str">
        <f>IF($A313="","",_xll.ciqfunctions.udf.CIQ($A313,"IQ_EBITDA_INT_SCORE",$B$3))</f>
        <v/>
      </c>
      <c r="T313" s="43" t="str">
        <f>IF($A313="","",_xll.ciqfunctions.udf.CIQ($A313,"IQ_FFO_TOTAL_DEBT_SCORE",$B$3))</f>
        <v/>
      </c>
      <c r="U313" s="43" t="str">
        <f>IF($A313="","",_xll.ciqfunctions.udf.CIQ($A313,"IQ_NET_DEBT_EBITDA_SCORE",$B$3))</f>
        <v/>
      </c>
      <c r="V313" s="43" t="str">
        <f>IF($A313="","",_xll.ciqfunctions.udf.CIQ($A313,"IQ_TOTAL_DEBT_CAP_SCORE",$B$3))</f>
        <v/>
      </c>
      <c r="W313" s="43" t="str">
        <f>IF($A313="","",_xll.ciqfunctions.udf.CIQ($A313,"IQ_DEBT_TOTAL_LIAB_SCORE",$B$3))</f>
        <v/>
      </c>
      <c r="X313" s="43" t="str">
        <f>IF($A313="","",_xll.ciqfunctions.udf.CIQ($A313,"IQ_TOTAL_DEBT_TOTAL_REV_SCORE",$B$3))</f>
        <v/>
      </c>
      <c r="Z313" s="43" t="str">
        <f>IF($A313="","",_xll.ciqfunctions.udf.CIQ($A313,"IQ_LIQUID_SCORE",$B$3))</f>
        <v/>
      </c>
      <c r="AA313" s="43" t="str">
        <f>IF($A313="","",_xll.ciqfunctions.udf.CIQ($A313,"IQ_FFO_PLUS_CASH_ST_DEBT_SCORE",$B$3))</f>
        <v/>
      </c>
      <c r="AB313" s="43" t="str">
        <f>IF($A313="","",_xll.ciqfunctions.udf.CIQ($A313,"IQ_FFO_GROSS_PROFIT_SCORE",$B$3))</f>
        <v/>
      </c>
      <c r="AC313" s="43" t="str">
        <f>IF($A313="","",_xll.ciqfunctions.udf.CIQ($A313,"IQ_BASIC_DEFENSE_INTERVAL_SCORE",$B$3))</f>
        <v/>
      </c>
      <c r="AD313" s="43" t="str">
        <f>IF($A313="","",_xll.ciqfunctions.udf.CIQ($A313,"IQ_CURRENT_RATIO_SCORE",$B$3))</f>
        <v/>
      </c>
      <c r="AE313" s="43" t="str">
        <f>IF($A313="","",_xll.ciqfunctions.udf.CIQ($A313,"IQ_QUICK_RATIO_SCORE",$B$3))</f>
        <v/>
      </c>
    </row>
    <row r="314" spans="3:31" ht="12.75" customHeight="1" x14ac:dyDescent="0.2">
      <c r="C314" s="43" t="str">
        <f>IF($A314="","",_xll.ciqfunctions.udf.CIQ($A314,"IQ_OPERATIONAL_SCORE",$B$3))</f>
        <v/>
      </c>
      <c r="D314" s="43" t="str">
        <f>IF($A314="","",_xll.ciqfunctions.udf.CIQ($A314,"IQ_TOTAL_REV_SCORE",$B$3))</f>
        <v/>
      </c>
      <c r="E314" s="43" t="str">
        <f>IF($A314="","",_xll.ciqfunctions.udf.CIQ($A314,"IQ_TOTAL_EQUITY_SCORE",$B$3))</f>
        <v/>
      </c>
      <c r="F314" s="43" t="str">
        <f>IF($A314="","",_xll.ciqfunctions.udf.CIQ($A314,"IQ_RETURN_CAPITAL_SCORE",$B$3))</f>
        <v/>
      </c>
      <c r="G314" s="43" t="str">
        <f>IF($A314="","",_xll.ciqfunctions.udf.CIQ($A314,"IQ_RECURRING_EARN_ASSETS_SCORE",$B$3))</f>
        <v/>
      </c>
      <c r="H314" s="43" t="str">
        <f>IF($A314="","",_xll.ciqfunctions.udf.CIQ($A314,"IQ_NET_WORKING_CAP_REV_SCORE",$B$3))</f>
        <v/>
      </c>
      <c r="I314" s="43" t="str">
        <f>IF($A314="","",_xll.ciqfunctions.udf.CIQ($A314,"IQ_ASSET_TURNS_SCORE",$B$3))</f>
        <v/>
      </c>
      <c r="J314" s="43" t="str">
        <f>IF($A314="","",_xll.ciqfunctions.udf.CIQ($A314,"IQ_INTAN_ASSETS_REV_SCORE",$B$3))</f>
        <v/>
      </c>
      <c r="K314" s="43" t="str">
        <f>IF($A314="","",_xll.ciqfunctions.udf.CIQ($A314,"IQ_NET_WORKING_CAP_TOTAL_ASSETS_SCORE",$B$3))</f>
        <v/>
      </c>
      <c r="L314" s="43" t="str">
        <f>IF($A314="","",_xll.ciqfunctions.udf.CIQ($A314,"IQ_AP_AR_SCORE",$B$3))</f>
        <v/>
      </c>
      <c r="M314" s="43" t="str">
        <f>IF($A314="","",_xll.ciqfunctions.udf.CIQ($A314,"IQ_MGMT_RATE_RETURN_SCORE",$B$3))</f>
        <v/>
      </c>
      <c r="N314" s="43" t="str">
        <f>IF($A314="","",_xll.ciqfunctions.udf.CIQ($A314,"IQ_GROSS_MARGIN_SCORE",$B$3))</f>
        <v/>
      </c>
      <c r="O314" s="43" t="str">
        <f>IF($A314="","",_xll.ciqfunctions.udf.CIQ($A314,"IQ_EBITDA_MARGIN_SCORE",$B$3))</f>
        <v/>
      </c>
      <c r="Q314" s="43" t="str">
        <f>IF($A314="","",_xll.ciqfunctions.udf.CIQ($A314,"IQ_SOLVENCY_SCORE",$B$3))</f>
        <v/>
      </c>
      <c r="R314" s="43" t="str">
        <f>IF($A314="","",_xll.ciqfunctions.udf.CIQ($A314,"IQ_FFO_INT_SCORE",$B$3))</f>
        <v/>
      </c>
      <c r="S314" s="43" t="str">
        <f>IF($A314="","",_xll.ciqfunctions.udf.CIQ($A314,"IQ_EBITDA_INT_SCORE",$B$3))</f>
        <v/>
      </c>
      <c r="T314" s="43" t="str">
        <f>IF($A314="","",_xll.ciqfunctions.udf.CIQ($A314,"IQ_FFO_TOTAL_DEBT_SCORE",$B$3))</f>
        <v/>
      </c>
      <c r="U314" s="43" t="str">
        <f>IF($A314="","",_xll.ciqfunctions.udf.CIQ($A314,"IQ_NET_DEBT_EBITDA_SCORE",$B$3))</f>
        <v/>
      </c>
      <c r="V314" s="43" t="str">
        <f>IF($A314="","",_xll.ciqfunctions.udf.CIQ($A314,"IQ_TOTAL_DEBT_CAP_SCORE",$B$3))</f>
        <v/>
      </c>
      <c r="W314" s="43" t="str">
        <f>IF($A314="","",_xll.ciqfunctions.udf.CIQ($A314,"IQ_DEBT_TOTAL_LIAB_SCORE",$B$3))</f>
        <v/>
      </c>
      <c r="X314" s="43" t="str">
        <f>IF($A314="","",_xll.ciqfunctions.udf.CIQ($A314,"IQ_TOTAL_DEBT_TOTAL_REV_SCORE",$B$3))</f>
        <v/>
      </c>
      <c r="Z314" s="43" t="str">
        <f>IF($A314="","",_xll.ciqfunctions.udf.CIQ($A314,"IQ_LIQUID_SCORE",$B$3))</f>
        <v/>
      </c>
      <c r="AA314" s="43" t="str">
        <f>IF($A314="","",_xll.ciqfunctions.udf.CIQ($A314,"IQ_FFO_PLUS_CASH_ST_DEBT_SCORE",$B$3))</f>
        <v/>
      </c>
      <c r="AB314" s="43" t="str">
        <f>IF($A314="","",_xll.ciqfunctions.udf.CIQ($A314,"IQ_FFO_GROSS_PROFIT_SCORE",$B$3))</f>
        <v/>
      </c>
      <c r="AC314" s="43" t="str">
        <f>IF($A314="","",_xll.ciqfunctions.udf.CIQ($A314,"IQ_BASIC_DEFENSE_INTERVAL_SCORE",$B$3))</f>
        <v/>
      </c>
      <c r="AD314" s="43" t="str">
        <f>IF($A314="","",_xll.ciqfunctions.udf.CIQ($A314,"IQ_CURRENT_RATIO_SCORE",$B$3))</f>
        <v/>
      </c>
      <c r="AE314" s="43" t="str">
        <f>IF($A314="","",_xll.ciqfunctions.udf.CIQ($A314,"IQ_QUICK_RATIO_SCORE",$B$3))</f>
        <v/>
      </c>
    </row>
    <row r="315" spans="3:31" ht="12.75" customHeight="1" x14ac:dyDescent="0.2">
      <c r="C315" s="43" t="str">
        <f>IF($A315="","",_xll.ciqfunctions.udf.CIQ($A315,"IQ_OPERATIONAL_SCORE",$B$3))</f>
        <v/>
      </c>
      <c r="D315" s="43" t="str">
        <f>IF($A315="","",_xll.ciqfunctions.udf.CIQ($A315,"IQ_TOTAL_REV_SCORE",$B$3))</f>
        <v/>
      </c>
      <c r="E315" s="43" t="str">
        <f>IF($A315="","",_xll.ciqfunctions.udf.CIQ($A315,"IQ_TOTAL_EQUITY_SCORE",$B$3))</f>
        <v/>
      </c>
      <c r="F315" s="43" t="str">
        <f>IF($A315="","",_xll.ciqfunctions.udf.CIQ($A315,"IQ_RETURN_CAPITAL_SCORE",$B$3))</f>
        <v/>
      </c>
      <c r="G315" s="43" t="str">
        <f>IF($A315="","",_xll.ciqfunctions.udf.CIQ($A315,"IQ_RECURRING_EARN_ASSETS_SCORE",$B$3))</f>
        <v/>
      </c>
      <c r="H315" s="43" t="str">
        <f>IF($A315="","",_xll.ciqfunctions.udf.CIQ($A315,"IQ_NET_WORKING_CAP_REV_SCORE",$B$3))</f>
        <v/>
      </c>
      <c r="I315" s="43" t="str">
        <f>IF($A315="","",_xll.ciqfunctions.udf.CIQ($A315,"IQ_ASSET_TURNS_SCORE",$B$3))</f>
        <v/>
      </c>
      <c r="J315" s="43" t="str">
        <f>IF($A315="","",_xll.ciqfunctions.udf.CIQ($A315,"IQ_INTAN_ASSETS_REV_SCORE",$B$3))</f>
        <v/>
      </c>
      <c r="K315" s="43" t="str">
        <f>IF($A315="","",_xll.ciqfunctions.udf.CIQ($A315,"IQ_NET_WORKING_CAP_TOTAL_ASSETS_SCORE",$B$3))</f>
        <v/>
      </c>
      <c r="L315" s="43" t="str">
        <f>IF($A315="","",_xll.ciqfunctions.udf.CIQ($A315,"IQ_AP_AR_SCORE",$B$3))</f>
        <v/>
      </c>
      <c r="M315" s="43" t="str">
        <f>IF($A315="","",_xll.ciqfunctions.udf.CIQ($A315,"IQ_MGMT_RATE_RETURN_SCORE",$B$3))</f>
        <v/>
      </c>
      <c r="N315" s="43" t="str">
        <f>IF($A315="","",_xll.ciqfunctions.udf.CIQ($A315,"IQ_GROSS_MARGIN_SCORE",$B$3))</f>
        <v/>
      </c>
      <c r="O315" s="43" t="str">
        <f>IF($A315="","",_xll.ciqfunctions.udf.CIQ($A315,"IQ_EBITDA_MARGIN_SCORE",$B$3))</f>
        <v/>
      </c>
      <c r="Q315" s="43" t="str">
        <f>IF($A315="","",_xll.ciqfunctions.udf.CIQ($A315,"IQ_SOLVENCY_SCORE",$B$3))</f>
        <v/>
      </c>
      <c r="R315" s="43" t="str">
        <f>IF($A315="","",_xll.ciqfunctions.udf.CIQ($A315,"IQ_FFO_INT_SCORE",$B$3))</f>
        <v/>
      </c>
      <c r="S315" s="43" t="str">
        <f>IF($A315="","",_xll.ciqfunctions.udf.CIQ($A315,"IQ_EBITDA_INT_SCORE",$B$3))</f>
        <v/>
      </c>
      <c r="T315" s="43" t="str">
        <f>IF($A315="","",_xll.ciqfunctions.udf.CIQ($A315,"IQ_FFO_TOTAL_DEBT_SCORE",$B$3))</f>
        <v/>
      </c>
      <c r="U315" s="43" t="str">
        <f>IF($A315="","",_xll.ciqfunctions.udf.CIQ($A315,"IQ_NET_DEBT_EBITDA_SCORE",$B$3))</f>
        <v/>
      </c>
      <c r="V315" s="43" t="str">
        <f>IF($A315="","",_xll.ciqfunctions.udf.CIQ($A315,"IQ_TOTAL_DEBT_CAP_SCORE",$B$3))</f>
        <v/>
      </c>
      <c r="W315" s="43" t="str">
        <f>IF($A315="","",_xll.ciqfunctions.udf.CIQ($A315,"IQ_DEBT_TOTAL_LIAB_SCORE",$B$3))</f>
        <v/>
      </c>
      <c r="X315" s="43" t="str">
        <f>IF($A315="","",_xll.ciqfunctions.udf.CIQ($A315,"IQ_TOTAL_DEBT_TOTAL_REV_SCORE",$B$3))</f>
        <v/>
      </c>
      <c r="Z315" s="43" t="str">
        <f>IF($A315="","",_xll.ciqfunctions.udf.CIQ($A315,"IQ_LIQUID_SCORE",$B$3))</f>
        <v/>
      </c>
      <c r="AA315" s="43" t="str">
        <f>IF($A315="","",_xll.ciqfunctions.udf.CIQ($A315,"IQ_FFO_PLUS_CASH_ST_DEBT_SCORE",$B$3))</f>
        <v/>
      </c>
      <c r="AB315" s="43" t="str">
        <f>IF($A315="","",_xll.ciqfunctions.udf.CIQ($A315,"IQ_FFO_GROSS_PROFIT_SCORE",$B$3))</f>
        <v/>
      </c>
      <c r="AC315" s="43" t="str">
        <f>IF($A315="","",_xll.ciqfunctions.udf.CIQ($A315,"IQ_BASIC_DEFENSE_INTERVAL_SCORE",$B$3))</f>
        <v/>
      </c>
      <c r="AD315" s="43" t="str">
        <f>IF($A315="","",_xll.ciqfunctions.udf.CIQ($A315,"IQ_CURRENT_RATIO_SCORE",$B$3))</f>
        <v/>
      </c>
      <c r="AE315" s="43" t="str">
        <f>IF($A315="","",_xll.ciqfunctions.udf.CIQ($A315,"IQ_QUICK_RATIO_SCORE",$B$3))</f>
        <v/>
      </c>
    </row>
    <row r="316" spans="3:31" ht="12.75" customHeight="1" x14ac:dyDescent="0.2">
      <c r="C316" s="43" t="str">
        <f>IF($A316="","",_xll.ciqfunctions.udf.CIQ($A316,"IQ_OPERATIONAL_SCORE",$B$3))</f>
        <v/>
      </c>
      <c r="D316" s="43" t="str">
        <f>IF($A316="","",_xll.ciqfunctions.udf.CIQ($A316,"IQ_TOTAL_REV_SCORE",$B$3))</f>
        <v/>
      </c>
      <c r="E316" s="43" t="str">
        <f>IF($A316="","",_xll.ciqfunctions.udf.CIQ($A316,"IQ_TOTAL_EQUITY_SCORE",$B$3))</f>
        <v/>
      </c>
      <c r="F316" s="43" t="str">
        <f>IF($A316="","",_xll.ciqfunctions.udf.CIQ($A316,"IQ_RETURN_CAPITAL_SCORE",$B$3))</f>
        <v/>
      </c>
      <c r="G316" s="43" t="str">
        <f>IF($A316="","",_xll.ciqfunctions.udf.CIQ($A316,"IQ_RECURRING_EARN_ASSETS_SCORE",$B$3))</f>
        <v/>
      </c>
      <c r="H316" s="43" t="str">
        <f>IF($A316="","",_xll.ciqfunctions.udf.CIQ($A316,"IQ_NET_WORKING_CAP_REV_SCORE",$B$3))</f>
        <v/>
      </c>
      <c r="I316" s="43" t="str">
        <f>IF($A316="","",_xll.ciqfunctions.udf.CIQ($A316,"IQ_ASSET_TURNS_SCORE",$B$3))</f>
        <v/>
      </c>
      <c r="J316" s="43" t="str">
        <f>IF($A316="","",_xll.ciqfunctions.udf.CIQ($A316,"IQ_INTAN_ASSETS_REV_SCORE",$B$3))</f>
        <v/>
      </c>
      <c r="K316" s="43" t="str">
        <f>IF($A316="","",_xll.ciqfunctions.udf.CIQ($A316,"IQ_NET_WORKING_CAP_TOTAL_ASSETS_SCORE",$B$3))</f>
        <v/>
      </c>
      <c r="L316" s="43" t="str">
        <f>IF($A316="","",_xll.ciqfunctions.udf.CIQ($A316,"IQ_AP_AR_SCORE",$B$3))</f>
        <v/>
      </c>
      <c r="M316" s="43" t="str">
        <f>IF($A316="","",_xll.ciqfunctions.udf.CIQ($A316,"IQ_MGMT_RATE_RETURN_SCORE",$B$3))</f>
        <v/>
      </c>
      <c r="N316" s="43" t="str">
        <f>IF($A316="","",_xll.ciqfunctions.udf.CIQ($A316,"IQ_GROSS_MARGIN_SCORE",$B$3))</f>
        <v/>
      </c>
      <c r="O316" s="43" t="str">
        <f>IF($A316="","",_xll.ciqfunctions.udf.CIQ($A316,"IQ_EBITDA_MARGIN_SCORE",$B$3))</f>
        <v/>
      </c>
      <c r="Q316" s="43" t="str">
        <f>IF($A316="","",_xll.ciqfunctions.udf.CIQ($A316,"IQ_SOLVENCY_SCORE",$B$3))</f>
        <v/>
      </c>
      <c r="R316" s="43" t="str">
        <f>IF($A316="","",_xll.ciqfunctions.udf.CIQ($A316,"IQ_FFO_INT_SCORE",$B$3))</f>
        <v/>
      </c>
      <c r="S316" s="43" t="str">
        <f>IF($A316="","",_xll.ciqfunctions.udf.CIQ($A316,"IQ_EBITDA_INT_SCORE",$B$3))</f>
        <v/>
      </c>
      <c r="T316" s="43" t="str">
        <f>IF($A316="","",_xll.ciqfunctions.udf.CIQ($A316,"IQ_FFO_TOTAL_DEBT_SCORE",$B$3))</f>
        <v/>
      </c>
      <c r="U316" s="43" t="str">
        <f>IF($A316="","",_xll.ciqfunctions.udf.CIQ($A316,"IQ_NET_DEBT_EBITDA_SCORE",$B$3))</f>
        <v/>
      </c>
      <c r="V316" s="43" t="str">
        <f>IF($A316="","",_xll.ciqfunctions.udf.CIQ($A316,"IQ_TOTAL_DEBT_CAP_SCORE",$B$3))</f>
        <v/>
      </c>
      <c r="W316" s="43" t="str">
        <f>IF($A316="","",_xll.ciqfunctions.udf.CIQ($A316,"IQ_DEBT_TOTAL_LIAB_SCORE",$B$3))</f>
        <v/>
      </c>
      <c r="X316" s="43" t="str">
        <f>IF($A316="","",_xll.ciqfunctions.udf.CIQ($A316,"IQ_TOTAL_DEBT_TOTAL_REV_SCORE",$B$3))</f>
        <v/>
      </c>
      <c r="Z316" s="43" t="str">
        <f>IF($A316="","",_xll.ciqfunctions.udf.CIQ($A316,"IQ_LIQUID_SCORE",$B$3))</f>
        <v/>
      </c>
      <c r="AA316" s="43" t="str">
        <f>IF($A316="","",_xll.ciqfunctions.udf.CIQ($A316,"IQ_FFO_PLUS_CASH_ST_DEBT_SCORE",$B$3))</f>
        <v/>
      </c>
      <c r="AB316" s="43" t="str">
        <f>IF($A316="","",_xll.ciqfunctions.udf.CIQ($A316,"IQ_FFO_GROSS_PROFIT_SCORE",$B$3))</f>
        <v/>
      </c>
      <c r="AC316" s="43" t="str">
        <f>IF($A316="","",_xll.ciqfunctions.udf.CIQ($A316,"IQ_BASIC_DEFENSE_INTERVAL_SCORE",$B$3))</f>
        <v/>
      </c>
      <c r="AD316" s="43" t="str">
        <f>IF($A316="","",_xll.ciqfunctions.udf.CIQ($A316,"IQ_CURRENT_RATIO_SCORE",$B$3))</f>
        <v/>
      </c>
      <c r="AE316" s="43" t="str">
        <f>IF($A316="","",_xll.ciqfunctions.udf.CIQ($A316,"IQ_QUICK_RATIO_SCORE",$B$3))</f>
        <v/>
      </c>
    </row>
    <row r="317" spans="3:31" ht="12.75" customHeight="1" x14ac:dyDescent="0.2">
      <c r="C317" s="43" t="str">
        <f>IF($A317="","",_xll.ciqfunctions.udf.CIQ($A317,"IQ_OPERATIONAL_SCORE",$B$3))</f>
        <v/>
      </c>
      <c r="D317" s="43" t="str">
        <f>IF($A317="","",_xll.ciqfunctions.udf.CIQ($A317,"IQ_TOTAL_REV_SCORE",$B$3))</f>
        <v/>
      </c>
      <c r="E317" s="43" t="str">
        <f>IF($A317="","",_xll.ciqfunctions.udf.CIQ($A317,"IQ_TOTAL_EQUITY_SCORE",$B$3))</f>
        <v/>
      </c>
      <c r="F317" s="43" t="str">
        <f>IF($A317="","",_xll.ciqfunctions.udf.CIQ($A317,"IQ_RETURN_CAPITAL_SCORE",$B$3))</f>
        <v/>
      </c>
      <c r="G317" s="43" t="str">
        <f>IF($A317="","",_xll.ciqfunctions.udf.CIQ($A317,"IQ_RECURRING_EARN_ASSETS_SCORE",$B$3))</f>
        <v/>
      </c>
      <c r="H317" s="43" t="str">
        <f>IF($A317="","",_xll.ciqfunctions.udf.CIQ($A317,"IQ_NET_WORKING_CAP_REV_SCORE",$B$3))</f>
        <v/>
      </c>
      <c r="I317" s="43" t="str">
        <f>IF($A317="","",_xll.ciqfunctions.udf.CIQ($A317,"IQ_ASSET_TURNS_SCORE",$B$3))</f>
        <v/>
      </c>
      <c r="J317" s="43" t="str">
        <f>IF($A317="","",_xll.ciqfunctions.udf.CIQ($A317,"IQ_INTAN_ASSETS_REV_SCORE",$B$3))</f>
        <v/>
      </c>
      <c r="K317" s="43" t="str">
        <f>IF($A317="","",_xll.ciqfunctions.udf.CIQ($A317,"IQ_NET_WORKING_CAP_TOTAL_ASSETS_SCORE",$B$3))</f>
        <v/>
      </c>
      <c r="L317" s="43" t="str">
        <f>IF($A317="","",_xll.ciqfunctions.udf.CIQ($A317,"IQ_AP_AR_SCORE",$B$3))</f>
        <v/>
      </c>
      <c r="M317" s="43" t="str">
        <f>IF($A317="","",_xll.ciqfunctions.udf.CIQ($A317,"IQ_MGMT_RATE_RETURN_SCORE",$B$3))</f>
        <v/>
      </c>
      <c r="N317" s="43" t="str">
        <f>IF($A317="","",_xll.ciqfunctions.udf.CIQ($A317,"IQ_GROSS_MARGIN_SCORE",$B$3))</f>
        <v/>
      </c>
      <c r="O317" s="43" t="str">
        <f>IF($A317="","",_xll.ciqfunctions.udf.CIQ($A317,"IQ_EBITDA_MARGIN_SCORE",$B$3))</f>
        <v/>
      </c>
      <c r="Q317" s="43" t="str">
        <f>IF($A317="","",_xll.ciqfunctions.udf.CIQ($A317,"IQ_SOLVENCY_SCORE",$B$3))</f>
        <v/>
      </c>
      <c r="R317" s="43" t="str">
        <f>IF($A317="","",_xll.ciqfunctions.udf.CIQ($A317,"IQ_FFO_INT_SCORE",$B$3))</f>
        <v/>
      </c>
      <c r="S317" s="43" t="str">
        <f>IF($A317="","",_xll.ciqfunctions.udf.CIQ($A317,"IQ_EBITDA_INT_SCORE",$B$3))</f>
        <v/>
      </c>
      <c r="T317" s="43" t="str">
        <f>IF($A317="","",_xll.ciqfunctions.udf.CIQ($A317,"IQ_FFO_TOTAL_DEBT_SCORE",$B$3))</f>
        <v/>
      </c>
      <c r="U317" s="43" t="str">
        <f>IF($A317="","",_xll.ciqfunctions.udf.CIQ($A317,"IQ_NET_DEBT_EBITDA_SCORE",$B$3))</f>
        <v/>
      </c>
      <c r="V317" s="43" t="str">
        <f>IF($A317="","",_xll.ciqfunctions.udf.CIQ($A317,"IQ_TOTAL_DEBT_CAP_SCORE",$B$3))</f>
        <v/>
      </c>
      <c r="W317" s="43" t="str">
        <f>IF($A317="","",_xll.ciqfunctions.udf.CIQ($A317,"IQ_DEBT_TOTAL_LIAB_SCORE",$B$3))</f>
        <v/>
      </c>
      <c r="X317" s="43" t="str">
        <f>IF($A317="","",_xll.ciqfunctions.udf.CIQ($A317,"IQ_TOTAL_DEBT_TOTAL_REV_SCORE",$B$3))</f>
        <v/>
      </c>
      <c r="Z317" s="43" t="str">
        <f>IF($A317="","",_xll.ciqfunctions.udf.CIQ($A317,"IQ_LIQUID_SCORE",$B$3))</f>
        <v/>
      </c>
      <c r="AA317" s="43" t="str">
        <f>IF($A317="","",_xll.ciqfunctions.udf.CIQ($A317,"IQ_FFO_PLUS_CASH_ST_DEBT_SCORE",$B$3))</f>
        <v/>
      </c>
      <c r="AB317" s="43" t="str">
        <f>IF($A317="","",_xll.ciqfunctions.udf.CIQ($A317,"IQ_FFO_GROSS_PROFIT_SCORE",$B$3))</f>
        <v/>
      </c>
      <c r="AC317" s="43" t="str">
        <f>IF($A317="","",_xll.ciqfunctions.udf.CIQ($A317,"IQ_BASIC_DEFENSE_INTERVAL_SCORE",$B$3))</f>
        <v/>
      </c>
      <c r="AD317" s="43" t="str">
        <f>IF($A317="","",_xll.ciqfunctions.udf.CIQ($A317,"IQ_CURRENT_RATIO_SCORE",$B$3))</f>
        <v/>
      </c>
      <c r="AE317" s="43" t="str">
        <f>IF($A317="","",_xll.ciqfunctions.udf.CIQ($A317,"IQ_QUICK_RATIO_SCORE",$B$3))</f>
        <v/>
      </c>
    </row>
    <row r="318" spans="3:31" ht="12.75" customHeight="1" x14ac:dyDescent="0.2">
      <c r="C318" s="43" t="str">
        <f>IF($A318="","",_xll.ciqfunctions.udf.CIQ($A318,"IQ_OPERATIONAL_SCORE",$B$3))</f>
        <v/>
      </c>
      <c r="D318" s="43" t="str">
        <f>IF($A318="","",_xll.ciqfunctions.udf.CIQ($A318,"IQ_TOTAL_REV_SCORE",$B$3))</f>
        <v/>
      </c>
      <c r="E318" s="43" t="str">
        <f>IF($A318="","",_xll.ciqfunctions.udf.CIQ($A318,"IQ_TOTAL_EQUITY_SCORE",$B$3))</f>
        <v/>
      </c>
      <c r="F318" s="43" t="str">
        <f>IF($A318="","",_xll.ciqfunctions.udf.CIQ($A318,"IQ_RETURN_CAPITAL_SCORE",$B$3))</f>
        <v/>
      </c>
      <c r="G318" s="43" t="str">
        <f>IF($A318="","",_xll.ciqfunctions.udf.CIQ($A318,"IQ_RECURRING_EARN_ASSETS_SCORE",$B$3))</f>
        <v/>
      </c>
      <c r="H318" s="43" t="str">
        <f>IF($A318="","",_xll.ciqfunctions.udf.CIQ($A318,"IQ_NET_WORKING_CAP_REV_SCORE",$B$3))</f>
        <v/>
      </c>
      <c r="I318" s="43" t="str">
        <f>IF($A318="","",_xll.ciqfunctions.udf.CIQ($A318,"IQ_ASSET_TURNS_SCORE",$B$3))</f>
        <v/>
      </c>
      <c r="J318" s="43" t="str">
        <f>IF($A318="","",_xll.ciqfunctions.udf.CIQ($A318,"IQ_INTAN_ASSETS_REV_SCORE",$B$3))</f>
        <v/>
      </c>
      <c r="K318" s="43" t="str">
        <f>IF($A318="","",_xll.ciqfunctions.udf.CIQ($A318,"IQ_NET_WORKING_CAP_TOTAL_ASSETS_SCORE",$B$3))</f>
        <v/>
      </c>
      <c r="L318" s="43" t="str">
        <f>IF($A318="","",_xll.ciqfunctions.udf.CIQ($A318,"IQ_AP_AR_SCORE",$B$3))</f>
        <v/>
      </c>
      <c r="M318" s="43" t="str">
        <f>IF($A318="","",_xll.ciqfunctions.udf.CIQ($A318,"IQ_MGMT_RATE_RETURN_SCORE",$B$3))</f>
        <v/>
      </c>
      <c r="N318" s="43" t="str">
        <f>IF($A318="","",_xll.ciqfunctions.udf.CIQ($A318,"IQ_GROSS_MARGIN_SCORE",$B$3))</f>
        <v/>
      </c>
      <c r="O318" s="43" t="str">
        <f>IF($A318="","",_xll.ciqfunctions.udf.CIQ($A318,"IQ_EBITDA_MARGIN_SCORE",$B$3))</f>
        <v/>
      </c>
      <c r="Q318" s="43" t="str">
        <f>IF($A318="","",_xll.ciqfunctions.udf.CIQ($A318,"IQ_SOLVENCY_SCORE",$B$3))</f>
        <v/>
      </c>
      <c r="R318" s="43" t="str">
        <f>IF($A318="","",_xll.ciqfunctions.udf.CIQ($A318,"IQ_FFO_INT_SCORE",$B$3))</f>
        <v/>
      </c>
      <c r="S318" s="43" t="str">
        <f>IF($A318="","",_xll.ciqfunctions.udf.CIQ($A318,"IQ_EBITDA_INT_SCORE",$B$3))</f>
        <v/>
      </c>
      <c r="T318" s="43" t="str">
        <f>IF($A318="","",_xll.ciqfunctions.udf.CIQ($A318,"IQ_FFO_TOTAL_DEBT_SCORE",$B$3))</f>
        <v/>
      </c>
      <c r="U318" s="43" t="str">
        <f>IF($A318="","",_xll.ciqfunctions.udf.CIQ($A318,"IQ_NET_DEBT_EBITDA_SCORE",$B$3))</f>
        <v/>
      </c>
      <c r="V318" s="43" t="str">
        <f>IF($A318="","",_xll.ciqfunctions.udf.CIQ($A318,"IQ_TOTAL_DEBT_CAP_SCORE",$B$3))</f>
        <v/>
      </c>
      <c r="W318" s="43" t="str">
        <f>IF($A318="","",_xll.ciqfunctions.udf.CIQ($A318,"IQ_DEBT_TOTAL_LIAB_SCORE",$B$3))</f>
        <v/>
      </c>
      <c r="X318" s="43" t="str">
        <f>IF($A318="","",_xll.ciqfunctions.udf.CIQ($A318,"IQ_TOTAL_DEBT_TOTAL_REV_SCORE",$B$3))</f>
        <v/>
      </c>
      <c r="Z318" s="43" t="str">
        <f>IF($A318="","",_xll.ciqfunctions.udf.CIQ($A318,"IQ_LIQUID_SCORE",$B$3))</f>
        <v/>
      </c>
      <c r="AA318" s="43" t="str">
        <f>IF($A318="","",_xll.ciqfunctions.udf.CIQ($A318,"IQ_FFO_PLUS_CASH_ST_DEBT_SCORE",$B$3))</f>
        <v/>
      </c>
      <c r="AB318" s="43" t="str">
        <f>IF($A318="","",_xll.ciqfunctions.udf.CIQ($A318,"IQ_FFO_GROSS_PROFIT_SCORE",$B$3))</f>
        <v/>
      </c>
      <c r="AC318" s="43" t="str">
        <f>IF($A318="","",_xll.ciqfunctions.udf.CIQ($A318,"IQ_BASIC_DEFENSE_INTERVAL_SCORE",$B$3))</f>
        <v/>
      </c>
      <c r="AD318" s="43" t="str">
        <f>IF($A318="","",_xll.ciqfunctions.udf.CIQ($A318,"IQ_CURRENT_RATIO_SCORE",$B$3))</f>
        <v/>
      </c>
      <c r="AE318" s="43" t="str">
        <f>IF($A318="","",_xll.ciqfunctions.udf.CIQ($A318,"IQ_QUICK_RATIO_SCORE",$B$3))</f>
        <v/>
      </c>
    </row>
    <row r="319" spans="3:31" ht="12.75" customHeight="1" x14ac:dyDescent="0.2">
      <c r="C319" s="43" t="str">
        <f>IF($A319="","",_xll.ciqfunctions.udf.CIQ($A319,"IQ_OPERATIONAL_SCORE",$B$3))</f>
        <v/>
      </c>
      <c r="D319" s="43" t="str">
        <f>IF($A319="","",_xll.ciqfunctions.udf.CIQ($A319,"IQ_TOTAL_REV_SCORE",$B$3))</f>
        <v/>
      </c>
      <c r="E319" s="43" t="str">
        <f>IF($A319="","",_xll.ciqfunctions.udf.CIQ($A319,"IQ_TOTAL_EQUITY_SCORE",$B$3))</f>
        <v/>
      </c>
      <c r="F319" s="43" t="str">
        <f>IF($A319="","",_xll.ciqfunctions.udf.CIQ($A319,"IQ_RETURN_CAPITAL_SCORE",$B$3))</f>
        <v/>
      </c>
      <c r="G319" s="43" t="str">
        <f>IF($A319="","",_xll.ciqfunctions.udf.CIQ($A319,"IQ_RECURRING_EARN_ASSETS_SCORE",$B$3))</f>
        <v/>
      </c>
      <c r="H319" s="43" t="str">
        <f>IF($A319="","",_xll.ciqfunctions.udf.CIQ($A319,"IQ_NET_WORKING_CAP_REV_SCORE",$B$3))</f>
        <v/>
      </c>
      <c r="I319" s="43" t="str">
        <f>IF($A319="","",_xll.ciqfunctions.udf.CIQ($A319,"IQ_ASSET_TURNS_SCORE",$B$3))</f>
        <v/>
      </c>
      <c r="J319" s="43" t="str">
        <f>IF($A319="","",_xll.ciqfunctions.udf.CIQ($A319,"IQ_INTAN_ASSETS_REV_SCORE",$B$3))</f>
        <v/>
      </c>
      <c r="K319" s="43" t="str">
        <f>IF($A319="","",_xll.ciqfunctions.udf.CIQ($A319,"IQ_NET_WORKING_CAP_TOTAL_ASSETS_SCORE",$B$3))</f>
        <v/>
      </c>
      <c r="L319" s="43" t="str">
        <f>IF($A319="","",_xll.ciqfunctions.udf.CIQ($A319,"IQ_AP_AR_SCORE",$B$3))</f>
        <v/>
      </c>
      <c r="M319" s="43" t="str">
        <f>IF($A319="","",_xll.ciqfunctions.udf.CIQ($A319,"IQ_MGMT_RATE_RETURN_SCORE",$B$3))</f>
        <v/>
      </c>
      <c r="N319" s="43" t="str">
        <f>IF($A319="","",_xll.ciqfunctions.udf.CIQ($A319,"IQ_GROSS_MARGIN_SCORE",$B$3))</f>
        <v/>
      </c>
      <c r="O319" s="43" t="str">
        <f>IF($A319="","",_xll.ciqfunctions.udf.CIQ($A319,"IQ_EBITDA_MARGIN_SCORE",$B$3))</f>
        <v/>
      </c>
      <c r="Q319" s="43" t="str">
        <f>IF($A319="","",_xll.ciqfunctions.udf.CIQ($A319,"IQ_SOLVENCY_SCORE",$B$3))</f>
        <v/>
      </c>
      <c r="R319" s="43" t="str">
        <f>IF($A319="","",_xll.ciqfunctions.udf.CIQ($A319,"IQ_FFO_INT_SCORE",$B$3))</f>
        <v/>
      </c>
      <c r="S319" s="43" t="str">
        <f>IF($A319="","",_xll.ciqfunctions.udf.CIQ($A319,"IQ_EBITDA_INT_SCORE",$B$3))</f>
        <v/>
      </c>
      <c r="T319" s="43" t="str">
        <f>IF($A319="","",_xll.ciqfunctions.udf.CIQ($A319,"IQ_FFO_TOTAL_DEBT_SCORE",$B$3))</f>
        <v/>
      </c>
      <c r="U319" s="43" t="str">
        <f>IF($A319="","",_xll.ciqfunctions.udf.CIQ($A319,"IQ_NET_DEBT_EBITDA_SCORE",$B$3))</f>
        <v/>
      </c>
      <c r="V319" s="43" t="str">
        <f>IF($A319="","",_xll.ciqfunctions.udf.CIQ($A319,"IQ_TOTAL_DEBT_CAP_SCORE",$B$3))</f>
        <v/>
      </c>
      <c r="W319" s="43" t="str">
        <f>IF($A319="","",_xll.ciqfunctions.udf.CIQ($A319,"IQ_DEBT_TOTAL_LIAB_SCORE",$B$3))</f>
        <v/>
      </c>
      <c r="X319" s="43" t="str">
        <f>IF($A319="","",_xll.ciqfunctions.udf.CIQ($A319,"IQ_TOTAL_DEBT_TOTAL_REV_SCORE",$B$3))</f>
        <v/>
      </c>
      <c r="Z319" s="43" t="str">
        <f>IF($A319="","",_xll.ciqfunctions.udf.CIQ($A319,"IQ_LIQUID_SCORE",$B$3))</f>
        <v/>
      </c>
      <c r="AA319" s="43" t="str">
        <f>IF($A319="","",_xll.ciqfunctions.udf.CIQ($A319,"IQ_FFO_PLUS_CASH_ST_DEBT_SCORE",$B$3))</f>
        <v/>
      </c>
      <c r="AB319" s="43" t="str">
        <f>IF($A319="","",_xll.ciqfunctions.udf.CIQ($A319,"IQ_FFO_GROSS_PROFIT_SCORE",$B$3))</f>
        <v/>
      </c>
      <c r="AC319" s="43" t="str">
        <f>IF($A319="","",_xll.ciqfunctions.udf.CIQ($A319,"IQ_BASIC_DEFENSE_INTERVAL_SCORE",$B$3))</f>
        <v/>
      </c>
      <c r="AD319" s="43" t="str">
        <f>IF($A319="","",_xll.ciqfunctions.udf.CIQ($A319,"IQ_CURRENT_RATIO_SCORE",$B$3))</f>
        <v/>
      </c>
      <c r="AE319" s="43" t="str">
        <f>IF($A319="","",_xll.ciqfunctions.udf.CIQ($A319,"IQ_QUICK_RATIO_SCORE",$B$3))</f>
        <v/>
      </c>
    </row>
    <row r="320" spans="3:31" ht="12.75" customHeight="1" x14ac:dyDescent="0.2">
      <c r="C320" s="43" t="str">
        <f>IF($A320="","",_xll.ciqfunctions.udf.CIQ($A320,"IQ_OPERATIONAL_SCORE",$B$3))</f>
        <v/>
      </c>
      <c r="D320" s="43" t="str">
        <f>IF($A320="","",_xll.ciqfunctions.udf.CIQ($A320,"IQ_TOTAL_REV_SCORE",$B$3))</f>
        <v/>
      </c>
      <c r="E320" s="43" t="str">
        <f>IF($A320="","",_xll.ciqfunctions.udf.CIQ($A320,"IQ_TOTAL_EQUITY_SCORE",$B$3))</f>
        <v/>
      </c>
      <c r="F320" s="43" t="str">
        <f>IF($A320="","",_xll.ciqfunctions.udf.CIQ($A320,"IQ_RETURN_CAPITAL_SCORE",$B$3))</f>
        <v/>
      </c>
      <c r="G320" s="43" t="str">
        <f>IF($A320="","",_xll.ciqfunctions.udf.CIQ($A320,"IQ_RECURRING_EARN_ASSETS_SCORE",$B$3))</f>
        <v/>
      </c>
      <c r="H320" s="43" t="str">
        <f>IF($A320="","",_xll.ciqfunctions.udf.CIQ($A320,"IQ_NET_WORKING_CAP_REV_SCORE",$B$3))</f>
        <v/>
      </c>
      <c r="I320" s="43" t="str">
        <f>IF($A320="","",_xll.ciqfunctions.udf.CIQ($A320,"IQ_ASSET_TURNS_SCORE",$B$3))</f>
        <v/>
      </c>
      <c r="J320" s="43" t="str">
        <f>IF($A320="","",_xll.ciqfunctions.udf.CIQ($A320,"IQ_INTAN_ASSETS_REV_SCORE",$B$3))</f>
        <v/>
      </c>
      <c r="K320" s="43" t="str">
        <f>IF($A320="","",_xll.ciqfunctions.udf.CIQ($A320,"IQ_NET_WORKING_CAP_TOTAL_ASSETS_SCORE",$B$3))</f>
        <v/>
      </c>
      <c r="L320" s="43" t="str">
        <f>IF($A320="","",_xll.ciqfunctions.udf.CIQ($A320,"IQ_AP_AR_SCORE",$B$3))</f>
        <v/>
      </c>
      <c r="M320" s="43" t="str">
        <f>IF($A320="","",_xll.ciqfunctions.udf.CIQ($A320,"IQ_MGMT_RATE_RETURN_SCORE",$B$3))</f>
        <v/>
      </c>
      <c r="N320" s="43" t="str">
        <f>IF($A320="","",_xll.ciqfunctions.udf.CIQ($A320,"IQ_GROSS_MARGIN_SCORE",$B$3))</f>
        <v/>
      </c>
      <c r="O320" s="43" t="str">
        <f>IF($A320="","",_xll.ciqfunctions.udf.CIQ($A320,"IQ_EBITDA_MARGIN_SCORE",$B$3))</f>
        <v/>
      </c>
      <c r="Q320" s="43" t="str">
        <f>IF($A320="","",_xll.ciqfunctions.udf.CIQ($A320,"IQ_SOLVENCY_SCORE",$B$3))</f>
        <v/>
      </c>
      <c r="R320" s="43" t="str">
        <f>IF($A320="","",_xll.ciqfunctions.udf.CIQ($A320,"IQ_FFO_INT_SCORE",$B$3))</f>
        <v/>
      </c>
      <c r="S320" s="43" t="str">
        <f>IF($A320="","",_xll.ciqfunctions.udf.CIQ($A320,"IQ_EBITDA_INT_SCORE",$B$3))</f>
        <v/>
      </c>
      <c r="T320" s="43" t="str">
        <f>IF($A320="","",_xll.ciqfunctions.udf.CIQ($A320,"IQ_FFO_TOTAL_DEBT_SCORE",$B$3))</f>
        <v/>
      </c>
      <c r="U320" s="43" t="str">
        <f>IF($A320="","",_xll.ciqfunctions.udf.CIQ($A320,"IQ_NET_DEBT_EBITDA_SCORE",$B$3))</f>
        <v/>
      </c>
      <c r="V320" s="43" t="str">
        <f>IF($A320="","",_xll.ciqfunctions.udf.CIQ($A320,"IQ_TOTAL_DEBT_CAP_SCORE",$B$3))</f>
        <v/>
      </c>
      <c r="W320" s="43" t="str">
        <f>IF($A320="","",_xll.ciqfunctions.udf.CIQ($A320,"IQ_DEBT_TOTAL_LIAB_SCORE",$B$3))</f>
        <v/>
      </c>
      <c r="X320" s="43" t="str">
        <f>IF($A320="","",_xll.ciqfunctions.udf.CIQ($A320,"IQ_TOTAL_DEBT_TOTAL_REV_SCORE",$B$3))</f>
        <v/>
      </c>
      <c r="Z320" s="43" t="str">
        <f>IF($A320="","",_xll.ciqfunctions.udf.CIQ($A320,"IQ_LIQUID_SCORE",$B$3))</f>
        <v/>
      </c>
      <c r="AA320" s="43" t="str">
        <f>IF($A320="","",_xll.ciqfunctions.udf.CIQ($A320,"IQ_FFO_PLUS_CASH_ST_DEBT_SCORE",$B$3))</f>
        <v/>
      </c>
      <c r="AB320" s="43" t="str">
        <f>IF($A320="","",_xll.ciqfunctions.udf.CIQ($A320,"IQ_FFO_GROSS_PROFIT_SCORE",$B$3))</f>
        <v/>
      </c>
      <c r="AC320" s="43" t="str">
        <f>IF($A320="","",_xll.ciqfunctions.udf.CIQ($A320,"IQ_BASIC_DEFENSE_INTERVAL_SCORE",$B$3))</f>
        <v/>
      </c>
      <c r="AD320" s="43" t="str">
        <f>IF($A320="","",_xll.ciqfunctions.udf.CIQ($A320,"IQ_CURRENT_RATIO_SCORE",$B$3))</f>
        <v/>
      </c>
      <c r="AE320" s="43" t="str">
        <f>IF($A320="","",_xll.ciqfunctions.udf.CIQ($A320,"IQ_QUICK_RATIO_SCORE",$B$3))</f>
        <v/>
      </c>
    </row>
    <row r="321" spans="3:31" ht="12.75" customHeight="1" x14ac:dyDescent="0.2">
      <c r="C321" s="43" t="str">
        <f>IF($A321="","",_xll.ciqfunctions.udf.CIQ($A321,"IQ_OPERATIONAL_SCORE",$B$3))</f>
        <v/>
      </c>
      <c r="D321" s="43" t="str">
        <f>IF($A321="","",_xll.ciqfunctions.udf.CIQ($A321,"IQ_TOTAL_REV_SCORE",$B$3))</f>
        <v/>
      </c>
      <c r="E321" s="43" t="str">
        <f>IF($A321="","",_xll.ciqfunctions.udf.CIQ($A321,"IQ_TOTAL_EQUITY_SCORE",$B$3))</f>
        <v/>
      </c>
      <c r="F321" s="43" t="str">
        <f>IF($A321="","",_xll.ciqfunctions.udf.CIQ($A321,"IQ_RETURN_CAPITAL_SCORE",$B$3))</f>
        <v/>
      </c>
      <c r="G321" s="43" t="str">
        <f>IF($A321="","",_xll.ciqfunctions.udf.CIQ($A321,"IQ_RECURRING_EARN_ASSETS_SCORE",$B$3))</f>
        <v/>
      </c>
      <c r="H321" s="43" t="str">
        <f>IF($A321="","",_xll.ciqfunctions.udf.CIQ($A321,"IQ_NET_WORKING_CAP_REV_SCORE",$B$3))</f>
        <v/>
      </c>
      <c r="I321" s="43" t="str">
        <f>IF($A321="","",_xll.ciqfunctions.udf.CIQ($A321,"IQ_ASSET_TURNS_SCORE",$B$3))</f>
        <v/>
      </c>
      <c r="J321" s="43" t="str">
        <f>IF($A321="","",_xll.ciqfunctions.udf.CIQ($A321,"IQ_INTAN_ASSETS_REV_SCORE",$B$3))</f>
        <v/>
      </c>
      <c r="K321" s="43" t="str">
        <f>IF($A321="","",_xll.ciqfunctions.udf.CIQ($A321,"IQ_NET_WORKING_CAP_TOTAL_ASSETS_SCORE",$B$3))</f>
        <v/>
      </c>
      <c r="L321" s="43" t="str">
        <f>IF($A321="","",_xll.ciqfunctions.udf.CIQ($A321,"IQ_AP_AR_SCORE",$B$3))</f>
        <v/>
      </c>
      <c r="M321" s="43" t="str">
        <f>IF($A321="","",_xll.ciqfunctions.udf.CIQ($A321,"IQ_MGMT_RATE_RETURN_SCORE",$B$3))</f>
        <v/>
      </c>
      <c r="N321" s="43" t="str">
        <f>IF($A321="","",_xll.ciqfunctions.udf.CIQ($A321,"IQ_GROSS_MARGIN_SCORE",$B$3))</f>
        <v/>
      </c>
      <c r="O321" s="43" t="str">
        <f>IF($A321="","",_xll.ciqfunctions.udf.CIQ($A321,"IQ_EBITDA_MARGIN_SCORE",$B$3))</f>
        <v/>
      </c>
      <c r="Q321" s="43" t="str">
        <f>IF($A321="","",_xll.ciqfunctions.udf.CIQ($A321,"IQ_SOLVENCY_SCORE",$B$3))</f>
        <v/>
      </c>
      <c r="R321" s="43" t="str">
        <f>IF($A321="","",_xll.ciqfunctions.udf.CIQ($A321,"IQ_FFO_INT_SCORE",$B$3))</f>
        <v/>
      </c>
      <c r="S321" s="43" t="str">
        <f>IF($A321="","",_xll.ciqfunctions.udf.CIQ($A321,"IQ_EBITDA_INT_SCORE",$B$3))</f>
        <v/>
      </c>
      <c r="T321" s="43" t="str">
        <f>IF($A321="","",_xll.ciqfunctions.udf.CIQ($A321,"IQ_FFO_TOTAL_DEBT_SCORE",$B$3))</f>
        <v/>
      </c>
      <c r="U321" s="43" t="str">
        <f>IF($A321="","",_xll.ciqfunctions.udf.CIQ($A321,"IQ_NET_DEBT_EBITDA_SCORE",$B$3))</f>
        <v/>
      </c>
      <c r="V321" s="43" t="str">
        <f>IF($A321="","",_xll.ciqfunctions.udf.CIQ($A321,"IQ_TOTAL_DEBT_CAP_SCORE",$B$3))</f>
        <v/>
      </c>
      <c r="W321" s="43" t="str">
        <f>IF($A321="","",_xll.ciqfunctions.udf.CIQ($A321,"IQ_DEBT_TOTAL_LIAB_SCORE",$B$3))</f>
        <v/>
      </c>
      <c r="X321" s="43" t="str">
        <f>IF($A321="","",_xll.ciqfunctions.udf.CIQ($A321,"IQ_TOTAL_DEBT_TOTAL_REV_SCORE",$B$3))</f>
        <v/>
      </c>
      <c r="Z321" s="43" t="str">
        <f>IF($A321="","",_xll.ciqfunctions.udf.CIQ($A321,"IQ_LIQUID_SCORE",$B$3))</f>
        <v/>
      </c>
      <c r="AA321" s="43" t="str">
        <f>IF($A321="","",_xll.ciqfunctions.udf.CIQ($A321,"IQ_FFO_PLUS_CASH_ST_DEBT_SCORE",$B$3))</f>
        <v/>
      </c>
      <c r="AB321" s="43" t="str">
        <f>IF($A321="","",_xll.ciqfunctions.udf.CIQ($A321,"IQ_FFO_GROSS_PROFIT_SCORE",$B$3))</f>
        <v/>
      </c>
      <c r="AC321" s="43" t="str">
        <f>IF($A321="","",_xll.ciqfunctions.udf.CIQ($A321,"IQ_BASIC_DEFENSE_INTERVAL_SCORE",$B$3))</f>
        <v/>
      </c>
      <c r="AD321" s="43" t="str">
        <f>IF($A321="","",_xll.ciqfunctions.udf.CIQ($A321,"IQ_CURRENT_RATIO_SCORE",$B$3))</f>
        <v/>
      </c>
      <c r="AE321" s="43" t="str">
        <f>IF($A321="","",_xll.ciqfunctions.udf.CIQ($A321,"IQ_QUICK_RATIO_SCORE",$B$3))</f>
        <v/>
      </c>
    </row>
    <row r="322" spans="3:31" ht="12.75" customHeight="1" x14ac:dyDescent="0.2">
      <c r="C322" s="43" t="str">
        <f>IF($A322="","",_xll.ciqfunctions.udf.CIQ($A322,"IQ_OPERATIONAL_SCORE",$B$3))</f>
        <v/>
      </c>
      <c r="D322" s="43" t="str">
        <f>IF($A322="","",_xll.ciqfunctions.udf.CIQ($A322,"IQ_TOTAL_REV_SCORE",$B$3))</f>
        <v/>
      </c>
      <c r="E322" s="43" t="str">
        <f>IF($A322="","",_xll.ciqfunctions.udf.CIQ($A322,"IQ_TOTAL_EQUITY_SCORE",$B$3))</f>
        <v/>
      </c>
      <c r="F322" s="43" t="str">
        <f>IF($A322="","",_xll.ciqfunctions.udf.CIQ($A322,"IQ_RETURN_CAPITAL_SCORE",$B$3))</f>
        <v/>
      </c>
      <c r="G322" s="43" t="str">
        <f>IF($A322="","",_xll.ciqfunctions.udf.CIQ($A322,"IQ_RECURRING_EARN_ASSETS_SCORE",$B$3))</f>
        <v/>
      </c>
      <c r="H322" s="43" t="str">
        <f>IF($A322="","",_xll.ciqfunctions.udf.CIQ($A322,"IQ_NET_WORKING_CAP_REV_SCORE",$B$3))</f>
        <v/>
      </c>
      <c r="I322" s="43" t="str">
        <f>IF($A322="","",_xll.ciqfunctions.udf.CIQ($A322,"IQ_ASSET_TURNS_SCORE",$B$3))</f>
        <v/>
      </c>
      <c r="J322" s="43" t="str">
        <f>IF($A322="","",_xll.ciqfunctions.udf.CIQ($A322,"IQ_INTAN_ASSETS_REV_SCORE",$B$3))</f>
        <v/>
      </c>
      <c r="K322" s="43" t="str">
        <f>IF($A322="","",_xll.ciqfunctions.udf.CIQ($A322,"IQ_NET_WORKING_CAP_TOTAL_ASSETS_SCORE",$B$3))</f>
        <v/>
      </c>
      <c r="L322" s="43" t="str">
        <f>IF($A322="","",_xll.ciqfunctions.udf.CIQ($A322,"IQ_AP_AR_SCORE",$B$3))</f>
        <v/>
      </c>
      <c r="M322" s="43" t="str">
        <f>IF($A322="","",_xll.ciqfunctions.udf.CIQ($A322,"IQ_MGMT_RATE_RETURN_SCORE",$B$3))</f>
        <v/>
      </c>
      <c r="N322" s="43" t="str">
        <f>IF($A322="","",_xll.ciqfunctions.udf.CIQ($A322,"IQ_GROSS_MARGIN_SCORE",$B$3))</f>
        <v/>
      </c>
      <c r="O322" s="43" t="str">
        <f>IF($A322="","",_xll.ciqfunctions.udf.CIQ($A322,"IQ_EBITDA_MARGIN_SCORE",$B$3))</f>
        <v/>
      </c>
      <c r="Q322" s="43" t="str">
        <f>IF($A322="","",_xll.ciqfunctions.udf.CIQ($A322,"IQ_SOLVENCY_SCORE",$B$3))</f>
        <v/>
      </c>
      <c r="R322" s="43" t="str">
        <f>IF($A322="","",_xll.ciqfunctions.udf.CIQ($A322,"IQ_FFO_INT_SCORE",$B$3))</f>
        <v/>
      </c>
      <c r="S322" s="43" t="str">
        <f>IF($A322="","",_xll.ciqfunctions.udf.CIQ($A322,"IQ_EBITDA_INT_SCORE",$B$3))</f>
        <v/>
      </c>
      <c r="T322" s="43" t="str">
        <f>IF($A322="","",_xll.ciqfunctions.udf.CIQ($A322,"IQ_FFO_TOTAL_DEBT_SCORE",$B$3))</f>
        <v/>
      </c>
      <c r="U322" s="43" t="str">
        <f>IF($A322="","",_xll.ciqfunctions.udf.CIQ($A322,"IQ_NET_DEBT_EBITDA_SCORE",$B$3))</f>
        <v/>
      </c>
      <c r="V322" s="43" t="str">
        <f>IF($A322="","",_xll.ciqfunctions.udf.CIQ($A322,"IQ_TOTAL_DEBT_CAP_SCORE",$B$3))</f>
        <v/>
      </c>
      <c r="W322" s="43" t="str">
        <f>IF($A322="","",_xll.ciqfunctions.udf.CIQ($A322,"IQ_DEBT_TOTAL_LIAB_SCORE",$B$3))</f>
        <v/>
      </c>
      <c r="X322" s="43" t="str">
        <f>IF($A322="","",_xll.ciqfunctions.udf.CIQ($A322,"IQ_TOTAL_DEBT_TOTAL_REV_SCORE",$B$3))</f>
        <v/>
      </c>
      <c r="Z322" s="43" t="str">
        <f>IF($A322="","",_xll.ciqfunctions.udf.CIQ($A322,"IQ_LIQUID_SCORE",$B$3))</f>
        <v/>
      </c>
      <c r="AA322" s="43" t="str">
        <f>IF($A322="","",_xll.ciqfunctions.udf.CIQ($A322,"IQ_FFO_PLUS_CASH_ST_DEBT_SCORE",$B$3))</f>
        <v/>
      </c>
      <c r="AB322" s="43" t="str">
        <f>IF($A322="","",_xll.ciqfunctions.udf.CIQ($A322,"IQ_FFO_GROSS_PROFIT_SCORE",$B$3))</f>
        <v/>
      </c>
      <c r="AC322" s="43" t="str">
        <f>IF($A322="","",_xll.ciqfunctions.udf.CIQ($A322,"IQ_BASIC_DEFENSE_INTERVAL_SCORE",$B$3))</f>
        <v/>
      </c>
      <c r="AD322" s="43" t="str">
        <f>IF($A322="","",_xll.ciqfunctions.udf.CIQ($A322,"IQ_CURRENT_RATIO_SCORE",$B$3))</f>
        <v/>
      </c>
      <c r="AE322" s="43" t="str">
        <f>IF($A322="","",_xll.ciqfunctions.udf.CIQ($A322,"IQ_QUICK_RATIO_SCORE",$B$3))</f>
        <v/>
      </c>
    </row>
    <row r="323" spans="3:31" ht="12.75" customHeight="1" x14ac:dyDescent="0.2">
      <c r="C323" s="43" t="str">
        <f>IF($A323="","",_xll.ciqfunctions.udf.CIQ($A323,"IQ_OPERATIONAL_SCORE",$B$3))</f>
        <v/>
      </c>
      <c r="D323" s="43" t="str">
        <f>IF($A323="","",_xll.ciqfunctions.udf.CIQ($A323,"IQ_TOTAL_REV_SCORE",$B$3))</f>
        <v/>
      </c>
      <c r="E323" s="43" t="str">
        <f>IF($A323="","",_xll.ciqfunctions.udf.CIQ($A323,"IQ_TOTAL_EQUITY_SCORE",$B$3))</f>
        <v/>
      </c>
      <c r="F323" s="43" t="str">
        <f>IF($A323="","",_xll.ciqfunctions.udf.CIQ($A323,"IQ_RETURN_CAPITAL_SCORE",$B$3))</f>
        <v/>
      </c>
      <c r="G323" s="43" t="str">
        <f>IF($A323="","",_xll.ciqfunctions.udf.CIQ($A323,"IQ_RECURRING_EARN_ASSETS_SCORE",$B$3))</f>
        <v/>
      </c>
      <c r="H323" s="43" t="str">
        <f>IF($A323="","",_xll.ciqfunctions.udf.CIQ($A323,"IQ_NET_WORKING_CAP_REV_SCORE",$B$3))</f>
        <v/>
      </c>
      <c r="I323" s="43" t="str">
        <f>IF($A323="","",_xll.ciqfunctions.udf.CIQ($A323,"IQ_ASSET_TURNS_SCORE",$B$3))</f>
        <v/>
      </c>
      <c r="J323" s="43" t="str">
        <f>IF($A323="","",_xll.ciqfunctions.udf.CIQ($A323,"IQ_INTAN_ASSETS_REV_SCORE",$B$3))</f>
        <v/>
      </c>
      <c r="K323" s="43" t="str">
        <f>IF($A323="","",_xll.ciqfunctions.udf.CIQ($A323,"IQ_NET_WORKING_CAP_TOTAL_ASSETS_SCORE",$B$3))</f>
        <v/>
      </c>
      <c r="L323" s="43" t="str">
        <f>IF($A323="","",_xll.ciqfunctions.udf.CIQ($A323,"IQ_AP_AR_SCORE",$B$3))</f>
        <v/>
      </c>
      <c r="M323" s="43" t="str">
        <f>IF($A323="","",_xll.ciqfunctions.udf.CIQ($A323,"IQ_MGMT_RATE_RETURN_SCORE",$B$3))</f>
        <v/>
      </c>
      <c r="N323" s="43" t="str">
        <f>IF($A323="","",_xll.ciqfunctions.udf.CIQ($A323,"IQ_GROSS_MARGIN_SCORE",$B$3))</f>
        <v/>
      </c>
      <c r="O323" s="43" t="str">
        <f>IF($A323="","",_xll.ciqfunctions.udf.CIQ($A323,"IQ_EBITDA_MARGIN_SCORE",$B$3))</f>
        <v/>
      </c>
      <c r="Q323" s="43" t="str">
        <f>IF($A323="","",_xll.ciqfunctions.udf.CIQ($A323,"IQ_SOLVENCY_SCORE",$B$3))</f>
        <v/>
      </c>
      <c r="R323" s="43" t="str">
        <f>IF($A323="","",_xll.ciqfunctions.udf.CIQ($A323,"IQ_FFO_INT_SCORE",$B$3))</f>
        <v/>
      </c>
      <c r="S323" s="43" t="str">
        <f>IF($A323="","",_xll.ciqfunctions.udf.CIQ($A323,"IQ_EBITDA_INT_SCORE",$B$3))</f>
        <v/>
      </c>
      <c r="T323" s="43" t="str">
        <f>IF($A323="","",_xll.ciqfunctions.udf.CIQ($A323,"IQ_FFO_TOTAL_DEBT_SCORE",$B$3))</f>
        <v/>
      </c>
      <c r="U323" s="43" t="str">
        <f>IF($A323="","",_xll.ciqfunctions.udf.CIQ($A323,"IQ_NET_DEBT_EBITDA_SCORE",$B$3))</f>
        <v/>
      </c>
      <c r="V323" s="43" t="str">
        <f>IF($A323="","",_xll.ciqfunctions.udf.CIQ($A323,"IQ_TOTAL_DEBT_CAP_SCORE",$B$3))</f>
        <v/>
      </c>
      <c r="W323" s="43" t="str">
        <f>IF($A323="","",_xll.ciqfunctions.udf.CIQ($A323,"IQ_DEBT_TOTAL_LIAB_SCORE",$B$3))</f>
        <v/>
      </c>
      <c r="X323" s="43" t="str">
        <f>IF($A323="","",_xll.ciqfunctions.udf.CIQ($A323,"IQ_TOTAL_DEBT_TOTAL_REV_SCORE",$B$3))</f>
        <v/>
      </c>
      <c r="Z323" s="43" t="str">
        <f>IF($A323="","",_xll.ciqfunctions.udf.CIQ($A323,"IQ_LIQUID_SCORE",$B$3))</f>
        <v/>
      </c>
      <c r="AA323" s="43" t="str">
        <f>IF($A323="","",_xll.ciqfunctions.udf.CIQ($A323,"IQ_FFO_PLUS_CASH_ST_DEBT_SCORE",$B$3))</f>
        <v/>
      </c>
      <c r="AB323" s="43" t="str">
        <f>IF($A323="","",_xll.ciqfunctions.udf.CIQ($A323,"IQ_FFO_GROSS_PROFIT_SCORE",$B$3))</f>
        <v/>
      </c>
      <c r="AC323" s="43" t="str">
        <f>IF($A323="","",_xll.ciqfunctions.udf.CIQ($A323,"IQ_BASIC_DEFENSE_INTERVAL_SCORE",$B$3))</f>
        <v/>
      </c>
      <c r="AD323" s="43" t="str">
        <f>IF($A323="","",_xll.ciqfunctions.udf.CIQ($A323,"IQ_CURRENT_RATIO_SCORE",$B$3))</f>
        <v/>
      </c>
      <c r="AE323" s="43" t="str">
        <f>IF($A323="","",_xll.ciqfunctions.udf.CIQ($A323,"IQ_QUICK_RATIO_SCORE",$B$3))</f>
        <v/>
      </c>
    </row>
    <row r="324" spans="3:31" ht="12.75" customHeight="1" x14ac:dyDescent="0.2">
      <c r="C324" s="43" t="str">
        <f>IF($A324="","",_xll.ciqfunctions.udf.CIQ($A324,"IQ_OPERATIONAL_SCORE",$B$3))</f>
        <v/>
      </c>
      <c r="D324" s="43" t="str">
        <f>IF($A324="","",_xll.ciqfunctions.udf.CIQ($A324,"IQ_TOTAL_REV_SCORE",$B$3))</f>
        <v/>
      </c>
      <c r="E324" s="43" t="str">
        <f>IF($A324="","",_xll.ciqfunctions.udf.CIQ($A324,"IQ_TOTAL_EQUITY_SCORE",$B$3))</f>
        <v/>
      </c>
      <c r="F324" s="43" t="str">
        <f>IF($A324="","",_xll.ciqfunctions.udf.CIQ($A324,"IQ_RETURN_CAPITAL_SCORE",$B$3))</f>
        <v/>
      </c>
      <c r="G324" s="43" t="str">
        <f>IF($A324="","",_xll.ciqfunctions.udf.CIQ($A324,"IQ_RECURRING_EARN_ASSETS_SCORE",$B$3))</f>
        <v/>
      </c>
      <c r="H324" s="43" t="str">
        <f>IF($A324="","",_xll.ciqfunctions.udf.CIQ($A324,"IQ_NET_WORKING_CAP_REV_SCORE",$B$3))</f>
        <v/>
      </c>
      <c r="I324" s="43" t="str">
        <f>IF($A324="","",_xll.ciqfunctions.udf.CIQ($A324,"IQ_ASSET_TURNS_SCORE",$B$3))</f>
        <v/>
      </c>
      <c r="J324" s="43" t="str">
        <f>IF($A324="","",_xll.ciqfunctions.udf.CIQ($A324,"IQ_INTAN_ASSETS_REV_SCORE",$B$3))</f>
        <v/>
      </c>
      <c r="K324" s="43" t="str">
        <f>IF($A324="","",_xll.ciqfunctions.udf.CIQ($A324,"IQ_NET_WORKING_CAP_TOTAL_ASSETS_SCORE",$B$3))</f>
        <v/>
      </c>
      <c r="L324" s="43" t="str">
        <f>IF($A324="","",_xll.ciqfunctions.udf.CIQ($A324,"IQ_AP_AR_SCORE",$B$3))</f>
        <v/>
      </c>
      <c r="M324" s="43" t="str">
        <f>IF($A324="","",_xll.ciqfunctions.udf.CIQ($A324,"IQ_MGMT_RATE_RETURN_SCORE",$B$3))</f>
        <v/>
      </c>
      <c r="N324" s="43" t="str">
        <f>IF($A324="","",_xll.ciqfunctions.udf.CIQ($A324,"IQ_GROSS_MARGIN_SCORE",$B$3))</f>
        <v/>
      </c>
      <c r="O324" s="43" t="str">
        <f>IF($A324="","",_xll.ciqfunctions.udf.CIQ($A324,"IQ_EBITDA_MARGIN_SCORE",$B$3))</f>
        <v/>
      </c>
      <c r="Q324" s="43" t="str">
        <f>IF($A324="","",_xll.ciqfunctions.udf.CIQ($A324,"IQ_SOLVENCY_SCORE",$B$3))</f>
        <v/>
      </c>
      <c r="R324" s="43" t="str">
        <f>IF($A324="","",_xll.ciqfunctions.udf.CIQ($A324,"IQ_FFO_INT_SCORE",$B$3))</f>
        <v/>
      </c>
      <c r="S324" s="43" t="str">
        <f>IF($A324="","",_xll.ciqfunctions.udf.CIQ($A324,"IQ_EBITDA_INT_SCORE",$B$3))</f>
        <v/>
      </c>
      <c r="T324" s="43" t="str">
        <f>IF($A324="","",_xll.ciqfunctions.udf.CIQ($A324,"IQ_FFO_TOTAL_DEBT_SCORE",$B$3))</f>
        <v/>
      </c>
      <c r="U324" s="43" t="str">
        <f>IF($A324="","",_xll.ciqfunctions.udf.CIQ($A324,"IQ_NET_DEBT_EBITDA_SCORE",$B$3))</f>
        <v/>
      </c>
      <c r="V324" s="43" t="str">
        <f>IF($A324="","",_xll.ciqfunctions.udf.CIQ($A324,"IQ_TOTAL_DEBT_CAP_SCORE",$B$3))</f>
        <v/>
      </c>
      <c r="W324" s="43" t="str">
        <f>IF($A324="","",_xll.ciqfunctions.udf.CIQ($A324,"IQ_DEBT_TOTAL_LIAB_SCORE",$B$3))</f>
        <v/>
      </c>
      <c r="X324" s="43" t="str">
        <f>IF($A324="","",_xll.ciqfunctions.udf.CIQ($A324,"IQ_TOTAL_DEBT_TOTAL_REV_SCORE",$B$3))</f>
        <v/>
      </c>
      <c r="Z324" s="43" t="str">
        <f>IF($A324="","",_xll.ciqfunctions.udf.CIQ($A324,"IQ_LIQUID_SCORE",$B$3))</f>
        <v/>
      </c>
      <c r="AA324" s="43" t="str">
        <f>IF($A324="","",_xll.ciqfunctions.udf.CIQ($A324,"IQ_FFO_PLUS_CASH_ST_DEBT_SCORE",$B$3))</f>
        <v/>
      </c>
      <c r="AB324" s="43" t="str">
        <f>IF($A324="","",_xll.ciqfunctions.udf.CIQ($A324,"IQ_FFO_GROSS_PROFIT_SCORE",$B$3))</f>
        <v/>
      </c>
      <c r="AC324" s="43" t="str">
        <f>IF($A324="","",_xll.ciqfunctions.udf.CIQ($A324,"IQ_BASIC_DEFENSE_INTERVAL_SCORE",$B$3))</f>
        <v/>
      </c>
      <c r="AD324" s="43" t="str">
        <f>IF($A324="","",_xll.ciqfunctions.udf.CIQ($A324,"IQ_CURRENT_RATIO_SCORE",$B$3))</f>
        <v/>
      </c>
      <c r="AE324" s="43" t="str">
        <f>IF($A324="","",_xll.ciqfunctions.udf.CIQ($A324,"IQ_QUICK_RATIO_SCORE",$B$3))</f>
        <v/>
      </c>
    </row>
    <row r="325" spans="3:31" ht="12.75" customHeight="1" x14ac:dyDescent="0.2">
      <c r="C325" s="43" t="str">
        <f>IF($A325="","",_xll.ciqfunctions.udf.CIQ($A325,"IQ_OPERATIONAL_SCORE",$B$3))</f>
        <v/>
      </c>
      <c r="D325" s="43" t="str">
        <f>IF($A325="","",_xll.ciqfunctions.udf.CIQ($A325,"IQ_TOTAL_REV_SCORE",$B$3))</f>
        <v/>
      </c>
      <c r="E325" s="43" t="str">
        <f>IF($A325="","",_xll.ciqfunctions.udf.CIQ($A325,"IQ_TOTAL_EQUITY_SCORE",$B$3))</f>
        <v/>
      </c>
      <c r="F325" s="43" t="str">
        <f>IF($A325="","",_xll.ciqfunctions.udf.CIQ($A325,"IQ_RETURN_CAPITAL_SCORE",$B$3))</f>
        <v/>
      </c>
      <c r="G325" s="43" t="str">
        <f>IF($A325="","",_xll.ciqfunctions.udf.CIQ($A325,"IQ_RECURRING_EARN_ASSETS_SCORE",$B$3))</f>
        <v/>
      </c>
      <c r="H325" s="43" t="str">
        <f>IF($A325="","",_xll.ciqfunctions.udf.CIQ($A325,"IQ_NET_WORKING_CAP_REV_SCORE",$B$3))</f>
        <v/>
      </c>
      <c r="I325" s="43" t="str">
        <f>IF($A325="","",_xll.ciqfunctions.udf.CIQ($A325,"IQ_ASSET_TURNS_SCORE",$B$3))</f>
        <v/>
      </c>
      <c r="J325" s="43" t="str">
        <f>IF($A325="","",_xll.ciqfunctions.udf.CIQ($A325,"IQ_INTAN_ASSETS_REV_SCORE",$B$3))</f>
        <v/>
      </c>
      <c r="K325" s="43" t="str">
        <f>IF($A325="","",_xll.ciqfunctions.udf.CIQ($A325,"IQ_NET_WORKING_CAP_TOTAL_ASSETS_SCORE",$B$3))</f>
        <v/>
      </c>
      <c r="L325" s="43" t="str">
        <f>IF($A325="","",_xll.ciqfunctions.udf.CIQ($A325,"IQ_AP_AR_SCORE",$B$3))</f>
        <v/>
      </c>
      <c r="M325" s="43" t="str">
        <f>IF($A325="","",_xll.ciqfunctions.udf.CIQ($A325,"IQ_MGMT_RATE_RETURN_SCORE",$B$3))</f>
        <v/>
      </c>
      <c r="N325" s="43" t="str">
        <f>IF($A325="","",_xll.ciqfunctions.udf.CIQ($A325,"IQ_GROSS_MARGIN_SCORE",$B$3))</f>
        <v/>
      </c>
      <c r="O325" s="43" t="str">
        <f>IF($A325="","",_xll.ciqfunctions.udf.CIQ($A325,"IQ_EBITDA_MARGIN_SCORE",$B$3))</f>
        <v/>
      </c>
      <c r="Q325" s="43" t="str">
        <f>IF($A325="","",_xll.ciqfunctions.udf.CIQ($A325,"IQ_SOLVENCY_SCORE",$B$3))</f>
        <v/>
      </c>
      <c r="R325" s="43" t="str">
        <f>IF($A325="","",_xll.ciqfunctions.udf.CIQ($A325,"IQ_FFO_INT_SCORE",$B$3))</f>
        <v/>
      </c>
      <c r="S325" s="43" t="str">
        <f>IF($A325="","",_xll.ciqfunctions.udf.CIQ($A325,"IQ_EBITDA_INT_SCORE",$B$3))</f>
        <v/>
      </c>
      <c r="T325" s="43" t="str">
        <f>IF($A325="","",_xll.ciqfunctions.udf.CIQ($A325,"IQ_FFO_TOTAL_DEBT_SCORE",$B$3))</f>
        <v/>
      </c>
      <c r="U325" s="43" t="str">
        <f>IF($A325="","",_xll.ciqfunctions.udf.CIQ($A325,"IQ_NET_DEBT_EBITDA_SCORE",$B$3))</f>
        <v/>
      </c>
      <c r="V325" s="43" t="str">
        <f>IF($A325="","",_xll.ciqfunctions.udf.CIQ($A325,"IQ_TOTAL_DEBT_CAP_SCORE",$B$3))</f>
        <v/>
      </c>
      <c r="W325" s="43" t="str">
        <f>IF($A325="","",_xll.ciqfunctions.udf.CIQ($A325,"IQ_DEBT_TOTAL_LIAB_SCORE",$B$3))</f>
        <v/>
      </c>
      <c r="X325" s="43" t="str">
        <f>IF($A325="","",_xll.ciqfunctions.udf.CIQ($A325,"IQ_TOTAL_DEBT_TOTAL_REV_SCORE",$B$3))</f>
        <v/>
      </c>
      <c r="Z325" s="43" t="str">
        <f>IF($A325="","",_xll.ciqfunctions.udf.CIQ($A325,"IQ_LIQUID_SCORE",$B$3))</f>
        <v/>
      </c>
      <c r="AA325" s="43" t="str">
        <f>IF($A325="","",_xll.ciqfunctions.udf.CIQ($A325,"IQ_FFO_PLUS_CASH_ST_DEBT_SCORE",$B$3))</f>
        <v/>
      </c>
      <c r="AB325" s="43" t="str">
        <f>IF($A325="","",_xll.ciqfunctions.udf.CIQ($A325,"IQ_FFO_GROSS_PROFIT_SCORE",$B$3))</f>
        <v/>
      </c>
      <c r="AC325" s="43" t="str">
        <f>IF($A325="","",_xll.ciqfunctions.udf.CIQ($A325,"IQ_BASIC_DEFENSE_INTERVAL_SCORE",$B$3))</f>
        <v/>
      </c>
      <c r="AD325" s="43" t="str">
        <f>IF($A325="","",_xll.ciqfunctions.udf.CIQ($A325,"IQ_CURRENT_RATIO_SCORE",$B$3))</f>
        <v/>
      </c>
      <c r="AE325" s="43" t="str">
        <f>IF($A325="","",_xll.ciqfunctions.udf.CIQ($A325,"IQ_QUICK_RATIO_SCORE",$B$3))</f>
        <v/>
      </c>
    </row>
    <row r="326" spans="3:31" ht="12.75" customHeight="1" x14ac:dyDescent="0.2">
      <c r="C326" s="43" t="str">
        <f>IF($A326="","",_xll.ciqfunctions.udf.CIQ($A326,"IQ_OPERATIONAL_SCORE",$B$3))</f>
        <v/>
      </c>
      <c r="D326" s="43" t="str">
        <f>IF($A326="","",_xll.ciqfunctions.udf.CIQ($A326,"IQ_TOTAL_REV_SCORE",$B$3))</f>
        <v/>
      </c>
      <c r="E326" s="43" t="str">
        <f>IF($A326="","",_xll.ciqfunctions.udf.CIQ($A326,"IQ_TOTAL_EQUITY_SCORE",$B$3))</f>
        <v/>
      </c>
      <c r="F326" s="43" t="str">
        <f>IF($A326="","",_xll.ciqfunctions.udf.CIQ($A326,"IQ_RETURN_CAPITAL_SCORE",$B$3))</f>
        <v/>
      </c>
      <c r="G326" s="43" t="str">
        <f>IF($A326="","",_xll.ciqfunctions.udf.CIQ($A326,"IQ_RECURRING_EARN_ASSETS_SCORE",$B$3))</f>
        <v/>
      </c>
      <c r="H326" s="43" t="str">
        <f>IF($A326="","",_xll.ciqfunctions.udf.CIQ($A326,"IQ_NET_WORKING_CAP_REV_SCORE",$B$3))</f>
        <v/>
      </c>
      <c r="I326" s="43" t="str">
        <f>IF($A326="","",_xll.ciqfunctions.udf.CIQ($A326,"IQ_ASSET_TURNS_SCORE",$B$3))</f>
        <v/>
      </c>
      <c r="J326" s="43" t="str">
        <f>IF($A326="","",_xll.ciqfunctions.udf.CIQ($A326,"IQ_INTAN_ASSETS_REV_SCORE",$B$3))</f>
        <v/>
      </c>
      <c r="K326" s="43" t="str">
        <f>IF($A326="","",_xll.ciqfunctions.udf.CIQ($A326,"IQ_NET_WORKING_CAP_TOTAL_ASSETS_SCORE",$B$3))</f>
        <v/>
      </c>
      <c r="L326" s="43" t="str">
        <f>IF($A326="","",_xll.ciqfunctions.udf.CIQ($A326,"IQ_AP_AR_SCORE",$B$3))</f>
        <v/>
      </c>
      <c r="M326" s="43" t="str">
        <f>IF($A326="","",_xll.ciqfunctions.udf.CIQ($A326,"IQ_MGMT_RATE_RETURN_SCORE",$B$3))</f>
        <v/>
      </c>
      <c r="N326" s="43" t="str">
        <f>IF($A326="","",_xll.ciqfunctions.udf.CIQ($A326,"IQ_GROSS_MARGIN_SCORE",$B$3))</f>
        <v/>
      </c>
      <c r="O326" s="43" t="str">
        <f>IF($A326="","",_xll.ciqfunctions.udf.CIQ($A326,"IQ_EBITDA_MARGIN_SCORE",$B$3))</f>
        <v/>
      </c>
      <c r="Q326" s="43" t="str">
        <f>IF($A326="","",_xll.ciqfunctions.udf.CIQ($A326,"IQ_SOLVENCY_SCORE",$B$3))</f>
        <v/>
      </c>
      <c r="R326" s="43" t="str">
        <f>IF($A326="","",_xll.ciqfunctions.udf.CIQ($A326,"IQ_FFO_INT_SCORE",$B$3))</f>
        <v/>
      </c>
      <c r="S326" s="43" t="str">
        <f>IF($A326="","",_xll.ciqfunctions.udf.CIQ($A326,"IQ_EBITDA_INT_SCORE",$B$3))</f>
        <v/>
      </c>
      <c r="T326" s="43" t="str">
        <f>IF($A326="","",_xll.ciqfunctions.udf.CIQ($A326,"IQ_FFO_TOTAL_DEBT_SCORE",$B$3))</f>
        <v/>
      </c>
      <c r="U326" s="43" t="str">
        <f>IF($A326="","",_xll.ciqfunctions.udf.CIQ($A326,"IQ_NET_DEBT_EBITDA_SCORE",$B$3))</f>
        <v/>
      </c>
      <c r="V326" s="43" t="str">
        <f>IF($A326="","",_xll.ciqfunctions.udf.CIQ($A326,"IQ_TOTAL_DEBT_CAP_SCORE",$B$3))</f>
        <v/>
      </c>
      <c r="W326" s="43" t="str">
        <f>IF($A326="","",_xll.ciqfunctions.udf.CIQ($A326,"IQ_DEBT_TOTAL_LIAB_SCORE",$B$3))</f>
        <v/>
      </c>
      <c r="X326" s="43" t="str">
        <f>IF($A326="","",_xll.ciqfunctions.udf.CIQ($A326,"IQ_TOTAL_DEBT_TOTAL_REV_SCORE",$B$3))</f>
        <v/>
      </c>
      <c r="Z326" s="43" t="str">
        <f>IF($A326="","",_xll.ciqfunctions.udf.CIQ($A326,"IQ_LIQUID_SCORE",$B$3))</f>
        <v/>
      </c>
      <c r="AA326" s="43" t="str">
        <f>IF($A326="","",_xll.ciqfunctions.udf.CIQ($A326,"IQ_FFO_PLUS_CASH_ST_DEBT_SCORE",$B$3))</f>
        <v/>
      </c>
      <c r="AB326" s="43" t="str">
        <f>IF($A326="","",_xll.ciqfunctions.udf.CIQ($A326,"IQ_FFO_GROSS_PROFIT_SCORE",$B$3))</f>
        <v/>
      </c>
      <c r="AC326" s="43" t="str">
        <f>IF($A326="","",_xll.ciqfunctions.udf.CIQ($A326,"IQ_BASIC_DEFENSE_INTERVAL_SCORE",$B$3))</f>
        <v/>
      </c>
      <c r="AD326" s="43" t="str">
        <f>IF($A326="","",_xll.ciqfunctions.udf.CIQ($A326,"IQ_CURRENT_RATIO_SCORE",$B$3))</f>
        <v/>
      </c>
      <c r="AE326" s="43" t="str">
        <f>IF($A326="","",_xll.ciqfunctions.udf.CIQ($A326,"IQ_QUICK_RATIO_SCORE",$B$3))</f>
        <v/>
      </c>
    </row>
    <row r="327" spans="3:31" ht="12.75" customHeight="1" x14ac:dyDescent="0.2">
      <c r="C327" s="43" t="str">
        <f>IF($A327="","",_xll.ciqfunctions.udf.CIQ($A327,"IQ_OPERATIONAL_SCORE",$B$3))</f>
        <v/>
      </c>
      <c r="D327" s="43" t="str">
        <f>IF($A327="","",_xll.ciqfunctions.udf.CIQ($A327,"IQ_TOTAL_REV_SCORE",$B$3))</f>
        <v/>
      </c>
      <c r="E327" s="43" t="str">
        <f>IF($A327="","",_xll.ciqfunctions.udf.CIQ($A327,"IQ_TOTAL_EQUITY_SCORE",$B$3))</f>
        <v/>
      </c>
      <c r="F327" s="43" t="str">
        <f>IF($A327="","",_xll.ciqfunctions.udf.CIQ($A327,"IQ_RETURN_CAPITAL_SCORE",$B$3))</f>
        <v/>
      </c>
      <c r="G327" s="43" t="str">
        <f>IF($A327="","",_xll.ciqfunctions.udf.CIQ($A327,"IQ_RECURRING_EARN_ASSETS_SCORE",$B$3))</f>
        <v/>
      </c>
      <c r="H327" s="43" t="str">
        <f>IF($A327="","",_xll.ciqfunctions.udf.CIQ($A327,"IQ_NET_WORKING_CAP_REV_SCORE",$B$3))</f>
        <v/>
      </c>
      <c r="I327" s="43" t="str">
        <f>IF($A327="","",_xll.ciqfunctions.udf.CIQ($A327,"IQ_ASSET_TURNS_SCORE",$B$3))</f>
        <v/>
      </c>
      <c r="J327" s="43" t="str">
        <f>IF($A327="","",_xll.ciqfunctions.udf.CIQ($A327,"IQ_INTAN_ASSETS_REV_SCORE",$B$3))</f>
        <v/>
      </c>
      <c r="K327" s="43" t="str">
        <f>IF($A327="","",_xll.ciqfunctions.udf.CIQ($A327,"IQ_NET_WORKING_CAP_TOTAL_ASSETS_SCORE",$B$3))</f>
        <v/>
      </c>
      <c r="L327" s="43" t="str">
        <f>IF($A327="","",_xll.ciqfunctions.udf.CIQ($A327,"IQ_AP_AR_SCORE",$B$3))</f>
        <v/>
      </c>
      <c r="M327" s="43" t="str">
        <f>IF($A327="","",_xll.ciqfunctions.udf.CIQ($A327,"IQ_MGMT_RATE_RETURN_SCORE",$B$3))</f>
        <v/>
      </c>
      <c r="N327" s="43" t="str">
        <f>IF($A327="","",_xll.ciqfunctions.udf.CIQ($A327,"IQ_GROSS_MARGIN_SCORE",$B$3))</f>
        <v/>
      </c>
      <c r="O327" s="43" t="str">
        <f>IF($A327="","",_xll.ciqfunctions.udf.CIQ($A327,"IQ_EBITDA_MARGIN_SCORE",$B$3))</f>
        <v/>
      </c>
      <c r="Q327" s="43" t="str">
        <f>IF($A327="","",_xll.ciqfunctions.udf.CIQ($A327,"IQ_SOLVENCY_SCORE",$B$3))</f>
        <v/>
      </c>
      <c r="R327" s="43" t="str">
        <f>IF($A327="","",_xll.ciqfunctions.udf.CIQ($A327,"IQ_FFO_INT_SCORE",$B$3))</f>
        <v/>
      </c>
      <c r="S327" s="43" t="str">
        <f>IF($A327="","",_xll.ciqfunctions.udf.CIQ($A327,"IQ_EBITDA_INT_SCORE",$B$3))</f>
        <v/>
      </c>
      <c r="T327" s="43" t="str">
        <f>IF($A327="","",_xll.ciqfunctions.udf.CIQ($A327,"IQ_FFO_TOTAL_DEBT_SCORE",$B$3))</f>
        <v/>
      </c>
      <c r="U327" s="43" t="str">
        <f>IF($A327="","",_xll.ciqfunctions.udf.CIQ($A327,"IQ_NET_DEBT_EBITDA_SCORE",$B$3))</f>
        <v/>
      </c>
      <c r="V327" s="43" t="str">
        <f>IF($A327="","",_xll.ciqfunctions.udf.CIQ($A327,"IQ_TOTAL_DEBT_CAP_SCORE",$B$3))</f>
        <v/>
      </c>
      <c r="W327" s="43" t="str">
        <f>IF($A327="","",_xll.ciqfunctions.udf.CIQ($A327,"IQ_DEBT_TOTAL_LIAB_SCORE",$B$3))</f>
        <v/>
      </c>
      <c r="X327" s="43" t="str">
        <f>IF($A327="","",_xll.ciqfunctions.udf.CIQ($A327,"IQ_TOTAL_DEBT_TOTAL_REV_SCORE",$B$3))</f>
        <v/>
      </c>
      <c r="Z327" s="43" t="str">
        <f>IF($A327="","",_xll.ciqfunctions.udf.CIQ($A327,"IQ_LIQUID_SCORE",$B$3))</f>
        <v/>
      </c>
      <c r="AA327" s="43" t="str">
        <f>IF($A327="","",_xll.ciqfunctions.udf.CIQ($A327,"IQ_FFO_PLUS_CASH_ST_DEBT_SCORE",$B$3))</f>
        <v/>
      </c>
      <c r="AB327" s="43" t="str">
        <f>IF($A327="","",_xll.ciqfunctions.udf.CIQ($A327,"IQ_FFO_GROSS_PROFIT_SCORE",$B$3))</f>
        <v/>
      </c>
      <c r="AC327" s="43" t="str">
        <f>IF($A327="","",_xll.ciqfunctions.udf.CIQ($A327,"IQ_BASIC_DEFENSE_INTERVAL_SCORE",$B$3))</f>
        <v/>
      </c>
      <c r="AD327" s="43" t="str">
        <f>IF($A327="","",_xll.ciqfunctions.udf.CIQ($A327,"IQ_CURRENT_RATIO_SCORE",$B$3))</f>
        <v/>
      </c>
      <c r="AE327" s="43" t="str">
        <f>IF($A327="","",_xll.ciqfunctions.udf.CIQ($A327,"IQ_QUICK_RATIO_SCORE",$B$3))</f>
        <v/>
      </c>
    </row>
    <row r="328" spans="3:31" ht="12.75" customHeight="1" x14ac:dyDescent="0.2">
      <c r="C328" s="43" t="str">
        <f>IF($A328="","",_xll.ciqfunctions.udf.CIQ($A328,"IQ_OPERATIONAL_SCORE",$B$3))</f>
        <v/>
      </c>
      <c r="D328" s="43" t="str">
        <f>IF($A328="","",_xll.ciqfunctions.udf.CIQ($A328,"IQ_TOTAL_REV_SCORE",$B$3))</f>
        <v/>
      </c>
      <c r="E328" s="43" t="str">
        <f>IF($A328="","",_xll.ciqfunctions.udf.CIQ($A328,"IQ_TOTAL_EQUITY_SCORE",$B$3))</f>
        <v/>
      </c>
      <c r="F328" s="43" t="str">
        <f>IF($A328="","",_xll.ciqfunctions.udf.CIQ($A328,"IQ_RETURN_CAPITAL_SCORE",$B$3))</f>
        <v/>
      </c>
      <c r="G328" s="43" t="str">
        <f>IF($A328="","",_xll.ciqfunctions.udf.CIQ($A328,"IQ_RECURRING_EARN_ASSETS_SCORE",$B$3))</f>
        <v/>
      </c>
      <c r="H328" s="43" t="str">
        <f>IF($A328="","",_xll.ciqfunctions.udf.CIQ($A328,"IQ_NET_WORKING_CAP_REV_SCORE",$B$3))</f>
        <v/>
      </c>
      <c r="I328" s="43" t="str">
        <f>IF($A328="","",_xll.ciqfunctions.udf.CIQ($A328,"IQ_ASSET_TURNS_SCORE",$B$3))</f>
        <v/>
      </c>
      <c r="J328" s="43" t="str">
        <f>IF($A328="","",_xll.ciqfunctions.udf.CIQ($A328,"IQ_INTAN_ASSETS_REV_SCORE",$B$3))</f>
        <v/>
      </c>
      <c r="K328" s="43" t="str">
        <f>IF($A328="","",_xll.ciqfunctions.udf.CIQ($A328,"IQ_NET_WORKING_CAP_TOTAL_ASSETS_SCORE",$B$3))</f>
        <v/>
      </c>
      <c r="L328" s="43" t="str">
        <f>IF($A328="","",_xll.ciqfunctions.udf.CIQ($A328,"IQ_AP_AR_SCORE",$B$3))</f>
        <v/>
      </c>
      <c r="M328" s="43" t="str">
        <f>IF($A328="","",_xll.ciqfunctions.udf.CIQ($A328,"IQ_MGMT_RATE_RETURN_SCORE",$B$3))</f>
        <v/>
      </c>
      <c r="N328" s="43" t="str">
        <f>IF($A328="","",_xll.ciqfunctions.udf.CIQ($A328,"IQ_GROSS_MARGIN_SCORE",$B$3))</f>
        <v/>
      </c>
      <c r="O328" s="43" t="str">
        <f>IF($A328="","",_xll.ciqfunctions.udf.CIQ($A328,"IQ_EBITDA_MARGIN_SCORE",$B$3))</f>
        <v/>
      </c>
      <c r="Q328" s="43" t="str">
        <f>IF($A328="","",_xll.ciqfunctions.udf.CIQ($A328,"IQ_SOLVENCY_SCORE",$B$3))</f>
        <v/>
      </c>
      <c r="R328" s="43" t="str">
        <f>IF($A328="","",_xll.ciqfunctions.udf.CIQ($A328,"IQ_FFO_INT_SCORE",$B$3))</f>
        <v/>
      </c>
      <c r="S328" s="43" t="str">
        <f>IF($A328="","",_xll.ciqfunctions.udf.CIQ($A328,"IQ_EBITDA_INT_SCORE",$B$3))</f>
        <v/>
      </c>
      <c r="T328" s="43" t="str">
        <f>IF($A328="","",_xll.ciqfunctions.udf.CIQ($A328,"IQ_FFO_TOTAL_DEBT_SCORE",$B$3))</f>
        <v/>
      </c>
      <c r="U328" s="43" t="str">
        <f>IF($A328="","",_xll.ciqfunctions.udf.CIQ($A328,"IQ_NET_DEBT_EBITDA_SCORE",$B$3))</f>
        <v/>
      </c>
      <c r="V328" s="43" t="str">
        <f>IF($A328="","",_xll.ciqfunctions.udf.CIQ($A328,"IQ_TOTAL_DEBT_CAP_SCORE",$B$3))</f>
        <v/>
      </c>
      <c r="W328" s="43" t="str">
        <f>IF($A328="","",_xll.ciqfunctions.udf.CIQ($A328,"IQ_DEBT_TOTAL_LIAB_SCORE",$B$3))</f>
        <v/>
      </c>
      <c r="X328" s="43" t="str">
        <f>IF($A328="","",_xll.ciqfunctions.udf.CIQ($A328,"IQ_TOTAL_DEBT_TOTAL_REV_SCORE",$B$3))</f>
        <v/>
      </c>
      <c r="Z328" s="43" t="str">
        <f>IF($A328="","",_xll.ciqfunctions.udf.CIQ($A328,"IQ_LIQUID_SCORE",$B$3))</f>
        <v/>
      </c>
      <c r="AA328" s="43" t="str">
        <f>IF($A328="","",_xll.ciqfunctions.udf.CIQ($A328,"IQ_FFO_PLUS_CASH_ST_DEBT_SCORE",$B$3))</f>
        <v/>
      </c>
      <c r="AB328" s="43" t="str">
        <f>IF($A328="","",_xll.ciqfunctions.udf.CIQ($A328,"IQ_FFO_GROSS_PROFIT_SCORE",$B$3))</f>
        <v/>
      </c>
      <c r="AC328" s="43" t="str">
        <f>IF($A328="","",_xll.ciqfunctions.udf.CIQ($A328,"IQ_BASIC_DEFENSE_INTERVAL_SCORE",$B$3))</f>
        <v/>
      </c>
      <c r="AD328" s="43" t="str">
        <f>IF($A328="","",_xll.ciqfunctions.udf.CIQ($A328,"IQ_CURRENT_RATIO_SCORE",$B$3))</f>
        <v/>
      </c>
      <c r="AE328" s="43" t="str">
        <f>IF($A328="","",_xll.ciqfunctions.udf.CIQ($A328,"IQ_QUICK_RATIO_SCORE",$B$3))</f>
        <v/>
      </c>
    </row>
    <row r="329" spans="3:31" ht="12.75" customHeight="1" x14ac:dyDescent="0.2">
      <c r="C329" s="43" t="str">
        <f>IF($A329="","",_xll.ciqfunctions.udf.CIQ($A329,"IQ_OPERATIONAL_SCORE",$B$3))</f>
        <v/>
      </c>
      <c r="D329" s="43" t="str">
        <f>IF($A329="","",_xll.ciqfunctions.udf.CIQ($A329,"IQ_TOTAL_REV_SCORE",$B$3))</f>
        <v/>
      </c>
      <c r="E329" s="43" t="str">
        <f>IF($A329="","",_xll.ciqfunctions.udf.CIQ($A329,"IQ_TOTAL_EQUITY_SCORE",$B$3))</f>
        <v/>
      </c>
      <c r="F329" s="43" t="str">
        <f>IF($A329="","",_xll.ciqfunctions.udf.CIQ($A329,"IQ_RETURN_CAPITAL_SCORE",$B$3))</f>
        <v/>
      </c>
      <c r="G329" s="43" t="str">
        <f>IF($A329="","",_xll.ciqfunctions.udf.CIQ($A329,"IQ_RECURRING_EARN_ASSETS_SCORE",$B$3))</f>
        <v/>
      </c>
      <c r="H329" s="43" t="str">
        <f>IF($A329="","",_xll.ciqfunctions.udf.CIQ($A329,"IQ_NET_WORKING_CAP_REV_SCORE",$B$3))</f>
        <v/>
      </c>
      <c r="I329" s="43" t="str">
        <f>IF($A329="","",_xll.ciqfunctions.udf.CIQ($A329,"IQ_ASSET_TURNS_SCORE",$B$3))</f>
        <v/>
      </c>
      <c r="J329" s="43" t="str">
        <f>IF($A329="","",_xll.ciqfunctions.udf.CIQ($A329,"IQ_INTAN_ASSETS_REV_SCORE",$B$3))</f>
        <v/>
      </c>
      <c r="K329" s="43" t="str">
        <f>IF($A329="","",_xll.ciqfunctions.udf.CIQ($A329,"IQ_NET_WORKING_CAP_TOTAL_ASSETS_SCORE",$B$3))</f>
        <v/>
      </c>
      <c r="L329" s="43" t="str">
        <f>IF($A329="","",_xll.ciqfunctions.udf.CIQ($A329,"IQ_AP_AR_SCORE",$B$3))</f>
        <v/>
      </c>
      <c r="M329" s="43" t="str">
        <f>IF($A329="","",_xll.ciqfunctions.udf.CIQ($A329,"IQ_MGMT_RATE_RETURN_SCORE",$B$3))</f>
        <v/>
      </c>
      <c r="N329" s="43" t="str">
        <f>IF($A329="","",_xll.ciqfunctions.udf.CIQ($A329,"IQ_GROSS_MARGIN_SCORE",$B$3))</f>
        <v/>
      </c>
      <c r="O329" s="43" t="str">
        <f>IF($A329="","",_xll.ciqfunctions.udf.CIQ($A329,"IQ_EBITDA_MARGIN_SCORE",$B$3))</f>
        <v/>
      </c>
      <c r="Q329" s="43" t="str">
        <f>IF($A329="","",_xll.ciqfunctions.udf.CIQ($A329,"IQ_SOLVENCY_SCORE",$B$3))</f>
        <v/>
      </c>
      <c r="R329" s="43" t="str">
        <f>IF($A329="","",_xll.ciqfunctions.udf.CIQ($A329,"IQ_FFO_INT_SCORE",$B$3))</f>
        <v/>
      </c>
      <c r="S329" s="43" t="str">
        <f>IF($A329="","",_xll.ciqfunctions.udf.CIQ($A329,"IQ_EBITDA_INT_SCORE",$B$3))</f>
        <v/>
      </c>
      <c r="T329" s="43" t="str">
        <f>IF($A329="","",_xll.ciqfunctions.udf.CIQ($A329,"IQ_FFO_TOTAL_DEBT_SCORE",$B$3))</f>
        <v/>
      </c>
      <c r="U329" s="43" t="str">
        <f>IF($A329="","",_xll.ciqfunctions.udf.CIQ($A329,"IQ_NET_DEBT_EBITDA_SCORE",$B$3))</f>
        <v/>
      </c>
      <c r="V329" s="43" t="str">
        <f>IF($A329="","",_xll.ciqfunctions.udf.CIQ($A329,"IQ_TOTAL_DEBT_CAP_SCORE",$B$3))</f>
        <v/>
      </c>
      <c r="W329" s="43" t="str">
        <f>IF($A329="","",_xll.ciqfunctions.udf.CIQ($A329,"IQ_DEBT_TOTAL_LIAB_SCORE",$B$3))</f>
        <v/>
      </c>
      <c r="X329" s="43" t="str">
        <f>IF($A329="","",_xll.ciqfunctions.udf.CIQ($A329,"IQ_TOTAL_DEBT_TOTAL_REV_SCORE",$B$3))</f>
        <v/>
      </c>
      <c r="Z329" s="43" t="str">
        <f>IF($A329="","",_xll.ciqfunctions.udf.CIQ($A329,"IQ_LIQUID_SCORE",$B$3))</f>
        <v/>
      </c>
      <c r="AA329" s="43" t="str">
        <f>IF($A329="","",_xll.ciqfunctions.udf.CIQ($A329,"IQ_FFO_PLUS_CASH_ST_DEBT_SCORE",$B$3))</f>
        <v/>
      </c>
      <c r="AB329" s="43" t="str">
        <f>IF($A329="","",_xll.ciqfunctions.udf.CIQ($A329,"IQ_FFO_GROSS_PROFIT_SCORE",$B$3))</f>
        <v/>
      </c>
      <c r="AC329" s="43" t="str">
        <f>IF($A329="","",_xll.ciqfunctions.udf.CIQ($A329,"IQ_BASIC_DEFENSE_INTERVAL_SCORE",$B$3))</f>
        <v/>
      </c>
      <c r="AD329" s="43" t="str">
        <f>IF($A329="","",_xll.ciqfunctions.udf.CIQ($A329,"IQ_CURRENT_RATIO_SCORE",$B$3))</f>
        <v/>
      </c>
      <c r="AE329" s="43" t="str">
        <f>IF($A329="","",_xll.ciqfunctions.udf.CIQ($A329,"IQ_QUICK_RATIO_SCORE",$B$3))</f>
        <v/>
      </c>
    </row>
    <row r="330" spans="3:31" ht="12.75" customHeight="1" x14ac:dyDescent="0.2">
      <c r="C330" s="43" t="str">
        <f>IF($A330="","",_xll.ciqfunctions.udf.CIQ($A330,"IQ_OPERATIONAL_SCORE",$B$3))</f>
        <v/>
      </c>
      <c r="D330" s="43" t="str">
        <f>IF($A330="","",_xll.ciqfunctions.udf.CIQ($A330,"IQ_TOTAL_REV_SCORE",$B$3))</f>
        <v/>
      </c>
      <c r="E330" s="43" t="str">
        <f>IF($A330="","",_xll.ciqfunctions.udf.CIQ($A330,"IQ_TOTAL_EQUITY_SCORE",$B$3))</f>
        <v/>
      </c>
      <c r="F330" s="43" t="str">
        <f>IF($A330="","",_xll.ciqfunctions.udf.CIQ($A330,"IQ_RETURN_CAPITAL_SCORE",$B$3))</f>
        <v/>
      </c>
      <c r="G330" s="43" t="str">
        <f>IF($A330="","",_xll.ciqfunctions.udf.CIQ($A330,"IQ_RECURRING_EARN_ASSETS_SCORE",$B$3))</f>
        <v/>
      </c>
      <c r="H330" s="43" t="str">
        <f>IF($A330="","",_xll.ciqfunctions.udf.CIQ($A330,"IQ_NET_WORKING_CAP_REV_SCORE",$B$3))</f>
        <v/>
      </c>
      <c r="I330" s="43" t="str">
        <f>IF($A330="","",_xll.ciqfunctions.udf.CIQ($A330,"IQ_ASSET_TURNS_SCORE",$B$3))</f>
        <v/>
      </c>
      <c r="J330" s="43" t="str">
        <f>IF($A330="","",_xll.ciqfunctions.udf.CIQ($A330,"IQ_INTAN_ASSETS_REV_SCORE",$B$3))</f>
        <v/>
      </c>
      <c r="K330" s="43" t="str">
        <f>IF($A330="","",_xll.ciqfunctions.udf.CIQ($A330,"IQ_NET_WORKING_CAP_TOTAL_ASSETS_SCORE",$B$3))</f>
        <v/>
      </c>
      <c r="L330" s="43" t="str">
        <f>IF($A330="","",_xll.ciqfunctions.udf.CIQ($A330,"IQ_AP_AR_SCORE",$B$3))</f>
        <v/>
      </c>
      <c r="M330" s="43" t="str">
        <f>IF($A330="","",_xll.ciqfunctions.udf.CIQ($A330,"IQ_MGMT_RATE_RETURN_SCORE",$B$3))</f>
        <v/>
      </c>
      <c r="N330" s="43" t="str">
        <f>IF($A330="","",_xll.ciqfunctions.udf.CIQ($A330,"IQ_GROSS_MARGIN_SCORE",$B$3))</f>
        <v/>
      </c>
      <c r="O330" s="43" t="str">
        <f>IF($A330="","",_xll.ciqfunctions.udf.CIQ($A330,"IQ_EBITDA_MARGIN_SCORE",$B$3))</f>
        <v/>
      </c>
      <c r="Q330" s="43" t="str">
        <f>IF($A330="","",_xll.ciqfunctions.udf.CIQ($A330,"IQ_SOLVENCY_SCORE",$B$3))</f>
        <v/>
      </c>
      <c r="R330" s="43" t="str">
        <f>IF($A330="","",_xll.ciqfunctions.udf.CIQ($A330,"IQ_FFO_INT_SCORE",$B$3))</f>
        <v/>
      </c>
      <c r="S330" s="43" t="str">
        <f>IF($A330="","",_xll.ciqfunctions.udf.CIQ($A330,"IQ_EBITDA_INT_SCORE",$B$3))</f>
        <v/>
      </c>
      <c r="T330" s="43" t="str">
        <f>IF($A330="","",_xll.ciqfunctions.udf.CIQ($A330,"IQ_FFO_TOTAL_DEBT_SCORE",$B$3))</f>
        <v/>
      </c>
      <c r="U330" s="43" t="str">
        <f>IF($A330="","",_xll.ciqfunctions.udf.CIQ($A330,"IQ_NET_DEBT_EBITDA_SCORE",$B$3))</f>
        <v/>
      </c>
      <c r="V330" s="43" t="str">
        <f>IF($A330="","",_xll.ciqfunctions.udf.CIQ($A330,"IQ_TOTAL_DEBT_CAP_SCORE",$B$3))</f>
        <v/>
      </c>
      <c r="W330" s="43" t="str">
        <f>IF($A330="","",_xll.ciqfunctions.udf.CIQ($A330,"IQ_DEBT_TOTAL_LIAB_SCORE",$B$3))</f>
        <v/>
      </c>
      <c r="X330" s="43" t="str">
        <f>IF($A330="","",_xll.ciqfunctions.udf.CIQ($A330,"IQ_TOTAL_DEBT_TOTAL_REV_SCORE",$B$3))</f>
        <v/>
      </c>
      <c r="Z330" s="43" t="str">
        <f>IF($A330="","",_xll.ciqfunctions.udf.CIQ($A330,"IQ_LIQUID_SCORE",$B$3))</f>
        <v/>
      </c>
      <c r="AA330" s="43" t="str">
        <f>IF($A330="","",_xll.ciqfunctions.udf.CIQ($A330,"IQ_FFO_PLUS_CASH_ST_DEBT_SCORE",$B$3))</f>
        <v/>
      </c>
      <c r="AB330" s="43" t="str">
        <f>IF($A330="","",_xll.ciqfunctions.udf.CIQ($A330,"IQ_FFO_GROSS_PROFIT_SCORE",$B$3))</f>
        <v/>
      </c>
      <c r="AC330" s="43" t="str">
        <f>IF($A330="","",_xll.ciqfunctions.udf.CIQ($A330,"IQ_BASIC_DEFENSE_INTERVAL_SCORE",$B$3))</f>
        <v/>
      </c>
      <c r="AD330" s="43" t="str">
        <f>IF($A330="","",_xll.ciqfunctions.udf.CIQ($A330,"IQ_CURRENT_RATIO_SCORE",$B$3))</f>
        <v/>
      </c>
      <c r="AE330" s="43" t="str">
        <f>IF($A330="","",_xll.ciqfunctions.udf.CIQ($A330,"IQ_QUICK_RATIO_SCORE",$B$3))</f>
        <v/>
      </c>
    </row>
    <row r="331" spans="3:31" ht="12.75" customHeight="1" x14ac:dyDescent="0.2">
      <c r="C331" s="43" t="str">
        <f>IF($A331="","",_xll.ciqfunctions.udf.CIQ($A331,"IQ_OPERATIONAL_SCORE",$B$3))</f>
        <v/>
      </c>
      <c r="D331" s="43" t="str">
        <f>IF($A331="","",_xll.ciqfunctions.udf.CIQ($A331,"IQ_TOTAL_REV_SCORE",$B$3))</f>
        <v/>
      </c>
      <c r="E331" s="43" t="str">
        <f>IF($A331="","",_xll.ciqfunctions.udf.CIQ($A331,"IQ_TOTAL_EQUITY_SCORE",$B$3))</f>
        <v/>
      </c>
      <c r="F331" s="43" t="str">
        <f>IF($A331="","",_xll.ciqfunctions.udf.CIQ($A331,"IQ_RETURN_CAPITAL_SCORE",$B$3))</f>
        <v/>
      </c>
      <c r="G331" s="43" t="str">
        <f>IF($A331="","",_xll.ciqfunctions.udf.CIQ($A331,"IQ_RECURRING_EARN_ASSETS_SCORE",$B$3))</f>
        <v/>
      </c>
      <c r="H331" s="43" t="str">
        <f>IF($A331="","",_xll.ciqfunctions.udf.CIQ($A331,"IQ_NET_WORKING_CAP_REV_SCORE",$B$3))</f>
        <v/>
      </c>
      <c r="I331" s="43" t="str">
        <f>IF($A331="","",_xll.ciqfunctions.udf.CIQ($A331,"IQ_ASSET_TURNS_SCORE",$B$3))</f>
        <v/>
      </c>
      <c r="J331" s="43" t="str">
        <f>IF($A331="","",_xll.ciqfunctions.udf.CIQ($A331,"IQ_INTAN_ASSETS_REV_SCORE",$B$3))</f>
        <v/>
      </c>
      <c r="K331" s="43" t="str">
        <f>IF($A331="","",_xll.ciqfunctions.udf.CIQ($A331,"IQ_NET_WORKING_CAP_TOTAL_ASSETS_SCORE",$B$3))</f>
        <v/>
      </c>
      <c r="L331" s="43" t="str">
        <f>IF($A331="","",_xll.ciqfunctions.udf.CIQ($A331,"IQ_AP_AR_SCORE",$B$3))</f>
        <v/>
      </c>
      <c r="M331" s="43" t="str">
        <f>IF($A331="","",_xll.ciqfunctions.udf.CIQ($A331,"IQ_MGMT_RATE_RETURN_SCORE",$B$3))</f>
        <v/>
      </c>
      <c r="N331" s="43" t="str">
        <f>IF($A331="","",_xll.ciqfunctions.udf.CIQ($A331,"IQ_GROSS_MARGIN_SCORE",$B$3))</f>
        <v/>
      </c>
      <c r="O331" s="43" t="str">
        <f>IF($A331="","",_xll.ciqfunctions.udf.CIQ($A331,"IQ_EBITDA_MARGIN_SCORE",$B$3))</f>
        <v/>
      </c>
      <c r="Q331" s="43" t="str">
        <f>IF($A331="","",_xll.ciqfunctions.udf.CIQ($A331,"IQ_SOLVENCY_SCORE",$B$3))</f>
        <v/>
      </c>
      <c r="R331" s="43" t="str">
        <f>IF($A331="","",_xll.ciqfunctions.udf.CIQ($A331,"IQ_FFO_INT_SCORE",$B$3))</f>
        <v/>
      </c>
      <c r="S331" s="43" t="str">
        <f>IF($A331="","",_xll.ciqfunctions.udf.CIQ($A331,"IQ_EBITDA_INT_SCORE",$B$3))</f>
        <v/>
      </c>
      <c r="T331" s="43" t="str">
        <f>IF($A331="","",_xll.ciqfunctions.udf.CIQ($A331,"IQ_FFO_TOTAL_DEBT_SCORE",$B$3))</f>
        <v/>
      </c>
      <c r="U331" s="43" t="str">
        <f>IF($A331="","",_xll.ciqfunctions.udf.CIQ($A331,"IQ_NET_DEBT_EBITDA_SCORE",$B$3))</f>
        <v/>
      </c>
      <c r="V331" s="43" t="str">
        <f>IF($A331="","",_xll.ciqfunctions.udf.CIQ($A331,"IQ_TOTAL_DEBT_CAP_SCORE",$B$3))</f>
        <v/>
      </c>
      <c r="W331" s="43" t="str">
        <f>IF($A331="","",_xll.ciqfunctions.udf.CIQ($A331,"IQ_DEBT_TOTAL_LIAB_SCORE",$B$3))</f>
        <v/>
      </c>
      <c r="X331" s="43" t="str">
        <f>IF($A331="","",_xll.ciqfunctions.udf.CIQ($A331,"IQ_TOTAL_DEBT_TOTAL_REV_SCORE",$B$3))</f>
        <v/>
      </c>
      <c r="Z331" s="43" t="str">
        <f>IF($A331="","",_xll.ciqfunctions.udf.CIQ($A331,"IQ_LIQUID_SCORE",$B$3))</f>
        <v/>
      </c>
      <c r="AA331" s="43" t="str">
        <f>IF($A331="","",_xll.ciqfunctions.udf.CIQ($A331,"IQ_FFO_PLUS_CASH_ST_DEBT_SCORE",$B$3))</f>
        <v/>
      </c>
      <c r="AB331" s="43" t="str">
        <f>IF($A331="","",_xll.ciqfunctions.udf.CIQ($A331,"IQ_FFO_GROSS_PROFIT_SCORE",$B$3))</f>
        <v/>
      </c>
      <c r="AC331" s="43" t="str">
        <f>IF($A331="","",_xll.ciqfunctions.udf.CIQ($A331,"IQ_BASIC_DEFENSE_INTERVAL_SCORE",$B$3))</f>
        <v/>
      </c>
      <c r="AD331" s="43" t="str">
        <f>IF($A331="","",_xll.ciqfunctions.udf.CIQ($A331,"IQ_CURRENT_RATIO_SCORE",$B$3))</f>
        <v/>
      </c>
      <c r="AE331" s="43" t="str">
        <f>IF($A331="","",_xll.ciqfunctions.udf.CIQ($A331,"IQ_QUICK_RATIO_SCORE",$B$3))</f>
        <v/>
      </c>
    </row>
    <row r="332" spans="3:31" ht="12.75" customHeight="1" x14ac:dyDescent="0.2">
      <c r="C332" s="43" t="str">
        <f>IF($A332="","",_xll.ciqfunctions.udf.CIQ($A332,"IQ_OPERATIONAL_SCORE",$B$3))</f>
        <v/>
      </c>
      <c r="D332" s="43" t="str">
        <f>IF($A332="","",_xll.ciqfunctions.udf.CIQ($A332,"IQ_TOTAL_REV_SCORE",$B$3))</f>
        <v/>
      </c>
      <c r="E332" s="43" t="str">
        <f>IF($A332="","",_xll.ciqfunctions.udf.CIQ($A332,"IQ_TOTAL_EQUITY_SCORE",$B$3))</f>
        <v/>
      </c>
      <c r="F332" s="43" t="str">
        <f>IF($A332="","",_xll.ciqfunctions.udf.CIQ($A332,"IQ_RETURN_CAPITAL_SCORE",$B$3))</f>
        <v/>
      </c>
      <c r="G332" s="43" t="str">
        <f>IF($A332="","",_xll.ciqfunctions.udf.CIQ($A332,"IQ_RECURRING_EARN_ASSETS_SCORE",$B$3))</f>
        <v/>
      </c>
      <c r="H332" s="43" t="str">
        <f>IF($A332="","",_xll.ciqfunctions.udf.CIQ($A332,"IQ_NET_WORKING_CAP_REV_SCORE",$B$3))</f>
        <v/>
      </c>
      <c r="I332" s="43" t="str">
        <f>IF($A332="","",_xll.ciqfunctions.udf.CIQ($A332,"IQ_ASSET_TURNS_SCORE",$B$3))</f>
        <v/>
      </c>
      <c r="J332" s="43" t="str">
        <f>IF($A332="","",_xll.ciqfunctions.udf.CIQ($A332,"IQ_INTAN_ASSETS_REV_SCORE",$B$3))</f>
        <v/>
      </c>
      <c r="K332" s="43" t="str">
        <f>IF($A332="","",_xll.ciqfunctions.udf.CIQ($A332,"IQ_NET_WORKING_CAP_TOTAL_ASSETS_SCORE",$B$3))</f>
        <v/>
      </c>
      <c r="L332" s="43" t="str">
        <f>IF($A332="","",_xll.ciqfunctions.udf.CIQ($A332,"IQ_AP_AR_SCORE",$B$3))</f>
        <v/>
      </c>
      <c r="M332" s="43" t="str">
        <f>IF($A332="","",_xll.ciqfunctions.udf.CIQ($A332,"IQ_MGMT_RATE_RETURN_SCORE",$B$3))</f>
        <v/>
      </c>
      <c r="N332" s="43" t="str">
        <f>IF($A332="","",_xll.ciqfunctions.udf.CIQ($A332,"IQ_GROSS_MARGIN_SCORE",$B$3))</f>
        <v/>
      </c>
      <c r="O332" s="43" t="str">
        <f>IF($A332="","",_xll.ciqfunctions.udf.CIQ($A332,"IQ_EBITDA_MARGIN_SCORE",$B$3))</f>
        <v/>
      </c>
      <c r="Q332" s="43" t="str">
        <f>IF($A332="","",_xll.ciqfunctions.udf.CIQ($A332,"IQ_SOLVENCY_SCORE",$B$3))</f>
        <v/>
      </c>
      <c r="R332" s="43" t="str">
        <f>IF($A332="","",_xll.ciqfunctions.udf.CIQ($A332,"IQ_FFO_INT_SCORE",$B$3))</f>
        <v/>
      </c>
      <c r="S332" s="43" t="str">
        <f>IF($A332="","",_xll.ciqfunctions.udf.CIQ($A332,"IQ_EBITDA_INT_SCORE",$B$3))</f>
        <v/>
      </c>
      <c r="T332" s="43" t="str">
        <f>IF($A332="","",_xll.ciqfunctions.udf.CIQ($A332,"IQ_FFO_TOTAL_DEBT_SCORE",$B$3))</f>
        <v/>
      </c>
      <c r="U332" s="43" t="str">
        <f>IF($A332="","",_xll.ciqfunctions.udf.CIQ($A332,"IQ_NET_DEBT_EBITDA_SCORE",$B$3))</f>
        <v/>
      </c>
      <c r="V332" s="43" t="str">
        <f>IF($A332="","",_xll.ciqfunctions.udf.CIQ($A332,"IQ_TOTAL_DEBT_CAP_SCORE",$B$3))</f>
        <v/>
      </c>
      <c r="W332" s="43" t="str">
        <f>IF($A332="","",_xll.ciqfunctions.udf.CIQ($A332,"IQ_DEBT_TOTAL_LIAB_SCORE",$B$3))</f>
        <v/>
      </c>
      <c r="X332" s="43" t="str">
        <f>IF($A332="","",_xll.ciqfunctions.udf.CIQ($A332,"IQ_TOTAL_DEBT_TOTAL_REV_SCORE",$B$3))</f>
        <v/>
      </c>
      <c r="Z332" s="43" t="str">
        <f>IF($A332="","",_xll.ciqfunctions.udf.CIQ($A332,"IQ_LIQUID_SCORE",$B$3))</f>
        <v/>
      </c>
      <c r="AA332" s="43" t="str">
        <f>IF($A332="","",_xll.ciqfunctions.udf.CIQ($A332,"IQ_FFO_PLUS_CASH_ST_DEBT_SCORE",$B$3))</f>
        <v/>
      </c>
      <c r="AB332" s="43" t="str">
        <f>IF($A332="","",_xll.ciqfunctions.udf.CIQ($A332,"IQ_FFO_GROSS_PROFIT_SCORE",$B$3))</f>
        <v/>
      </c>
      <c r="AC332" s="43" t="str">
        <f>IF($A332="","",_xll.ciqfunctions.udf.CIQ($A332,"IQ_BASIC_DEFENSE_INTERVAL_SCORE",$B$3))</f>
        <v/>
      </c>
      <c r="AD332" s="43" t="str">
        <f>IF($A332="","",_xll.ciqfunctions.udf.CIQ($A332,"IQ_CURRENT_RATIO_SCORE",$B$3))</f>
        <v/>
      </c>
      <c r="AE332" s="43" t="str">
        <f>IF($A332="","",_xll.ciqfunctions.udf.CIQ($A332,"IQ_QUICK_RATIO_SCORE",$B$3))</f>
        <v/>
      </c>
    </row>
    <row r="333" spans="3:31" ht="12.75" customHeight="1" x14ac:dyDescent="0.2">
      <c r="C333" s="43" t="str">
        <f>IF($A333="","",_xll.ciqfunctions.udf.CIQ($A333,"IQ_OPERATIONAL_SCORE",$B$3))</f>
        <v/>
      </c>
      <c r="D333" s="43" t="str">
        <f>IF($A333="","",_xll.ciqfunctions.udf.CIQ($A333,"IQ_TOTAL_REV_SCORE",$B$3))</f>
        <v/>
      </c>
      <c r="E333" s="43" t="str">
        <f>IF($A333="","",_xll.ciqfunctions.udf.CIQ($A333,"IQ_TOTAL_EQUITY_SCORE",$B$3))</f>
        <v/>
      </c>
      <c r="F333" s="43" t="str">
        <f>IF($A333="","",_xll.ciqfunctions.udf.CIQ($A333,"IQ_RETURN_CAPITAL_SCORE",$B$3))</f>
        <v/>
      </c>
      <c r="G333" s="43" t="str">
        <f>IF($A333="","",_xll.ciqfunctions.udf.CIQ($A333,"IQ_RECURRING_EARN_ASSETS_SCORE",$B$3))</f>
        <v/>
      </c>
      <c r="H333" s="43" t="str">
        <f>IF($A333="","",_xll.ciqfunctions.udf.CIQ($A333,"IQ_NET_WORKING_CAP_REV_SCORE",$B$3))</f>
        <v/>
      </c>
      <c r="I333" s="43" t="str">
        <f>IF($A333="","",_xll.ciqfunctions.udf.CIQ($A333,"IQ_ASSET_TURNS_SCORE",$B$3))</f>
        <v/>
      </c>
      <c r="J333" s="43" t="str">
        <f>IF($A333="","",_xll.ciqfunctions.udf.CIQ($A333,"IQ_INTAN_ASSETS_REV_SCORE",$B$3))</f>
        <v/>
      </c>
      <c r="K333" s="43" t="str">
        <f>IF($A333="","",_xll.ciqfunctions.udf.CIQ($A333,"IQ_NET_WORKING_CAP_TOTAL_ASSETS_SCORE",$B$3))</f>
        <v/>
      </c>
      <c r="L333" s="43" t="str">
        <f>IF($A333="","",_xll.ciqfunctions.udf.CIQ($A333,"IQ_AP_AR_SCORE",$B$3))</f>
        <v/>
      </c>
      <c r="M333" s="43" t="str">
        <f>IF($A333="","",_xll.ciqfunctions.udf.CIQ($A333,"IQ_MGMT_RATE_RETURN_SCORE",$B$3))</f>
        <v/>
      </c>
      <c r="N333" s="43" t="str">
        <f>IF($A333="","",_xll.ciqfunctions.udf.CIQ($A333,"IQ_GROSS_MARGIN_SCORE",$B$3))</f>
        <v/>
      </c>
      <c r="O333" s="43" t="str">
        <f>IF($A333="","",_xll.ciqfunctions.udf.CIQ($A333,"IQ_EBITDA_MARGIN_SCORE",$B$3))</f>
        <v/>
      </c>
      <c r="Q333" s="43" t="str">
        <f>IF($A333="","",_xll.ciqfunctions.udf.CIQ($A333,"IQ_SOLVENCY_SCORE",$B$3))</f>
        <v/>
      </c>
      <c r="R333" s="43" t="str">
        <f>IF($A333="","",_xll.ciqfunctions.udf.CIQ($A333,"IQ_FFO_INT_SCORE",$B$3))</f>
        <v/>
      </c>
      <c r="S333" s="43" t="str">
        <f>IF($A333="","",_xll.ciqfunctions.udf.CIQ($A333,"IQ_EBITDA_INT_SCORE",$B$3))</f>
        <v/>
      </c>
      <c r="T333" s="43" t="str">
        <f>IF($A333="","",_xll.ciqfunctions.udf.CIQ($A333,"IQ_FFO_TOTAL_DEBT_SCORE",$B$3))</f>
        <v/>
      </c>
      <c r="U333" s="43" t="str">
        <f>IF($A333="","",_xll.ciqfunctions.udf.CIQ($A333,"IQ_NET_DEBT_EBITDA_SCORE",$B$3))</f>
        <v/>
      </c>
      <c r="V333" s="43" t="str">
        <f>IF($A333="","",_xll.ciqfunctions.udf.CIQ($A333,"IQ_TOTAL_DEBT_CAP_SCORE",$B$3))</f>
        <v/>
      </c>
      <c r="W333" s="43" t="str">
        <f>IF($A333="","",_xll.ciqfunctions.udf.CIQ($A333,"IQ_DEBT_TOTAL_LIAB_SCORE",$B$3))</f>
        <v/>
      </c>
      <c r="X333" s="43" t="str">
        <f>IF($A333="","",_xll.ciqfunctions.udf.CIQ($A333,"IQ_TOTAL_DEBT_TOTAL_REV_SCORE",$B$3))</f>
        <v/>
      </c>
      <c r="Z333" s="43" t="str">
        <f>IF($A333="","",_xll.ciqfunctions.udf.CIQ($A333,"IQ_LIQUID_SCORE",$B$3))</f>
        <v/>
      </c>
      <c r="AA333" s="43" t="str">
        <f>IF($A333="","",_xll.ciqfunctions.udf.CIQ($A333,"IQ_FFO_PLUS_CASH_ST_DEBT_SCORE",$B$3))</f>
        <v/>
      </c>
      <c r="AB333" s="43" t="str">
        <f>IF($A333="","",_xll.ciqfunctions.udf.CIQ($A333,"IQ_FFO_GROSS_PROFIT_SCORE",$B$3))</f>
        <v/>
      </c>
      <c r="AC333" s="43" t="str">
        <f>IF($A333="","",_xll.ciqfunctions.udf.CIQ($A333,"IQ_BASIC_DEFENSE_INTERVAL_SCORE",$B$3))</f>
        <v/>
      </c>
      <c r="AD333" s="43" t="str">
        <f>IF($A333="","",_xll.ciqfunctions.udf.CIQ($A333,"IQ_CURRENT_RATIO_SCORE",$B$3))</f>
        <v/>
      </c>
      <c r="AE333" s="43" t="str">
        <f>IF($A333="","",_xll.ciqfunctions.udf.CIQ($A333,"IQ_QUICK_RATIO_SCORE",$B$3))</f>
        <v/>
      </c>
    </row>
    <row r="334" spans="3:31" ht="12.75" customHeight="1" x14ac:dyDescent="0.2">
      <c r="C334" s="43" t="str">
        <f>IF($A334="","",_xll.ciqfunctions.udf.CIQ($A334,"IQ_OPERATIONAL_SCORE",$B$3))</f>
        <v/>
      </c>
      <c r="D334" s="43" t="str">
        <f>IF($A334="","",_xll.ciqfunctions.udf.CIQ($A334,"IQ_TOTAL_REV_SCORE",$B$3))</f>
        <v/>
      </c>
      <c r="E334" s="43" t="str">
        <f>IF($A334="","",_xll.ciqfunctions.udf.CIQ($A334,"IQ_TOTAL_EQUITY_SCORE",$B$3))</f>
        <v/>
      </c>
      <c r="F334" s="43" t="str">
        <f>IF($A334="","",_xll.ciqfunctions.udf.CIQ($A334,"IQ_RETURN_CAPITAL_SCORE",$B$3))</f>
        <v/>
      </c>
      <c r="G334" s="43" t="str">
        <f>IF($A334="","",_xll.ciqfunctions.udf.CIQ($A334,"IQ_RECURRING_EARN_ASSETS_SCORE",$B$3))</f>
        <v/>
      </c>
      <c r="H334" s="43" t="str">
        <f>IF($A334="","",_xll.ciqfunctions.udf.CIQ($A334,"IQ_NET_WORKING_CAP_REV_SCORE",$B$3))</f>
        <v/>
      </c>
      <c r="I334" s="43" t="str">
        <f>IF($A334="","",_xll.ciqfunctions.udf.CIQ($A334,"IQ_ASSET_TURNS_SCORE",$B$3))</f>
        <v/>
      </c>
      <c r="J334" s="43" t="str">
        <f>IF($A334="","",_xll.ciqfunctions.udf.CIQ($A334,"IQ_INTAN_ASSETS_REV_SCORE",$B$3))</f>
        <v/>
      </c>
      <c r="K334" s="43" t="str">
        <f>IF($A334="","",_xll.ciqfunctions.udf.CIQ($A334,"IQ_NET_WORKING_CAP_TOTAL_ASSETS_SCORE",$B$3))</f>
        <v/>
      </c>
      <c r="L334" s="43" t="str">
        <f>IF($A334="","",_xll.ciqfunctions.udf.CIQ($A334,"IQ_AP_AR_SCORE",$B$3))</f>
        <v/>
      </c>
      <c r="M334" s="43" t="str">
        <f>IF($A334="","",_xll.ciqfunctions.udf.CIQ($A334,"IQ_MGMT_RATE_RETURN_SCORE",$B$3))</f>
        <v/>
      </c>
      <c r="N334" s="43" t="str">
        <f>IF($A334="","",_xll.ciqfunctions.udf.CIQ($A334,"IQ_GROSS_MARGIN_SCORE",$B$3))</f>
        <v/>
      </c>
      <c r="O334" s="43" t="str">
        <f>IF($A334="","",_xll.ciqfunctions.udf.CIQ($A334,"IQ_EBITDA_MARGIN_SCORE",$B$3))</f>
        <v/>
      </c>
      <c r="Q334" s="43" t="str">
        <f>IF($A334="","",_xll.ciqfunctions.udf.CIQ($A334,"IQ_SOLVENCY_SCORE",$B$3))</f>
        <v/>
      </c>
      <c r="R334" s="43" t="str">
        <f>IF($A334="","",_xll.ciqfunctions.udf.CIQ($A334,"IQ_FFO_INT_SCORE",$B$3))</f>
        <v/>
      </c>
      <c r="S334" s="43" t="str">
        <f>IF($A334="","",_xll.ciqfunctions.udf.CIQ($A334,"IQ_EBITDA_INT_SCORE",$B$3))</f>
        <v/>
      </c>
      <c r="T334" s="43" t="str">
        <f>IF($A334="","",_xll.ciqfunctions.udf.CIQ($A334,"IQ_FFO_TOTAL_DEBT_SCORE",$B$3))</f>
        <v/>
      </c>
      <c r="U334" s="43" t="str">
        <f>IF($A334="","",_xll.ciqfunctions.udf.CIQ($A334,"IQ_NET_DEBT_EBITDA_SCORE",$B$3))</f>
        <v/>
      </c>
      <c r="V334" s="43" t="str">
        <f>IF($A334="","",_xll.ciqfunctions.udf.CIQ($A334,"IQ_TOTAL_DEBT_CAP_SCORE",$B$3))</f>
        <v/>
      </c>
      <c r="W334" s="43" t="str">
        <f>IF($A334="","",_xll.ciqfunctions.udf.CIQ($A334,"IQ_DEBT_TOTAL_LIAB_SCORE",$B$3))</f>
        <v/>
      </c>
      <c r="X334" s="43" t="str">
        <f>IF($A334="","",_xll.ciqfunctions.udf.CIQ($A334,"IQ_TOTAL_DEBT_TOTAL_REV_SCORE",$B$3))</f>
        <v/>
      </c>
      <c r="Z334" s="43" t="str">
        <f>IF($A334="","",_xll.ciqfunctions.udf.CIQ($A334,"IQ_LIQUID_SCORE",$B$3))</f>
        <v/>
      </c>
      <c r="AA334" s="43" t="str">
        <f>IF($A334="","",_xll.ciqfunctions.udf.CIQ($A334,"IQ_FFO_PLUS_CASH_ST_DEBT_SCORE",$B$3))</f>
        <v/>
      </c>
      <c r="AB334" s="43" t="str">
        <f>IF($A334="","",_xll.ciqfunctions.udf.CIQ($A334,"IQ_FFO_GROSS_PROFIT_SCORE",$B$3))</f>
        <v/>
      </c>
      <c r="AC334" s="43" t="str">
        <f>IF($A334="","",_xll.ciqfunctions.udf.CIQ($A334,"IQ_BASIC_DEFENSE_INTERVAL_SCORE",$B$3))</f>
        <v/>
      </c>
      <c r="AD334" s="43" t="str">
        <f>IF($A334="","",_xll.ciqfunctions.udf.CIQ($A334,"IQ_CURRENT_RATIO_SCORE",$B$3))</f>
        <v/>
      </c>
      <c r="AE334" s="43" t="str">
        <f>IF($A334="","",_xll.ciqfunctions.udf.CIQ($A334,"IQ_QUICK_RATIO_SCORE",$B$3))</f>
        <v/>
      </c>
    </row>
    <row r="335" spans="3:31" ht="12.75" customHeight="1" x14ac:dyDescent="0.2">
      <c r="C335" s="43" t="str">
        <f>IF($A335="","",_xll.ciqfunctions.udf.CIQ($A335,"IQ_OPERATIONAL_SCORE",$B$3))</f>
        <v/>
      </c>
      <c r="D335" s="43" t="str">
        <f>IF($A335="","",_xll.ciqfunctions.udf.CIQ($A335,"IQ_TOTAL_REV_SCORE",$B$3))</f>
        <v/>
      </c>
      <c r="E335" s="43" t="str">
        <f>IF($A335="","",_xll.ciqfunctions.udf.CIQ($A335,"IQ_TOTAL_EQUITY_SCORE",$B$3))</f>
        <v/>
      </c>
      <c r="F335" s="43" t="str">
        <f>IF($A335="","",_xll.ciqfunctions.udf.CIQ($A335,"IQ_RETURN_CAPITAL_SCORE",$B$3))</f>
        <v/>
      </c>
      <c r="G335" s="43" t="str">
        <f>IF($A335="","",_xll.ciqfunctions.udf.CIQ($A335,"IQ_RECURRING_EARN_ASSETS_SCORE",$B$3))</f>
        <v/>
      </c>
      <c r="H335" s="43" t="str">
        <f>IF($A335="","",_xll.ciqfunctions.udf.CIQ($A335,"IQ_NET_WORKING_CAP_REV_SCORE",$B$3))</f>
        <v/>
      </c>
      <c r="I335" s="43" t="str">
        <f>IF($A335="","",_xll.ciqfunctions.udf.CIQ($A335,"IQ_ASSET_TURNS_SCORE",$B$3))</f>
        <v/>
      </c>
      <c r="J335" s="43" t="str">
        <f>IF($A335="","",_xll.ciqfunctions.udf.CIQ($A335,"IQ_INTAN_ASSETS_REV_SCORE",$B$3))</f>
        <v/>
      </c>
      <c r="K335" s="43" t="str">
        <f>IF($A335="","",_xll.ciqfunctions.udf.CIQ($A335,"IQ_NET_WORKING_CAP_TOTAL_ASSETS_SCORE",$B$3))</f>
        <v/>
      </c>
      <c r="L335" s="43" t="str">
        <f>IF($A335="","",_xll.ciqfunctions.udf.CIQ($A335,"IQ_AP_AR_SCORE",$B$3))</f>
        <v/>
      </c>
      <c r="M335" s="43" t="str">
        <f>IF($A335="","",_xll.ciqfunctions.udf.CIQ($A335,"IQ_MGMT_RATE_RETURN_SCORE",$B$3))</f>
        <v/>
      </c>
      <c r="N335" s="43" t="str">
        <f>IF($A335="","",_xll.ciqfunctions.udf.CIQ($A335,"IQ_GROSS_MARGIN_SCORE",$B$3))</f>
        <v/>
      </c>
      <c r="O335" s="43" t="str">
        <f>IF($A335="","",_xll.ciqfunctions.udf.CIQ($A335,"IQ_EBITDA_MARGIN_SCORE",$B$3))</f>
        <v/>
      </c>
      <c r="Q335" s="43" t="str">
        <f>IF($A335="","",_xll.ciqfunctions.udf.CIQ($A335,"IQ_SOLVENCY_SCORE",$B$3))</f>
        <v/>
      </c>
      <c r="R335" s="43" t="str">
        <f>IF($A335="","",_xll.ciqfunctions.udf.CIQ($A335,"IQ_FFO_INT_SCORE",$B$3))</f>
        <v/>
      </c>
      <c r="S335" s="43" t="str">
        <f>IF($A335="","",_xll.ciqfunctions.udf.CIQ($A335,"IQ_EBITDA_INT_SCORE",$B$3))</f>
        <v/>
      </c>
      <c r="T335" s="43" t="str">
        <f>IF($A335="","",_xll.ciqfunctions.udf.CIQ($A335,"IQ_FFO_TOTAL_DEBT_SCORE",$B$3))</f>
        <v/>
      </c>
      <c r="U335" s="43" t="str">
        <f>IF($A335="","",_xll.ciqfunctions.udf.CIQ($A335,"IQ_NET_DEBT_EBITDA_SCORE",$B$3))</f>
        <v/>
      </c>
      <c r="V335" s="43" t="str">
        <f>IF($A335="","",_xll.ciqfunctions.udf.CIQ($A335,"IQ_TOTAL_DEBT_CAP_SCORE",$B$3))</f>
        <v/>
      </c>
      <c r="W335" s="43" t="str">
        <f>IF($A335="","",_xll.ciqfunctions.udf.CIQ($A335,"IQ_DEBT_TOTAL_LIAB_SCORE",$B$3))</f>
        <v/>
      </c>
      <c r="X335" s="43" t="str">
        <f>IF($A335="","",_xll.ciqfunctions.udf.CIQ($A335,"IQ_TOTAL_DEBT_TOTAL_REV_SCORE",$B$3))</f>
        <v/>
      </c>
      <c r="Z335" s="43" t="str">
        <f>IF($A335="","",_xll.ciqfunctions.udf.CIQ($A335,"IQ_LIQUID_SCORE",$B$3))</f>
        <v/>
      </c>
      <c r="AA335" s="43" t="str">
        <f>IF($A335="","",_xll.ciqfunctions.udf.CIQ($A335,"IQ_FFO_PLUS_CASH_ST_DEBT_SCORE",$B$3))</f>
        <v/>
      </c>
      <c r="AB335" s="43" t="str">
        <f>IF($A335="","",_xll.ciqfunctions.udf.CIQ($A335,"IQ_FFO_GROSS_PROFIT_SCORE",$B$3))</f>
        <v/>
      </c>
      <c r="AC335" s="43" t="str">
        <f>IF($A335="","",_xll.ciqfunctions.udf.CIQ($A335,"IQ_BASIC_DEFENSE_INTERVAL_SCORE",$B$3))</f>
        <v/>
      </c>
      <c r="AD335" s="43" t="str">
        <f>IF($A335="","",_xll.ciqfunctions.udf.CIQ($A335,"IQ_CURRENT_RATIO_SCORE",$B$3))</f>
        <v/>
      </c>
      <c r="AE335" s="43" t="str">
        <f>IF($A335="","",_xll.ciqfunctions.udf.CIQ($A335,"IQ_QUICK_RATIO_SCORE",$B$3))</f>
        <v/>
      </c>
    </row>
    <row r="336" spans="3:31" ht="12.75" customHeight="1" x14ac:dyDescent="0.2">
      <c r="C336" s="43" t="str">
        <f>IF($A336="","",_xll.ciqfunctions.udf.CIQ($A336,"IQ_OPERATIONAL_SCORE",$B$3))</f>
        <v/>
      </c>
      <c r="D336" s="43" t="str">
        <f>IF($A336="","",_xll.ciqfunctions.udf.CIQ($A336,"IQ_TOTAL_REV_SCORE",$B$3))</f>
        <v/>
      </c>
      <c r="E336" s="43" t="str">
        <f>IF($A336="","",_xll.ciqfunctions.udf.CIQ($A336,"IQ_TOTAL_EQUITY_SCORE",$B$3))</f>
        <v/>
      </c>
      <c r="F336" s="43" t="str">
        <f>IF($A336="","",_xll.ciqfunctions.udf.CIQ($A336,"IQ_RETURN_CAPITAL_SCORE",$B$3))</f>
        <v/>
      </c>
      <c r="G336" s="43" t="str">
        <f>IF($A336="","",_xll.ciqfunctions.udf.CIQ($A336,"IQ_RECURRING_EARN_ASSETS_SCORE",$B$3))</f>
        <v/>
      </c>
      <c r="H336" s="43" t="str">
        <f>IF($A336="","",_xll.ciqfunctions.udf.CIQ($A336,"IQ_NET_WORKING_CAP_REV_SCORE",$B$3))</f>
        <v/>
      </c>
      <c r="I336" s="43" t="str">
        <f>IF($A336="","",_xll.ciqfunctions.udf.CIQ($A336,"IQ_ASSET_TURNS_SCORE",$B$3))</f>
        <v/>
      </c>
      <c r="J336" s="43" t="str">
        <f>IF($A336="","",_xll.ciqfunctions.udf.CIQ($A336,"IQ_INTAN_ASSETS_REV_SCORE",$B$3))</f>
        <v/>
      </c>
      <c r="K336" s="43" t="str">
        <f>IF($A336="","",_xll.ciqfunctions.udf.CIQ($A336,"IQ_NET_WORKING_CAP_TOTAL_ASSETS_SCORE",$B$3))</f>
        <v/>
      </c>
      <c r="L336" s="43" t="str">
        <f>IF($A336="","",_xll.ciqfunctions.udf.CIQ($A336,"IQ_AP_AR_SCORE",$B$3))</f>
        <v/>
      </c>
      <c r="M336" s="43" t="str">
        <f>IF($A336="","",_xll.ciqfunctions.udf.CIQ($A336,"IQ_MGMT_RATE_RETURN_SCORE",$B$3))</f>
        <v/>
      </c>
      <c r="N336" s="43" t="str">
        <f>IF($A336="","",_xll.ciqfunctions.udf.CIQ($A336,"IQ_GROSS_MARGIN_SCORE",$B$3))</f>
        <v/>
      </c>
      <c r="O336" s="43" t="str">
        <f>IF($A336="","",_xll.ciqfunctions.udf.CIQ($A336,"IQ_EBITDA_MARGIN_SCORE",$B$3))</f>
        <v/>
      </c>
      <c r="Q336" s="43" t="str">
        <f>IF($A336="","",_xll.ciqfunctions.udf.CIQ($A336,"IQ_SOLVENCY_SCORE",$B$3))</f>
        <v/>
      </c>
      <c r="R336" s="43" t="str">
        <f>IF($A336="","",_xll.ciqfunctions.udf.CIQ($A336,"IQ_FFO_INT_SCORE",$B$3))</f>
        <v/>
      </c>
      <c r="S336" s="43" t="str">
        <f>IF($A336="","",_xll.ciqfunctions.udf.CIQ($A336,"IQ_EBITDA_INT_SCORE",$B$3))</f>
        <v/>
      </c>
      <c r="T336" s="43" t="str">
        <f>IF($A336="","",_xll.ciqfunctions.udf.CIQ($A336,"IQ_FFO_TOTAL_DEBT_SCORE",$B$3))</f>
        <v/>
      </c>
      <c r="U336" s="43" t="str">
        <f>IF($A336="","",_xll.ciqfunctions.udf.CIQ($A336,"IQ_NET_DEBT_EBITDA_SCORE",$B$3))</f>
        <v/>
      </c>
      <c r="V336" s="43" t="str">
        <f>IF($A336="","",_xll.ciqfunctions.udf.CIQ($A336,"IQ_TOTAL_DEBT_CAP_SCORE",$B$3))</f>
        <v/>
      </c>
      <c r="W336" s="43" t="str">
        <f>IF($A336="","",_xll.ciqfunctions.udf.CIQ($A336,"IQ_DEBT_TOTAL_LIAB_SCORE",$B$3))</f>
        <v/>
      </c>
      <c r="X336" s="43" t="str">
        <f>IF($A336="","",_xll.ciqfunctions.udf.CIQ($A336,"IQ_TOTAL_DEBT_TOTAL_REV_SCORE",$B$3))</f>
        <v/>
      </c>
      <c r="Z336" s="43" t="str">
        <f>IF($A336="","",_xll.ciqfunctions.udf.CIQ($A336,"IQ_LIQUID_SCORE",$B$3))</f>
        <v/>
      </c>
      <c r="AA336" s="43" t="str">
        <f>IF($A336="","",_xll.ciqfunctions.udf.CIQ($A336,"IQ_FFO_PLUS_CASH_ST_DEBT_SCORE",$B$3))</f>
        <v/>
      </c>
      <c r="AB336" s="43" t="str">
        <f>IF($A336="","",_xll.ciqfunctions.udf.CIQ($A336,"IQ_FFO_GROSS_PROFIT_SCORE",$B$3))</f>
        <v/>
      </c>
      <c r="AC336" s="43" t="str">
        <f>IF($A336="","",_xll.ciqfunctions.udf.CIQ($A336,"IQ_BASIC_DEFENSE_INTERVAL_SCORE",$B$3))</f>
        <v/>
      </c>
      <c r="AD336" s="43" t="str">
        <f>IF($A336="","",_xll.ciqfunctions.udf.CIQ($A336,"IQ_CURRENT_RATIO_SCORE",$B$3))</f>
        <v/>
      </c>
      <c r="AE336" s="43" t="str">
        <f>IF($A336="","",_xll.ciqfunctions.udf.CIQ($A336,"IQ_QUICK_RATIO_SCORE",$B$3))</f>
        <v/>
      </c>
    </row>
    <row r="337" spans="3:31" ht="12.75" customHeight="1" x14ac:dyDescent="0.2">
      <c r="C337" s="43" t="str">
        <f>IF($A337="","",_xll.ciqfunctions.udf.CIQ($A337,"IQ_OPERATIONAL_SCORE",$B$3))</f>
        <v/>
      </c>
      <c r="D337" s="43" t="str">
        <f>IF($A337="","",_xll.ciqfunctions.udf.CIQ($A337,"IQ_TOTAL_REV_SCORE",$B$3))</f>
        <v/>
      </c>
      <c r="E337" s="43" t="str">
        <f>IF($A337="","",_xll.ciqfunctions.udf.CIQ($A337,"IQ_TOTAL_EQUITY_SCORE",$B$3))</f>
        <v/>
      </c>
      <c r="F337" s="43" t="str">
        <f>IF($A337="","",_xll.ciqfunctions.udf.CIQ($A337,"IQ_RETURN_CAPITAL_SCORE",$B$3))</f>
        <v/>
      </c>
      <c r="G337" s="43" t="str">
        <f>IF($A337="","",_xll.ciqfunctions.udf.CIQ($A337,"IQ_RECURRING_EARN_ASSETS_SCORE",$B$3))</f>
        <v/>
      </c>
      <c r="H337" s="43" t="str">
        <f>IF($A337="","",_xll.ciqfunctions.udf.CIQ($A337,"IQ_NET_WORKING_CAP_REV_SCORE",$B$3))</f>
        <v/>
      </c>
      <c r="I337" s="43" t="str">
        <f>IF($A337="","",_xll.ciqfunctions.udf.CIQ($A337,"IQ_ASSET_TURNS_SCORE",$B$3))</f>
        <v/>
      </c>
      <c r="J337" s="43" t="str">
        <f>IF($A337="","",_xll.ciqfunctions.udf.CIQ($A337,"IQ_INTAN_ASSETS_REV_SCORE",$B$3))</f>
        <v/>
      </c>
      <c r="K337" s="43" t="str">
        <f>IF($A337="","",_xll.ciqfunctions.udf.CIQ($A337,"IQ_NET_WORKING_CAP_TOTAL_ASSETS_SCORE",$B$3))</f>
        <v/>
      </c>
      <c r="L337" s="43" t="str">
        <f>IF($A337="","",_xll.ciqfunctions.udf.CIQ($A337,"IQ_AP_AR_SCORE",$B$3))</f>
        <v/>
      </c>
      <c r="M337" s="43" t="str">
        <f>IF($A337="","",_xll.ciqfunctions.udf.CIQ($A337,"IQ_MGMT_RATE_RETURN_SCORE",$B$3))</f>
        <v/>
      </c>
      <c r="N337" s="43" t="str">
        <f>IF($A337="","",_xll.ciqfunctions.udf.CIQ($A337,"IQ_GROSS_MARGIN_SCORE",$B$3))</f>
        <v/>
      </c>
      <c r="O337" s="43" t="str">
        <f>IF($A337="","",_xll.ciqfunctions.udf.CIQ($A337,"IQ_EBITDA_MARGIN_SCORE",$B$3))</f>
        <v/>
      </c>
      <c r="Q337" s="43" t="str">
        <f>IF($A337="","",_xll.ciqfunctions.udf.CIQ($A337,"IQ_SOLVENCY_SCORE",$B$3))</f>
        <v/>
      </c>
      <c r="R337" s="43" t="str">
        <f>IF($A337="","",_xll.ciqfunctions.udf.CIQ($A337,"IQ_FFO_INT_SCORE",$B$3))</f>
        <v/>
      </c>
      <c r="S337" s="43" t="str">
        <f>IF($A337="","",_xll.ciqfunctions.udf.CIQ($A337,"IQ_EBITDA_INT_SCORE",$B$3))</f>
        <v/>
      </c>
      <c r="T337" s="43" t="str">
        <f>IF($A337="","",_xll.ciqfunctions.udf.CIQ($A337,"IQ_FFO_TOTAL_DEBT_SCORE",$B$3))</f>
        <v/>
      </c>
      <c r="U337" s="43" t="str">
        <f>IF($A337="","",_xll.ciqfunctions.udf.CIQ($A337,"IQ_NET_DEBT_EBITDA_SCORE",$B$3))</f>
        <v/>
      </c>
      <c r="V337" s="43" t="str">
        <f>IF($A337="","",_xll.ciqfunctions.udf.CIQ($A337,"IQ_TOTAL_DEBT_CAP_SCORE",$B$3))</f>
        <v/>
      </c>
      <c r="W337" s="43" t="str">
        <f>IF($A337="","",_xll.ciqfunctions.udf.CIQ($A337,"IQ_DEBT_TOTAL_LIAB_SCORE",$B$3))</f>
        <v/>
      </c>
      <c r="X337" s="43" t="str">
        <f>IF($A337="","",_xll.ciqfunctions.udf.CIQ($A337,"IQ_TOTAL_DEBT_TOTAL_REV_SCORE",$B$3))</f>
        <v/>
      </c>
      <c r="Z337" s="43" t="str">
        <f>IF($A337="","",_xll.ciqfunctions.udf.CIQ($A337,"IQ_LIQUID_SCORE",$B$3))</f>
        <v/>
      </c>
      <c r="AA337" s="43" t="str">
        <f>IF($A337="","",_xll.ciqfunctions.udf.CIQ($A337,"IQ_FFO_PLUS_CASH_ST_DEBT_SCORE",$B$3))</f>
        <v/>
      </c>
      <c r="AB337" s="43" t="str">
        <f>IF($A337="","",_xll.ciqfunctions.udf.CIQ($A337,"IQ_FFO_GROSS_PROFIT_SCORE",$B$3))</f>
        <v/>
      </c>
      <c r="AC337" s="43" t="str">
        <f>IF($A337="","",_xll.ciqfunctions.udf.CIQ($A337,"IQ_BASIC_DEFENSE_INTERVAL_SCORE",$B$3))</f>
        <v/>
      </c>
      <c r="AD337" s="43" t="str">
        <f>IF($A337="","",_xll.ciqfunctions.udf.CIQ($A337,"IQ_CURRENT_RATIO_SCORE",$B$3))</f>
        <v/>
      </c>
      <c r="AE337" s="43" t="str">
        <f>IF($A337="","",_xll.ciqfunctions.udf.CIQ($A337,"IQ_QUICK_RATIO_SCORE",$B$3))</f>
        <v/>
      </c>
    </row>
    <row r="338" spans="3:31" ht="12.75" customHeight="1" x14ac:dyDescent="0.2">
      <c r="C338" s="43" t="str">
        <f>IF($A338="","",_xll.ciqfunctions.udf.CIQ($A338,"IQ_OPERATIONAL_SCORE",$B$3))</f>
        <v/>
      </c>
      <c r="D338" s="43" t="str">
        <f>IF($A338="","",_xll.ciqfunctions.udf.CIQ($A338,"IQ_TOTAL_REV_SCORE",$B$3))</f>
        <v/>
      </c>
      <c r="E338" s="43" t="str">
        <f>IF($A338="","",_xll.ciqfunctions.udf.CIQ($A338,"IQ_TOTAL_EQUITY_SCORE",$B$3))</f>
        <v/>
      </c>
      <c r="F338" s="43" t="str">
        <f>IF($A338="","",_xll.ciqfunctions.udf.CIQ($A338,"IQ_RETURN_CAPITAL_SCORE",$B$3))</f>
        <v/>
      </c>
      <c r="G338" s="43" t="str">
        <f>IF($A338="","",_xll.ciqfunctions.udf.CIQ($A338,"IQ_RECURRING_EARN_ASSETS_SCORE",$B$3))</f>
        <v/>
      </c>
      <c r="H338" s="43" t="str">
        <f>IF($A338="","",_xll.ciqfunctions.udf.CIQ($A338,"IQ_NET_WORKING_CAP_REV_SCORE",$B$3))</f>
        <v/>
      </c>
      <c r="I338" s="43" t="str">
        <f>IF($A338="","",_xll.ciqfunctions.udf.CIQ($A338,"IQ_ASSET_TURNS_SCORE",$B$3))</f>
        <v/>
      </c>
      <c r="J338" s="43" t="str">
        <f>IF($A338="","",_xll.ciqfunctions.udf.CIQ($A338,"IQ_INTAN_ASSETS_REV_SCORE",$B$3))</f>
        <v/>
      </c>
      <c r="K338" s="43" t="str">
        <f>IF($A338="","",_xll.ciqfunctions.udf.CIQ($A338,"IQ_NET_WORKING_CAP_TOTAL_ASSETS_SCORE",$B$3))</f>
        <v/>
      </c>
      <c r="L338" s="43" t="str">
        <f>IF($A338="","",_xll.ciqfunctions.udf.CIQ($A338,"IQ_AP_AR_SCORE",$B$3))</f>
        <v/>
      </c>
      <c r="M338" s="43" t="str">
        <f>IF($A338="","",_xll.ciqfunctions.udf.CIQ($A338,"IQ_MGMT_RATE_RETURN_SCORE",$B$3))</f>
        <v/>
      </c>
      <c r="N338" s="43" t="str">
        <f>IF($A338="","",_xll.ciqfunctions.udf.CIQ($A338,"IQ_GROSS_MARGIN_SCORE",$B$3))</f>
        <v/>
      </c>
      <c r="O338" s="43" t="str">
        <f>IF($A338="","",_xll.ciqfunctions.udf.CIQ($A338,"IQ_EBITDA_MARGIN_SCORE",$B$3))</f>
        <v/>
      </c>
      <c r="Q338" s="43" t="str">
        <f>IF($A338="","",_xll.ciqfunctions.udf.CIQ($A338,"IQ_SOLVENCY_SCORE",$B$3))</f>
        <v/>
      </c>
      <c r="R338" s="43" t="str">
        <f>IF($A338="","",_xll.ciqfunctions.udf.CIQ($A338,"IQ_FFO_INT_SCORE",$B$3))</f>
        <v/>
      </c>
      <c r="S338" s="43" t="str">
        <f>IF($A338="","",_xll.ciqfunctions.udf.CIQ($A338,"IQ_EBITDA_INT_SCORE",$B$3))</f>
        <v/>
      </c>
      <c r="T338" s="43" t="str">
        <f>IF($A338="","",_xll.ciqfunctions.udf.CIQ($A338,"IQ_FFO_TOTAL_DEBT_SCORE",$B$3))</f>
        <v/>
      </c>
      <c r="U338" s="43" t="str">
        <f>IF($A338="","",_xll.ciqfunctions.udf.CIQ($A338,"IQ_NET_DEBT_EBITDA_SCORE",$B$3))</f>
        <v/>
      </c>
      <c r="V338" s="43" t="str">
        <f>IF($A338="","",_xll.ciqfunctions.udf.CIQ($A338,"IQ_TOTAL_DEBT_CAP_SCORE",$B$3))</f>
        <v/>
      </c>
      <c r="W338" s="43" t="str">
        <f>IF($A338="","",_xll.ciqfunctions.udf.CIQ($A338,"IQ_DEBT_TOTAL_LIAB_SCORE",$B$3))</f>
        <v/>
      </c>
      <c r="X338" s="43" t="str">
        <f>IF($A338="","",_xll.ciqfunctions.udf.CIQ($A338,"IQ_TOTAL_DEBT_TOTAL_REV_SCORE",$B$3))</f>
        <v/>
      </c>
      <c r="Z338" s="43" t="str">
        <f>IF($A338="","",_xll.ciqfunctions.udf.CIQ($A338,"IQ_LIQUID_SCORE",$B$3))</f>
        <v/>
      </c>
      <c r="AA338" s="43" t="str">
        <f>IF($A338="","",_xll.ciqfunctions.udf.CIQ($A338,"IQ_FFO_PLUS_CASH_ST_DEBT_SCORE",$B$3))</f>
        <v/>
      </c>
      <c r="AB338" s="43" t="str">
        <f>IF($A338="","",_xll.ciqfunctions.udf.CIQ($A338,"IQ_FFO_GROSS_PROFIT_SCORE",$B$3))</f>
        <v/>
      </c>
      <c r="AC338" s="43" t="str">
        <f>IF($A338="","",_xll.ciqfunctions.udf.CIQ($A338,"IQ_BASIC_DEFENSE_INTERVAL_SCORE",$B$3))</f>
        <v/>
      </c>
      <c r="AD338" s="43" t="str">
        <f>IF($A338="","",_xll.ciqfunctions.udf.CIQ($A338,"IQ_CURRENT_RATIO_SCORE",$B$3))</f>
        <v/>
      </c>
      <c r="AE338" s="43" t="str">
        <f>IF($A338="","",_xll.ciqfunctions.udf.CIQ($A338,"IQ_QUICK_RATIO_SCORE",$B$3))</f>
        <v/>
      </c>
    </row>
    <row r="339" spans="3:31" ht="12.75" customHeight="1" x14ac:dyDescent="0.2">
      <c r="C339" s="43" t="str">
        <f>IF($A339="","",_xll.ciqfunctions.udf.CIQ($A339,"IQ_OPERATIONAL_SCORE",$B$3))</f>
        <v/>
      </c>
      <c r="D339" s="43" t="str">
        <f>IF($A339="","",_xll.ciqfunctions.udf.CIQ($A339,"IQ_TOTAL_REV_SCORE",$B$3))</f>
        <v/>
      </c>
      <c r="E339" s="43" t="str">
        <f>IF($A339="","",_xll.ciqfunctions.udf.CIQ($A339,"IQ_TOTAL_EQUITY_SCORE",$B$3))</f>
        <v/>
      </c>
      <c r="F339" s="43" t="str">
        <f>IF($A339="","",_xll.ciqfunctions.udf.CIQ($A339,"IQ_RETURN_CAPITAL_SCORE",$B$3))</f>
        <v/>
      </c>
      <c r="G339" s="43" t="str">
        <f>IF($A339="","",_xll.ciqfunctions.udf.CIQ($A339,"IQ_RECURRING_EARN_ASSETS_SCORE",$B$3))</f>
        <v/>
      </c>
      <c r="H339" s="43" t="str">
        <f>IF($A339="","",_xll.ciqfunctions.udf.CIQ($A339,"IQ_NET_WORKING_CAP_REV_SCORE",$B$3))</f>
        <v/>
      </c>
      <c r="I339" s="43" t="str">
        <f>IF($A339="","",_xll.ciqfunctions.udf.CIQ($A339,"IQ_ASSET_TURNS_SCORE",$B$3))</f>
        <v/>
      </c>
      <c r="J339" s="43" t="str">
        <f>IF($A339="","",_xll.ciqfunctions.udf.CIQ($A339,"IQ_INTAN_ASSETS_REV_SCORE",$B$3))</f>
        <v/>
      </c>
      <c r="K339" s="43" t="str">
        <f>IF($A339="","",_xll.ciqfunctions.udf.CIQ($A339,"IQ_NET_WORKING_CAP_TOTAL_ASSETS_SCORE",$B$3))</f>
        <v/>
      </c>
      <c r="L339" s="43" t="str">
        <f>IF($A339="","",_xll.ciqfunctions.udf.CIQ($A339,"IQ_AP_AR_SCORE",$B$3))</f>
        <v/>
      </c>
      <c r="M339" s="43" t="str">
        <f>IF($A339="","",_xll.ciqfunctions.udf.CIQ($A339,"IQ_MGMT_RATE_RETURN_SCORE",$B$3))</f>
        <v/>
      </c>
      <c r="N339" s="43" t="str">
        <f>IF($A339="","",_xll.ciqfunctions.udf.CIQ($A339,"IQ_GROSS_MARGIN_SCORE",$B$3))</f>
        <v/>
      </c>
      <c r="O339" s="43" t="str">
        <f>IF($A339="","",_xll.ciqfunctions.udf.CIQ($A339,"IQ_EBITDA_MARGIN_SCORE",$B$3))</f>
        <v/>
      </c>
      <c r="Q339" s="43" t="str">
        <f>IF($A339="","",_xll.ciqfunctions.udf.CIQ($A339,"IQ_SOLVENCY_SCORE",$B$3))</f>
        <v/>
      </c>
      <c r="R339" s="43" t="str">
        <f>IF($A339="","",_xll.ciqfunctions.udf.CIQ($A339,"IQ_FFO_INT_SCORE",$B$3))</f>
        <v/>
      </c>
      <c r="S339" s="43" t="str">
        <f>IF($A339="","",_xll.ciqfunctions.udf.CIQ($A339,"IQ_EBITDA_INT_SCORE",$B$3))</f>
        <v/>
      </c>
      <c r="T339" s="43" t="str">
        <f>IF($A339="","",_xll.ciqfunctions.udf.CIQ($A339,"IQ_FFO_TOTAL_DEBT_SCORE",$B$3))</f>
        <v/>
      </c>
      <c r="U339" s="43" t="str">
        <f>IF($A339="","",_xll.ciqfunctions.udf.CIQ($A339,"IQ_NET_DEBT_EBITDA_SCORE",$B$3))</f>
        <v/>
      </c>
      <c r="V339" s="43" t="str">
        <f>IF($A339="","",_xll.ciqfunctions.udf.CIQ($A339,"IQ_TOTAL_DEBT_CAP_SCORE",$B$3))</f>
        <v/>
      </c>
      <c r="W339" s="43" t="str">
        <f>IF($A339="","",_xll.ciqfunctions.udf.CIQ($A339,"IQ_DEBT_TOTAL_LIAB_SCORE",$B$3))</f>
        <v/>
      </c>
      <c r="X339" s="43" t="str">
        <f>IF($A339="","",_xll.ciqfunctions.udf.CIQ($A339,"IQ_TOTAL_DEBT_TOTAL_REV_SCORE",$B$3))</f>
        <v/>
      </c>
      <c r="Z339" s="43" t="str">
        <f>IF($A339="","",_xll.ciqfunctions.udf.CIQ($A339,"IQ_LIQUID_SCORE",$B$3))</f>
        <v/>
      </c>
      <c r="AA339" s="43" t="str">
        <f>IF($A339="","",_xll.ciqfunctions.udf.CIQ($A339,"IQ_FFO_PLUS_CASH_ST_DEBT_SCORE",$B$3))</f>
        <v/>
      </c>
      <c r="AB339" s="43" t="str">
        <f>IF($A339="","",_xll.ciqfunctions.udf.CIQ($A339,"IQ_FFO_GROSS_PROFIT_SCORE",$B$3))</f>
        <v/>
      </c>
      <c r="AC339" s="43" t="str">
        <f>IF($A339="","",_xll.ciqfunctions.udf.CIQ($A339,"IQ_BASIC_DEFENSE_INTERVAL_SCORE",$B$3))</f>
        <v/>
      </c>
      <c r="AD339" s="43" t="str">
        <f>IF($A339="","",_xll.ciqfunctions.udf.CIQ($A339,"IQ_CURRENT_RATIO_SCORE",$B$3))</f>
        <v/>
      </c>
      <c r="AE339" s="43" t="str">
        <f>IF($A339="","",_xll.ciqfunctions.udf.CIQ($A339,"IQ_QUICK_RATIO_SCORE",$B$3))</f>
        <v/>
      </c>
    </row>
    <row r="340" spans="3:31" ht="12.75" customHeight="1" x14ac:dyDescent="0.2">
      <c r="C340" s="43" t="str">
        <f>IF($A340="","",_xll.ciqfunctions.udf.CIQ($A340,"IQ_OPERATIONAL_SCORE",$B$3))</f>
        <v/>
      </c>
      <c r="D340" s="43" t="str">
        <f>IF($A340="","",_xll.ciqfunctions.udf.CIQ($A340,"IQ_TOTAL_REV_SCORE",$B$3))</f>
        <v/>
      </c>
      <c r="E340" s="43" t="str">
        <f>IF($A340="","",_xll.ciqfunctions.udf.CIQ($A340,"IQ_TOTAL_EQUITY_SCORE",$B$3))</f>
        <v/>
      </c>
      <c r="F340" s="43" t="str">
        <f>IF($A340="","",_xll.ciqfunctions.udf.CIQ($A340,"IQ_RETURN_CAPITAL_SCORE",$B$3))</f>
        <v/>
      </c>
      <c r="G340" s="43" t="str">
        <f>IF($A340="","",_xll.ciqfunctions.udf.CIQ($A340,"IQ_RECURRING_EARN_ASSETS_SCORE",$B$3))</f>
        <v/>
      </c>
      <c r="H340" s="43" t="str">
        <f>IF($A340="","",_xll.ciqfunctions.udf.CIQ($A340,"IQ_NET_WORKING_CAP_REV_SCORE",$B$3))</f>
        <v/>
      </c>
      <c r="I340" s="43" t="str">
        <f>IF($A340="","",_xll.ciqfunctions.udf.CIQ($A340,"IQ_ASSET_TURNS_SCORE",$B$3))</f>
        <v/>
      </c>
      <c r="J340" s="43" t="str">
        <f>IF($A340="","",_xll.ciqfunctions.udf.CIQ($A340,"IQ_INTAN_ASSETS_REV_SCORE",$B$3))</f>
        <v/>
      </c>
      <c r="K340" s="43" t="str">
        <f>IF($A340="","",_xll.ciqfunctions.udf.CIQ($A340,"IQ_NET_WORKING_CAP_TOTAL_ASSETS_SCORE",$B$3))</f>
        <v/>
      </c>
      <c r="L340" s="43" t="str">
        <f>IF($A340="","",_xll.ciqfunctions.udf.CIQ($A340,"IQ_AP_AR_SCORE",$B$3))</f>
        <v/>
      </c>
      <c r="M340" s="43" t="str">
        <f>IF($A340="","",_xll.ciqfunctions.udf.CIQ($A340,"IQ_MGMT_RATE_RETURN_SCORE",$B$3))</f>
        <v/>
      </c>
      <c r="N340" s="43" t="str">
        <f>IF($A340="","",_xll.ciqfunctions.udf.CIQ($A340,"IQ_GROSS_MARGIN_SCORE",$B$3))</f>
        <v/>
      </c>
      <c r="O340" s="43" t="str">
        <f>IF($A340="","",_xll.ciqfunctions.udf.CIQ($A340,"IQ_EBITDA_MARGIN_SCORE",$B$3))</f>
        <v/>
      </c>
      <c r="Q340" s="43" t="str">
        <f>IF($A340="","",_xll.ciqfunctions.udf.CIQ($A340,"IQ_SOLVENCY_SCORE",$B$3))</f>
        <v/>
      </c>
      <c r="R340" s="43" t="str">
        <f>IF($A340="","",_xll.ciqfunctions.udf.CIQ($A340,"IQ_FFO_INT_SCORE",$B$3))</f>
        <v/>
      </c>
      <c r="S340" s="43" t="str">
        <f>IF($A340="","",_xll.ciqfunctions.udf.CIQ($A340,"IQ_EBITDA_INT_SCORE",$B$3))</f>
        <v/>
      </c>
      <c r="T340" s="43" t="str">
        <f>IF($A340="","",_xll.ciqfunctions.udf.CIQ($A340,"IQ_FFO_TOTAL_DEBT_SCORE",$B$3))</f>
        <v/>
      </c>
      <c r="U340" s="43" t="str">
        <f>IF($A340="","",_xll.ciqfunctions.udf.CIQ($A340,"IQ_NET_DEBT_EBITDA_SCORE",$B$3))</f>
        <v/>
      </c>
      <c r="V340" s="43" t="str">
        <f>IF($A340="","",_xll.ciqfunctions.udf.CIQ($A340,"IQ_TOTAL_DEBT_CAP_SCORE",$B$3))</f>
        <v/>
      </c>
      <c r="W340" s="43" t="str">
        <f>IF($A340="","",_xll.ciqfunctions.udf.CIQ($A340,"IQ_DEBT_TOTAL_LIAB_SCORE",$B$3))</f>
        <v/>
      </c>
      <c r="X340" s="43" t="str">
        <f>IF($A340="","",_xll.ciqfunctions.udf.CIQ($A340,"IQ_TOTAL_DEBT_TOTAL_REV_SCORE",$B$3))</f>
        <v/>
      </c>
      <c r="Z340" s="43" t="str">
        <f>IF($A340="","",_xll.ciqfunctions.udf.CIQ($A340,"IQ_LIQUID_SCORE",$B$3))</f>
        <v/>
      </c>
      <c r="AA340" s="43" t="str">
        <f>IF($A340="","",_xll.ciqfunctions.udf.CIQ($A340,"IQ_FFO_PLUS_CASH_ST_DEBT_SCORE",$B$3))</f>
        <v/>
      </c>
      <c r="AB340" s="43" t="str">
        <f>IF($A340="","",_xll.ciqfunctions.udf.CIQ($A340,"IQ_FFO_GROSS_PROFIT_SCORE",$B$3))</f>
        <v/>
      </c>
      <c r="AC340" s="43" t="str">
        <f>IF($A340="","",_xll.ciqfunctions.udf.CIQ($A340,"IQ_BASIC_DEFENSE_INTERVAL_SCORE",$B$3))</f>
        <v/>
      </c>
      <c r="AD340" s="43" t="str">
        <f>IF($A340="","",_xll.ciqfunctions.udf.CIQ($A340,"IQ_CURRENT_RATIO_SCORE",$B$3))</f>
        <v/>
      </c>
      <c r="AE340" s="43" t="str">
        <f>IF($A340="","",_xll.ciqfunctions.udf.CIQ($A340,"IQ_QUICK_RATIO_SCORE",$B$3))</f>
        <v/>
      </c>
    </row>
    <row r="341" spans="3:31" ht="12.75" customHeight="1" x14ac:dyDescent="0.2">
      <c r="C341" s="43" t="str">
        <f>IF($A341="","",_xll.ciqfunctions.udf.CIQ($A341,"IQ_OPERATIONAL_SCORE",$B$3))</f>
        <v/>
      </c>
      <c r="D341" s="43" t="str">
        <f>IF($A341="","",_xll.ciqfunctions.udf.CIQ($A341,"IQ_TOTAL_REV_SCORE",$B$3))</f>
        <v/>
      </c>
      <c r="E341" s="43" t="str">
        <f>IF($A341="","",_xll.ciqfunctions.udf.CIQ($A341,"IQ_TOTAL_EQUITY_SCORE",$B$3))</f>
        <v/>
      </c>
      <c r="F341" s="43" t="str">
        <f>IF($A341="","",_xll.ciqfunctions.udf.CIQ($A341,"IQ_RETURN_CAPITAL_SCORE",$B$3))</f>
        <v/>
      </c>
      <c r="G341" s="43" t="str">
        <f>IF($A341="","",_xll.ciqfunctions.udf.CIQ($A341,"IQ_RECURRING_EARN_ASSETS_SCORE",$B$3))</f>
        <v/>
      </c>
      <c r="H341" s="43" t="str">
        <f>IF($A341="","",_xll.ciqfunctions.udf.CIQ($A341,"IQ_NET_WORKING_CAP_REV_SCORE",$B$3))</f>
        <v/>
      </c>
      <c r="I341" s="43" t="str">
        <f>IF($A341="","",_xll.ciqfunctions.udf.CIQ($A341,"IQ_ASSET_TURNS_SCORE",$B$3))</f>
        <v/>
      </c>
      <c r="J341" s="43" t="str">
        <f>IF($A341="","",_xll.ciqfunctions.udf.CIQ($A341,"IQ_INTAN_ASSETS_REV_SCORE",$B$3))</f>
        <v/>
      </c>
      <c r="K341" s="43" t="str">
        <f>IF($A341="","",_xll.ciqfunctions.udf.CIQ($A341,"IQ_NET_WORKING_CAP_TOTAL_ASSETS_SCORE",$B$3))</f>
        <v/>
      </c>
      <c r="L341" s="43" t="str">
        <f>IF($A341="","",_xll.ciqfunctions.udf.CIQ($A341,"IQ_AP_AR_SCORE",$B$3))</f>
        <v/>
      </c>
      <c r="M341" s="43" t="str">
        <f>IF($A341="","",_xll.ciqfunctions.udf.CIQ($A341,"IQ_MGMT_RATE_RETURN_SCORE",$B$3))</f>
        <v/>
      </c>
      <c r="N341" s="43" t="str">
        <f>IF($A341="","",_xll.ciqfunctions.udf.CIQ($A341,"IQ_GROSS_MARGIN_SCORE",$B$3))</f>
        <v/>
      </c>
      <c r="O341" s="43" t="str">
        <f>IF($A341="","",_xll.ciqfunctions.udf.CIQ($A341,"IQ_EBITDA_MARGIN_SCORE",$B$3))</f>
        <v/>
      </c>
      <c r="Q341" s="43" t="str">
        <f>IF($A341="","",_xll.ciqfunctions.udf.CIQ($A341,"IQ_SOLVENCY_SCORE",$B$3))</f>
        <v/>
      </c>
      <c r="R341" s="43" t="str">
        <f>IF($A341="","",_xll.ciqfunctions.udf.CIQ($A341,"IQ_FFO_INT_SCORE",$B$3))</f>
        <v/>
      </c>
      <c r="S341" s="43" t="str">
        <f>IF($A341="","",_xll.ciqfunctions.udf.CIQ($A341,"IQ_EBITDA_INT_SCORE",$B$3))</f>
        <v/>
      </c>
      <c r="T341" s="43" t="str">
        <f>IF($A341="","",_xll.ciqfunctions.udf.CIQ($A341,"IQ_FFO_TOTAL_DEBT_SCORE",$B$3))</f>
        <v/>
      </c>
      <c r="U341" s="43" t="str">
        <f>IF($A341="","",_xll.ciqfunctions.udf.CIQ($A341,"IQ_NET_DEBT_EBITDA_SCORE",$B$3))</f>
        <v/>
      </c>
      <c r="V341" s="43" t="str">
        <f>IF($A341="","",_xll.ciqfunctions.udf.CIQ($A341,"IQ_TOTAL_DEBT_CAP_SCORE",$B$3))</f>
        <v/>
      </c>
      <c r="W341" s="43" t="str">
        <f>IF($A341="","",_xll.ciqfunctions.udf.CIQ($A341,"IQ_DEBT_TOTAL_LIAB_SCORE",$B$3))</f>
        <v/>
      </c>
      <c r="X341" s="43" t="str">
        <f>IF($A341="","",_xll.ciqfunctions.udf.CIQ($A341,"IQ_TOTAL_DEBT_TOTAL_REV_SCORE",$B$3))</f>
        <v/>
      </c>
      <c r="Z341" s="43" t="str">
        <f>IF($A341="","",_xll.ciqfunctions.udf.CIQ($A341,"IQ_LIQUID_SCORE",$B$3))</f>
        <v/>
      </c>
      <c r="AA341" s="43" t="str">
        <f>IF($A341="","",_xll.ciqfunctions.udf.CIQ($A341,"IQ_FFO_PLUS_CASH_ST_DEBT_SCORE",$B$3))</f>
        <v/>
      </c>
      <c r="AB341" s="43" t="str">
        <f>IF($A341="","",_xll.ciqfunctions.udf.CIQ($A341,"IQ_FFO_GROSS_PROFIT_SCORE",$B$3))</f>
        <v/>
      </c>
      <c r="AC341" s="43" t="str">
        <f>IF($A341="","",_xll.ciqfunctions.udf.CIQ($A341,"IQ_BASIC_DEFENSE_INTERVAL_SCORE",$B$3))</f>
        <v/>
      </c>
      <c r="AD341" s="43" t="str">
        <f>IF($A341="","",_xll.ciqfunctions.udf.CIQ($A341,"IQ_CURRENT_RATIO_SCORE",$B$3))</f>
        <v/>
      </c>
      <c r="AE341" s="43" t="str">
        <f>IF($A341="","",_xll.ciqfunctions.udf.CIQ($A341,"IQ_QUICK_RATIO_SCORE",$B$3))</f>
        <v/>
      </c>
    </row>
    <row r="342" spans="3:31" ht="12.75" customHeight="1" x14ac:dyDescent="0.2">
      <c r="C342" s="43" t="str">
        <f>IF($A342="","",_xll.ciqfunctions.udf.CIQ($A342,"IQ_OPERATIONAL_SCORE",$B$3))</f>
        <v/>
      </c>
      <c r="D342" s="43" t="str">
        <f>IF($A342="","",_xll.ciqfunctions.udf.CIQ($A342,"IQ_TOTAL_REV_SCORE",$B$3))</f>
        <v/>
      </c>
      <c r="E342" s="43" t="str">
        <f>IF($A342="","",_xll.ciqfunctions.udf.CIQ($A342,"IQ_TOTAL_EQUITY_SCORE",$B$3))</f>
        <v/>
      </c>
      <c r="F342" s="43" t="str">
        <f>IF($A342="","",_xll.ciqfunctions.udf.CIQ($A342,"IQ_RETURN_CAPITAL_SCORE",$B$3))</f>
        <v/>
      </c>
      <c r="G342" s="43" t="str">
        <f>IF($A342="","",_xll.ciqfunctions.udf.CIQ($A342,"IQ_RECURRING_EARN_ASSETS_SCORE",$B$3))</f>
        <v/>
      </c>
      <c r="H342" s="43" t="str">
        <f>IF($A342="","",_xll.ciqfunctions.udf.CIQ($A342,"IQ_NET_WORKING_CAP_REV_SCORE",$B$3))</f>
        <v/>
      </c>
      <c r="I342" s="43" t="str">
        <f>IF($A342="","",_xll.ciqfunctions.udf.CIQ($A342,"IQ_ASSET_TURNS_SCORE",$B$3))</f>
        <v/>
      </c>
      <c r="J342" s="43" t="str">
        <f>IF($A342="","",_xll.ciqfunctions.udf.CIQ($A342,"IQ_INTAN_ASSETS_REV_SCORE",$B$3))</f>
        <v/>
      </c>
      <c r="K342" s="43" t="str">
        <f>IF($A342="","",_xll.ciqfunctions.udf.CIQ($A342,"IQ_NET_WORKING_CAP_TOTAL_ASSETS_SCORE",$B$3))</f>
        <v/>
      </c>
      <c r="L342" s="43" t="str">
        <f>IF($A342="","",_xll.ciqfunctions.udf.CIQ($A342,"IQ_AP_AR_SCORE",$B$3))</f>
        <v/>
      </c>
      <c r="M342" s="43" t="str">
        <f>IF($A342="","",_xll.ciqfunctions.udf.CIQ($A342,"IQ_MGMT_RATE_RETURN_SCORE",$B$3))</f>
        <v/>
      </c>
      <c r="N342" s="43" t="str">
        <f>IF($A342="","",_xll.ciqfunctions.udf.CIQ($A342,"IQ_GROSS_MARGIN_SCORE",$B$3))</f>
        <v/>
      </c>
      <c r="O342" s="43" t="str">
        <f>IF($A342="","",_xll.ciqfunctions.udf.CIQ($A342,"IQ_EBITDA_MARGIN_SCORE",$B$3))</f>
        <v/>
      </c>
      <c r="Q342" s="43" t="str">
        <f>IF($A342="","",_xll.ciqfunctions.udf.CIQ($A342,"IQ_SOLVENCY_SCORE",$B$3))</f>
        <v/>
      </c>
      <c r="R342" s="43" t="str">
        <f>IF($A342="","",_xll.ciqfunctions.udf.CIQ($A342,"IQ_FFO_INT_SCORE",$B$3))</f>
        <v/>
      </c>
      <c r="S342" s="43" t="str">
        <f>IF($A342="","",_xll.ciqfunctions.udf.CIQ($A342,"IQ_EBITDA_INT_SCORE",$B$3))</f>
        <v/>
      </c>
      <c r="T342" s="43" t="str">
        <f>IF($A342="","",_xll.ciqfunctions.udf.CIQ($A342,"IQ_FFO_TOTAL_DEBT_SCORE",$B$3))</f>
        <v/>
      </c>
      <c r="U342" s="43" t="str">
        <f>IF($A342="","",_xll.ciqfunctions.udf.CIQ($A342,"IQ_NET_DEBT_EBITDA_SCORE",$B$3))</f>
        <v/>
      </c>
      <c r="V342" s="43" t="str">
        <f>IF($A342="","",_xll.ciqfunctions.udf.CIQ($A342,"IQ_TOTAL_DEBT_CAP_SCORE",$B$3))</f>
        <v/>
      </c>
      <c r="W342" s="43" t="str">
        <f>IF($A342="","",_xll.ciqfunctions.udf.CIQ($A342,"IQ_DEBT_TOTAL_LIAB_SCORE",$B$3))</f>
        <v/>
      </c>
      <c r="X342" s="43" t="str">
        <f>IF($A342="","",_xll.ciqfunctions.udf.CIQ($A342,"IQ_TOTAL_DEBT_TOTAL_REV_SCORE",$B$3))</f>
        <v/>
      </c>
      <c r="Z342" s="43" t="str">
        <f>IF($A342="","",_xll.ciqfunctions.udf.CIQ($A342,"IQ_LIQUID_SCORE",$B$3))</f>
        <v/>
      </c>
      <c r="AA342" s="43" t="str">
        <f>IF($A342="","",_xll.ciqfunctions.udf.CIQ($A342,"IQ_FFO_PLUS_CASH_ST_DEBT_SCORE",$B$3))</f>
        <v/>
      </c>
      <c r="AB342" s="43" t="str">
        <f>IF($A342="","",_xll.ciqfunctions.udf.CIQ($A342,"IQ_FFO_GROSS_PROFIT_SCORE",$B$3))</f>
        <v/>
      </c>
      <c r="AC342" s="43" t="str">
        <f>IF($A342="","",_xll.ciqfunctions.udf.CIQ($A342,"IQ_BASIC_DEFENSE_INTERVAL_SCORE",$B$3))</f>
        <v/>
      </c>
      <c r="AD342" s="43" t="str">
        <f>IF($A342="","",_xll.ciqfunctions.udf.CIQ($A342,"IQ_CURRENT_RATIO_SCORE",$B$3))</f>
        <v/>
      </c>
      <c r="AE342" s="43" t="str">
        <f>IF($A342="","",_xll.ciqfunctions.udf.CIQ($A342,"IQ_QUICK_RATIO_SCORE",$B$3))</f>
        <v/>
      </c>
    </row>
    <row r="343" spans="3:31" ht="12.75" customHeight="1" x14ac:dyDescent="0.2">
      <c r="C343" s="43" t="str">
        <f>IF($A343="","",_xll.ciqfunctions.udf.CIQ($A343,"IQ_OPERATIONAL_SCORE",$B$3))</f>
        <v/>
      </c>
      <c r="D343" s="43" t="str">
        <f>IF($A343="","",_xll.ciqfunctions.udf.CIQ($A343,"IQ_TOTAL_REV_SCORE",$B$3))</f>
        <v/>
      </c>
      <c r="E343" s="43" t="str">
        <f>IF($A343="","",_xll.ciqfunctions.udf.CIQ($A343,"IQ_TOTAL_EQUITY_SCORE",$B$3))</f>
        <v/>
      </c>
      <c r="F343" s="43" t="str">
        <f>IF($A343="","",_xll.ciqfunctions.udf.CIQ($A343,"IQ_RETURN_CAPITAL_SCORE",$B$3))</f>
        <v/>
      </c>
      <c r="G343" s="43" t="str">
        <f>IF($A343="","",_xll.ciqfunctions.udf.CIQ($A343,"IQ_RECURRING_EARN_ASSETS_SCORE",$B$3))</f>
        <v/>
      </c>
      <c r="H343" s="43" t="str">
        <f>IF($A343="","",_xll.ciqfunctions.udf.CIQ($A343,"IQ_NET_WORKING_CAP_REV_SCORE",$B$3))</f>
        <v/>
      </c>
      <c r="I343" s="43" t="str">
        <f>IF($A343="","",_xll.ciqfunctions.udf.CIQ($A343,"IQ_ASSET_TURNS_SCORE",$B$3))</f>
        <v/>
      </c>
      <c r="J343" s="43" t="str">
        <f>IF($A343="","",_xll.ciqfunctions.udf.CIQ($A343,"IQ_INTAN_ASSETS_REV_SCORE",$B$3))</f>
        <v/>
      </c>
      <c r="K343" s="43" t="str">
        <f>IF($A343="","",_xll.ciqfunctions.udf.CIQ($A343,"IQ_NET_WORKING_CAP_TOTAL_ASSETS_SCORE",$B$3))</f>
        <v/>
      </c>
      <c r="L343" s="43" t="str">
        <f>IF($A343="","",_xll.ciqfunctions.udf.CIQ($A343,"IQ_AP_AR_SCORE",$B$3))</f>
        <v/>
      </c>
      <c r="M343" s="43" t="str">
        <f>IF($A343="","",_xll.ciqfunctions.udf.CIQ($A343,"IQ_MGMT_RATE_RETURN_SCORE",$B$3))</f>
        <v/>
      </c>
      <c r="N343" s="43" t="str">
        <f>IF($A343="","",_xll.ciqfunctions.udf.CIQ($A343,"IQ_GROSS_MARGIN_SCORE",$B$3))</f>
        <v/>
      </c>
      <c r="O343" s="43" t="str">
        <f>IF($A343="","",_xll.ciqfunctions.udf.CIQ($A343,"IQ_EBITDA_MARGIN_SCORE",$B$3))</f>
        <v/>
      </c>
      <c r="Q343" s="43" t="str">
        <f>IF($A343="","",_xll.ciqfunctions.udf.CIQ($A343,"IQ_SOLVENCY_SCORE",$B$3))</f>
        <v/>
      </c>
      <c r="R343" s="43" t="str">
        <f>IF($A343="","",_xll.ciqfunctions.udf.CIQ($A343,"IQ_FFO_INT_SCORE",$B$3))</f>
        <v/>
      </c>
      <c r="S343" s="43" t="str">
        <f>IF($A343="","",_xll.ciqfunctions.udf.CIQ($A343,"IQ_EBITDA_INT_SCORE",$B$3))</f>
        <v/>
      </c>
      <c r="T343" s="43" t="str">
        <f>IF($A343="","",_xll.ciqfunctions.udf.CIQ($A343,"IQ_FFO_TOTAL_DEBT_SCORE",$B$3))</f>
        <v/>
      </c>
      <c r="U343" s="43" t="str">
        <f>IF($A343="","",_xll.ciqfunctions.udf.CIQ($A343,"IQ_NET_DEBT_EBITDA_SCORE",$B$3))</f>
        <v/>
      </c>
      <c r="V343" s="43" t="str">
        <f>IF($A343="","",_xll.ciqfunctions.udf.CIQ($A343,"IQ_TOTAL_DEBT_CAP_SCORE",$B$3))</f>
        <v/>
      </c>
      <c r="W343" s="43" t="str">
        <f>IF($A343="","",_xll.ciqfunctions.udf.CIQ($A343,"IQ_DEBT_TOTAL_LIAB_SCORE",$B$3))</f>
        <v/>
      </c>
      <c r="X343" s="43" t="str">
        <f>IF($A343="","",_xll.ciqfunctions.udf.CIQ($A343,"IQ_TOTAL_DEBT_TOTAL_REV_SCORE",$B$3))</f>
        <v/>
      </c>
      <c r="Z343" s="43" t="str">
        <f>IF($A343="","",_xll.ciqfunctions.udf.CIQ($A343,"IQ_LIQUID_SCORE",$B$3))</f>
        <v/>
      </c>
      <c r="AA343" s="43" t="str">
        <f>IF($A343="","",_xll.ciqfunctions.udf.CIQ($A343,"IQ_FFO_PLUS_CASH_ST_DEBT_SCORE",$B$3))</f>
        <v/>
      </c>
      <c r="AB343" s="43" t="str">
        <f>IF($A343="","",_xll.ciqfunctions.udf.CIQ($A343,"IQ_FFO_GROSS_PROFIT_SCORE",$B$3))</f>
        <v/>
      </c>
      <c r="AC343" s="43" t="str">
        <f>IF($A343="","",_xll.ciqfunctions.udf.CIQ($A343,"IQ_BASIC_DEFENSE_INTERVAL_SCORE",$B$3))</f>
        <v/>
      </c>
      <c r="AD343" s="43" t="str">
        <f>IF($A343="","",_xll.ciqfunctions.udf.CIQ($A343,"IQ_CURRENT_RATIO_SCORE",$B$3))</f>
        <v/>
      </c>
      <c r="AE343" s="43" t="str">
        <f>IF($A343="","",_xll.ciqfunctions.udf.CIQ($A343,"IQ_QUICK_RATIO_SCORE",$B$3))</f>
        <v/>
      </c>
    </row>
    <row r="344" spans="3:31" ht="12.75" customHeight="1" x14ac:dyDescent="0.2">
      <c r="C344" s="43" t="str">
        <f>IF($A344="","",_xll.ciqfunctions.udf.CIQ($A344,"IQ_OPERATIONAL_SCORE",$B$3))</f>
        <v/>
      </c>
      <c r="D344" s="43" t="str">
        <f>IF($A344="","",_xll.ciqfunctions.udf.CIQ($A344,"IQ_TOTAL_REV_SCORE",$B$3))</f>
        <v/>
      </c>
      <c r="E344" s="43" t="str">
        <f>IF($A344="","",_xll.ciqfunctions.udf.CIQ($A344,"IQ_TOTAL_EQUITY_SCORE",$B$3))</f>
        <v/>
      </c>
      <c r="F344" s="43" t="str">
        <f>IF($A344="","",_xll.ciqfunctions.udf.CIQ($A344,"IQ_RETURN_CAPITAL_SCORE",$B$3))</f>
        <v/>
      </c>
      <c r="G344" s="43" t="str">
        <f>IF($A344="","",_xll.ciqfunctions.udf.CIQ($A344,"IQ_RECURRING_EARN_ASSETS_SCORE",$B$3))</f>
        <v/>
      </c>
      <c r="H344" s="43" t="str">
        <f>IF($A344="","",_xll.ciqfunctions.udf.CIQ($A344,"IQ_NET_WORKING_CAP_REV_SCORE",$B$3))</f>
        <v/>
      </c>
      <c r="I344" s="43" t="str">
        <f>IF($A344="","",_xll.ciqfunctions.udf.CIQ($A344,"IQ_ASSET_TURNS_SCORE",$B$3))</f>
        <v/>
      </c>
      <c r="J344" s="43" t="str">
        <f>IF($A344="","",_xll.ciqfunctions.udf.CIQ($A344,"IQ_INTAN_ASSETS_REV_SCORE",$B$3))</f>
        <v/>
      </c>
      <c r="K344" s="43" t="str">
        <f>IF($A344="","",_xll.ciqfunctions.udf.CIQ($A344,"IQ_NET_WORKING_CAP_TOTAL_ASSETS_SCORE",$B$3))</f>
        <v/>
      </c>
      <c r="L344" s="43" t="str">
        <f>IF($A344="","",_xll.ciqfunctions.udf.CIQ($A344,"IQ_AP_AR_SCORE",$B$3))</f>
        <v/>
      </c>
      <c r="M344" s="43" t="str">
        <f>IF($A344="","",_xll.ciqfunctions.udf.CIQ($A344,"IQ_MGMT_RATE_RETURN_SCORE",$B$3))</f>
        <v/>
      </c>
      <c r="N344" s="43" t="str">
        <f>IF($A344="","",_xll.ciqfunctions.udf.CIQ($A344,"IQ_GROSS_MARGIN_SCORE",$B$3))</f>
        <v/>
      </c>
      <c r="O344" s="43" t="str">
        <f>IF($A344="","",_xll.ciqfunctions.udf.CIQ($A344,"IQ_EBITDA_MARGIN_SCORE",$B$3))</f>
        <v/>
      </c>
      <c r="Q344" s="43" t="str">
        <f>IF($A344="","",_xll.ciqfunctions.udf.CIQ($A344,"IQ_SOLVENCY_SCORE",$B$3))</f>
        <v/>
      </c>
      <c r="R344" s="43" t="str">
        <f>IF($A344="","",_xll.ciqfunctions.udf.CIQ($A344,"IQ_FFO_INT_SCORE",$B$3))</f>
        <v/>
      </c>
      <c r="S344" s="43" t="str">
        <f>IF($A344="","",_xll.ciqfunctions.udf.CIQ($A344,"IQ_EBITDA_INT_SCORE",$B$3))</f>
        <v/>
      </c>
      <c r="T344" s="43" t="str">
        <f>IF($A344="","",_xll.ciqfunctions.udf.CIQ($A344,"IQ_FFO_TOTAL_DEBT_SCORE",$B$3))</f>
        <v/>
      </c>
      <c r="U344" s="43" t="str">
        <f>IF($A344="","",_xll.ciqfunctions.udf.CIQ($A344,"IQ_NET_DEBT_EBITDA_SCORE",$B$3))</f>
        <v/>
      </c>
      <c r="V344" s="43" t="str">
        <f>IF($A344="","",_xll.ciqfunctions.udf.CIQ($A344,"IQ_TOTAL_DEBT_CAP_SCORE",$B$3))</f>
        <v/>
      </c>
      <c r="W344" s="43" t="str">
        <f>IF($A344="","",_xll.ciqfunctions.udf.CIQ($A344,"IQ_DEBT_TOTAL_LIAB_SCORE",$B$3))</f>
        <v/>
      </c>
      <c r="X344" s="43" t="str">
        <f>IF($A344="","",_xll.ciqfunctions.udf.CIQ($A344,"IQ_TOTAL_DEBT_TOTAL_REV_SCORE",$B$3))</f>
        <v/>
      </c>
      <c r="Z344" s="43" t="str">
        <f>IF($A344="","",_xll.ciqfunctions.udf.CIQ($A344,"IQ_LIQUID_SCORE",$B$3))</f>
        <v/>
      </c>
      <c r="AA344" s="43" t="str">
        <f>IF($A344="","",_xll.ciqfunctions.udf.CIQ($A344,"IQ_FFO_PLUS_CASH_ST_DEBT_SCORE",$B$3))</f>
        <v/>
      </c>
      <c r="AB344" s="43" t="str">
        <f>IF($A344="","",_xll.ciqfunctions.udf.CIQ($A344,"IQ_FFO_GROSS_PROFIT_SCORE",$B$3))</f>
        <v/>
      </c>
      <c r="AC344" s="43" t="str">
        <f>IF($A344="","",_xll.ciqfunctions.udf.CIQ($A344,"IQ_BASIC_DEFENSE_INTERVAL_SCORE",$B$3))</f>
        <v/>
      </c>
      <c r="AD344" s="43" t="str">
        <f>IF($A344="","",_xll.ciqfunctions.udf.CIQ($A344,"IQ_CURRENT_RATIO_SCORE",$B$3))</f>
        <v/>
      </c>
      <c r="AE344" s="43" t="str">
        <f>IF($A344="","",_xll.ciqfunctions.udf.CIQ($A344,"IQ_QUICK_RATIO_SCORE",$B$3))</f>
        <v/>
      </c>
    </row>
    <row r="345" spans="3:31" ht="12.75" customHeight="1" x14ac:dyDescent="0.2">
      <c r="C345" s="43" t="str">
        <f>IF($A345="","",_xll.ciqfunctions.udf.CIQ($A345,"IQ_OPERATIONAL_SCORE",$B$3))</f>
        <v/>
      </c>
      <c r="D345" s="43" t="str">
        <f>IF($A345="","",_xll.ciqfunctions.udf.CIQ($A345,"IQ_TOTAL_REV_SCORE",$B$3))</f>
        <v/>
      </c>
      <c r="E345" s="43" t="str">
        <f>IF($A345="","",_xll.ciqfunctions.udf.CIQ($A345,"IQ_TOTAL_EQUITY_SCORE",$B$3))</f>
        <v/>
      </c>
      <c r="F345" s="43" t="str">
        <f>IF($A345="","",_xll.ciqfunctions.udf.CIQ($A345,"IQ_RETURN_CAPITAL_SCORE",$B$3))</f>
        <v/>
      </c>
      <c r="G345" s="43" t="str">
        <f>IF($A345="","",_xll.ciqfunctions.udf.CIQ($A345,"IQ_RECURRING_EARN_ASSETS_SCORE",$B$3))</f>
        <v/>
      </c>
      <c r="H345" s="43" t="str">
        <f>IF($A345="","",_xll.ciqfunctions.udf.CIQ($A345,"IQ_NET_WORKING_CAP_REV_SCORE",$B$3))</f>
        <v/>
      </c>
      <c r="I345" s="43" t="str">
        <f>IF($A345="","",_xll.ciqfunctions.udf.CIQ($A345,"IQ_ASSET_TURNS_SCORE",$B$3))</f>
        <v/>
      </c>
      <c r="J345" s="43" t="str">
        <f>IF($A345="","",_xll.ciqfunctions.udf.CIQ($A345,"IQ_INTAN_ASSETS_REV_SCORE",$B$3))</f>
        <v/>
      </c>
      <c r="K345" s="43" t="str">
        <f>IF($A345="","",_xll.ciqfunctions.udf.CIQ($A345,"IQ_NET_WORKING_CAP_TOTAL_ASSETS_SCORE",$B$3))</f>
        <v/>
      </c>
      <c r="L345" s="43" t="str">
        <f>IF($A345="","",_xll.ciqfunctions.udf.CIQ($A345,"IQ_AP_AR_SCORE",$B$3))</f>
        <v/>
      </c>
      <c r="M345" s="43" t="str">
        <f>IF($A345="","",_xll.ciqfunctions.udf.CIQ($A345,"IQ_MGMT_RATE_RETURN_SCORE",$B$3))</f>
        <v/>
      </c>
      <c r="N345" s="43" t="str">
        <f>IF($A345="","",_xll.ciqfunctions.udf.CIQ($A345,"IQ_GROSS_MARGIN_SCORE",$B$3))</f>
        <v/>
      </c>
      <c r="O345" s="43" t="str">
        <f>IF($A345="","",_xll.ciqfunctions.udf.CIQ($A345,"IQ_EBITDA_MARGIN_SCORE",$B$3))</f>
        <v/>
      </c>
      <c r="Q345" s="43" t="str">
        <f>IF($A345="","",_xll.ciqfunctions.udf.CIQ($A345,"IQ_SOLVENCY_SCORE",$B$3))</f>
        <v/>
      </c>
      <c r="R345" s="43" t="str">
        <f>IF($A345="","",_xll.ciqfunctions.udf.CIQ($A345,"IQ_FFO_INT_SCORE",$B$3))</f>
        <v/>
      </c>
      <c r="S345" s="43" t="str">
        <f>IF($A345="","",_xll.ciqfunctions.udf.CIQ($A345,"IQ_EBITDA_INT_SCORE",$B$3))</f>
        <v/>
      </c>
      <c r="T345" s="43" t="str">
        <f>IF($A345="","",_xll.ciqfunctions.udf.CIQ($A345,"IQ_FFO_TOTAL_DEBT_SCORE",$B$3))</f>
        <v/>
      </c>
      <c r="U345" s="43" t="str">
        <f>IF($A345="","",_xll.ciqfunctions.udf.CIQ($A345,"IQ_NET_DEBT_EBITDA_SCORE",$B$3))</f>
        <v/>
      </c>
      <c r="V345" s="43" t="str">
        <f>IF($A345="","",_xll.ciqfunctions.udf.CIQ($A345,"IQ_TOTAL_DEBT_CAP_SCORE",$B$3))</f>
        <v/>
      </c>
      <c r="W345" s="43" t="str">
        <f>IF($A345="","",_xll.ciqfunctions.udf.CIQ($A345,"IQ_DEBT_TOTAL_LIAB_SCORE",$B$3))</f>
        <v/>
      </c>
      <c r="X345" s="43" t="str">
        <f>IF($A345="","",_xll.ciqfunctions.udf.CIQ($A345,"IQ_TOTAL_DEBT_TOTAL_REV_SCORE",$B$3))</f>
        <v/>
      </c>
      <c r="Z345" s="43" t="str">
        <f>IF($A345="","",_xll.ciqfunctions.udf.CIQ($A345,"IQ_LIQUID_SCORE",$B$3))</f>
        <v/>
      </c>
      <c r="AA345" s="43" t="str">
        <f>IF($A345="","",_xll.ciqfunctions.udf.CIQ($A345,"IQ_FFO_PLUS_CASH_ST_DEBT_SCORE",$B$3))</f>
        <v/>
      </c>
      <c r="AB345" s="43" t="str">
        <f>IF($A345="","",_xll.ciqfunctions.udf.CIQ($A345,"IQ_FFO_GROSS_PROFIT_SCORE",$B$3))</f>
        <v/>
      </c>
      <c r="AC345" s="43" t="str">
        <f>IF($A345="","",_xll.ciqfunctions.udf.CIQ($A345,"IQ_BASIC_DEFENSE_INTERVAL_SCORE",$B$3))</f>
        <v/>
      </c>
      <c r="AD345" s="43" t="str">
        <f>IF($A345="","",_xll.ciqfunctions.udf.CIQ($A345,"IQ_CURRENT_RATIO_SCORE",$B$3))</f>
        <v/>
      </c>
      <c r="AE345" s="43" t="str">
        <f>IF($A345="","",_xll.ciqfunctions.udf.CIQ($A345,"IQ_QUICK_RATIO_SCORE",$B$3))</f>
        <v/>
      </c>
    </row>
    <row r="346" spans="3:31" ht="12.75" customHeight="1" x14ac:dyDescent="0.2">
      <c r="C346" s="43" t="str">
        <f>IF($A346="","",_xll.ciqfunctions.udf.CIQ($A346,"IQ_OPERATIONAL_SCORE",$B$3))</f>
        <v/>
      </c>
      <c r="D346" s="43" t="str">
        <f>IF($A346="","",_xll.ciqfunctions.udf.CIQ($A346,"IQ_TOTAL_REV_SCORE",$B$3))</f>
        <v/>
      </c>
      <c r="E346" s="43" t="str">
        <f>IF($A346="","",_xll.ciqfunctions.udf.CIQ($A346,"IQ_TOTAL_EQUITY_SCORE",$B$3))</f>
        <v/>
      </c>
      <c r="F346" s="43" t="str">
        <f>IF($A346="","",_xll.ciqfunctions.udf.CIQ($A346,"IQ_RETURN_CAPITAL_SCORE",$B$3))</f>
        <v/>
      </c>
      <c r="G346" s="43" t="str">
        <f>IF($A346="","",_xll.ciqfunctions.udf.CIQ($A346,"IQ_RECURRING_EARN_ASSETS_SCORE",$B$3))</f>
        <v/>
      </c>
      <c r="H346" s="43" t="str">
        <f>IF($A346="","",_xll.ciqfunctions.udf.CIQ($A346,"IQ_NET_WORKING_CAP_REV_SCORE",$B$3))</f>
        <v/>
      </c>
      <c r="I346" s="43" t="str">
        <f>IF($A346="","",_xll.ciqfunctions.udf.CIQ($A346,"IQ_ASSET_TURNS_SCORE",$B$3))</f>
        <v/>
      </c>
      <c r="J346" s="43" t="str">
        <f>IF($A346="","",_xll.ciqfunctions.udf.CIQ($A346,"IQ_INTAN_ASSETS_REV_SCORE",$B$3))</f>
        <v/>
      </c>
      <c r="K346" s="43" t="str">
        <f>IF($A346="","",_xll.ciqfunctions.udf.CIQ($A346,"IQ_NET_WORKING_CAP_TOTAL_ASSETS_SCORE",$B$3))</f>
        <v/>
      </c>
      <c r="L346" s="43" t="str">
        <f>IF($A346="","",_xll.ciqfunctions.udf.CIQ($A346,"IQ_AP_AR_SCORE",$B$3))</f>
        <v/>
      </c>
      <c r="M346" s="43" t="str">
        <f>IF($A346="","",_xll.ciqfunctions.udf.CIQ($A346,"IQ_MGMT_RATE_RETURN_SCORE",$B$3))</f>
        <v/>
      </c>
      <c r="N346" s="43" t="str">
        <f>IF($A346="","",_xll.ciqfunctions.udf.CIQ($A346,"IQ_GROSS_MARGIN_SCORE",$B$3))</f>
        <v/>
      </c>
      <c r="O346" s="43" t="str">
        <f>IF($A346="","",_xll.ciqfunctions.udf.CIQ($A346,"IQ_EBITDA_MARGIN_SCORE",$B$3))</f>
        <v/>
      </c>
      <c r="Q346" s="43" t="str">
        <f>IF($A346="","",_xll.ciqfunctions.udf.CIQ($A346,"IQ_SOLVENCY_SCORE",$B$3))</f>
        <v/>
      </c>
      <c r="R346" s="43" t="str">
        <f>IF($A346="","",_xll.ciqfunctions.udf.CIQ($A346,"IQ_FFO_INT_SCORE",$B$3))</f>
        <v/>
      </c>
      <c r="S346" s="43" t="str">
        <f>IF($A346="","",_xll.ciqfunctions.udf.CIQ($A346,"IQ_EBITDA_INT_SCORE",$B$3))</f>
        <v/>
      </c>
      <c r="T346" s="43" t="str">
        <f>IF($A346="","",_xll.ciqfunctions.udf.CIQ($A346,"IQ_FFO_TOTAL_DEBT_SCORE",$B$3))</f>
        <v/>
      </c>
      <c r="U346" s="43" t="str">
        <f>IF($A346="","",_xll.ciqfunctions.udf.CIQ($A346,"IQ_NET_DEBT_EBITDA_SCORE",$B$3))</f>
        <v/>
      </c>
      <c r="V346" s="43" t="str">
        <f>IF($A346="","",_xll.ciqfunctions.udf.CIQ($A346,"IQ_TOTAL_DEBT_CAP_SCORE",$B$3))</f>
        <v/>
      </c>
      <c r="W346" s="43" t="str">
        <f>IF($A346="","",_xll.ciqfunctions.udf.CIQ($A346,"IQ_DEBT_TOTAL_LIAB_SCORE",$B$3))</f>
        <v/>
      </c>
      <c r="X346" s="43" t="str">
        <f>IF($A346="","",_xll.ciqfunctions.udf.CIQ($A346,"IQ_TOTAL_DEBT_TOTAL_REV_SCORE",$B$3))</f>
        <v/>
      </c>
      <c r="Z346" s="43" t="str">
        <f>IF($A346="","",_xll.ciqfunctions.udf.CIQ($A346,"IQ_LIQUID_SCORE",$B$3))</f>
        <v/>
      </c>
      <c r="AA346" s="43" t="str">
        <f>IF($A346="","",_xll.ciqfunctions.udf.CIQ($A346,"IQ_FFO_PLUS_CASH_ST_DEBT_SCORE",$B$3))</f>
        <v/>
      </c>
      <c r="AB346" s="43" t="str">
        <f>IF($A346="","",_xll.ciqfunctions.udf.CIQ($A346,"IQ_FFO_GROSS_PROFIT_SCORE",$B$3))</f>
        <v/>
      </c>
      <c r="AC346" s="43" t="str">
        <f>IF($A346="","",_xll.ciqfunctions.udf.CIQ($A346,"IQ_BASIC_DEFENSE_INTERVAL_SCORE",$B$3))</f>
        <v/>
      </c>
      <c r="AD346" s="43" t="str">
        <f>IF($A346="","",_xll.ciqfunctions.udf.CIQ($A346,"IQ_CURRENT_RATIO_SCORE",$B$3))</f>
        <v/>
      </c>
      <c r="AE346" s="43" t="str">
        <f>IF($A346="","",_xll.ciqfunctions.udf.CIQ($A346,"IQ_QUICK_RATIO_SCORE",$B$3))</f>
        <v/>
      </c>
    </row>
    <row r="347" spans="3:31" ht="12.75" customHeight="1" x14ac:dyDescent="0.2">
      <c r="C347" s="43" t="str">
        <f>IF($A347="","",_xll.ciqfunctions.udf.CIQ($A347,"IQ_OPERATIONAL_SCORE",$B$3))</f>
        <v/>
      </c>
      <c r="D347" s="43" t="str">
        <f>IF($A347="","",_xll.ciqfunctions.udf.CIQ($A347,"IQ_TOTAL_REV_SCORE",$B$3))</f>
        <v/>
      </c>
      <c r="E347" s="43" t="str">
        <f>IF($A347="","",_xll.ciqfunctions.udf.CIQ($A347,"IQ_TOTAL_EQUITY_SCORE",$B$3))</f>
        <v/>
      </c>
      <c r="F347" s="43" t="str">
        <f>IF($A347="","",_xll.ciqfunctions.udf.CIQ($A347,"IQ_RETURN_CAPITAL_SCORE",$B$3))</f>
        <v/>
      </c>
      <c r="G347" s="43" t="str">
        <f>IF($A347="","",_xll.ciqfunctions.udf.CIQ($A347,"IQ_RECURRING_EARN_ASSETS_SCORE",$B$3))</f>
        <v/>
      </c>
      <c r="H347" s="43" t="str">
        <f>IF($A347="","",_xll.ciqfunctions.udf.CIQ($A347,"IQ_NET_WORKING_CAP_REV_SCORE",$B$3))</f>
        <v/>
      </c>
      <c r="I347" s="43" t="str">
        <f>IF($A347="","",_xll.ciqfunctions.udf.CIQ($A347,"IQ_ASSET_TURNS_SCORE",$B$3))</f>
        <v/>
      </c>
      <c r="J347" s="43" t="str">
        <f>IF($A347="","",_xll.ciqfunctions.udf.CIQ($A347,"IQ_INTAN_ASSETS_REV_SCORE",$B$3))</f>
        <v/>
      </c>
      <c r="K347" s="43" t="str">
        <f>IF($A347="","",_xll.ciqfunctions.udf.CIQ($A347,"IQ_NET_WORKING_CAP_TOTAL_ASSETS_SCORE",$B$3))</f>
        <v/>
      </c>
      <c r="L347" s="43" t="str">
        <f>IF($A347="","",_xll.ciqfunctions.udf.CIQ($A347,"IQ_AP_AR_SCORE",$B$3))</f>
        <v/>
      </c>
      <c r="M347" s="43" t="str">
        <f>IF($A347="","",_xll.ciqfunctions.udf.CIQ($A347,"IQ_MGMT_RATE_RETURN_SCORE",$B$3))</f>
        <v/>
      </c>
      <c r="N347" s="43" t="str">
        <f>IF($A347="","",_xll.ciqfunctions.udf.CIQ($A347,"IQ_GROSS_MARGIN_SCORE",$B$3))</f>
        <v/>
      </c>
      <c r="O347" s="43" t="str">
        <f>IF($A347="","",_xll.ciqfunctions.udf.CIQ($A347,"IQ_EBITDA_MARGIN_SCORE",$B$3))</f>
        <v/>
      </c>
      <c r="Q347" s="43" t="str">
        <f>IF($A347="","",_xll.ciqfunctions.udf.CIQ($A347,"IQ_SOLVENCY_SCORE",$B$3))</f>
        <v/>
      </c>
      <c r="R347" s="43" t="str">
        <f>IF($A347="","",_xll.ciqfunctions.udf.CIQ($A347,"IQ_FFO_INT_SCORE",$B$3))</f>
        <v/>
      </c>
      <c r="S347" s="43" t="str">
        <f>IF($A347="","",_xll.ciqfunctions.udf.CIQ($A347,"IQ_EBITDA_INT_SCORE",$B$3))</f>
        <v/>
      </c>
      <c r="T347" s="43" t="str">
        <f>IF($A347="","",_xll.ciqfunctions.udf.CIQ($A347,"IQ_FFO_TOTAL_DEBT_SCORE",$B$3))</f>
        <v/>
      </c>
      <c r="U347" s="43" t="str">
        <f>IF($A347="","",_xll.ciqfunctions.udf.CIQ($A347,"IQ_NET_DEBT_EBITDA_SCORE",$B$3))</f>
        <v/>
      </c>
      <c r="V347" s="43" t="str">
        <f>IF($A347="","",_xll.ciqfunctions.udf.CIQ($A347,"IQ_TOTAL_DEBT_CAP_SCORE",$B$3))</f>
        <v/>
      </c>
      <c r="W347" s="43" t="str">
        <f>IF($A347="","",_xll.ciqfunctions.udf.CIQ($A347,"IQ_DEBT_TOTAL_LIAB_SCORE",$B$3))</f>
        <v/>
      </c>
      <c r="X347" s="43" t="str">
        <f>IF($A347="","",_xll.ciqfunctions.udf.CIQ($A347,"IQ_TOTAL_DEBT_TOTAL_REV_SCORE",$B$3))</f>
        <v/>
      </c>
      <c r="Z347" s="43" t="str">
        <f>IF($A347="","",_xll.ciqfunctions.udf.CIQ($A347,"IQ_LIQUID_SCORE",$B$3))</f>
        <v/>
      </c>
      <c r="AA347" s="43" t="str">
        <f>IF($A347="","",_xll.ciqfunctions.udf.CIQ($A347,"IQ_FFO_PLUS_CASH_ST_DEBT_SCORE",$B$3))</f>
        <v/>
      </c>
      <c r="AB347" s="43" t="str">
        <f>IF($A347="","",_xll.ciqfunctions.udf.CIQ($A347,"IQ_FFO_GROSS_PROFIT_SCORE",$B$3))</f>
        <v/>
      </c>
      <c r="AC347" s="43" t="str">
        <f>IF($A347="","",_xll.ciqfunctions.udf.CIQ($A347,"IQ_BASIC_DEFENSE_INTERVAL_SCORE",$B$3))</f>
        <v/>
      </c>
      <c r="AD347" s="43" t="str">
        <f>IF($A347="","",_xll.ciqfunctions.udf.CIQ($A347,"IQ_CURRENT_RATIO_SCORE",$B$3))</f>
        <v/>
      </c>
      <c r="AE347" s="43" t="str">
        <f>IF($A347="","",_xll.ciqfunctions.udf.CIQ($A347,"IQ_QUICK_RATIO_SCORE",$B$3))</f>
        <v/>
      </c>
    </row>
    <row r="348" spans="3:31" ht="12.75" customHeight="1" x14ac:dyDescent="0.2">
      <c r="C348" s="43" t="str">
        <f>IF($A348="","",_xll.ciqfunctions.udf.CIQ($A348,"IQ_OPERATIONAL_SCORE",$B$3))</f>
        <v/>
      </c>
      <c r="D348" s="43" t="str">
        <f>IF($A348="","",_xll.ciqfunctions.udf.CIQ($A348,"IQ_TOTAL_REV_SCORE",$B$3))</f>
        <v/>
      </c>
      <c r="E348" s="43" t="str">
        <f>IF($A348="","",_xll.ciqfunctions.udf.CIQ($A348,"IQ_TOTAL_EQUITY_SCORE",$B$3))</f>
        <v/>
      </c>
      <c r="F348" s="43" t="str">
        <f>IF($A348="","",_xll.ciqfunctions.udf.CIQ($A348,"IQ_RETURN_CAPITAL_SCORE",$B$3))</f>
        <v/>
      </c>
      <c r="G348" s="43" t="str">
        <f>IF($A348="","",_xll.ciqfunctions.udf.CIQ($A348,"IQ_RECURRING_EARN_ASSETS_SCORE",$B$3))</f>
        <v/>
      </c>
      <c r="H348" s="43" t="str">
        <f>IF($A348="","",_xll.ciqfunctions.udf.CIQ($A348,"IQ_NET_WORKING_CAP_REV_SCORE",$B$3))</f>
        <v/>
      </c>
      <c r="I348" s="43" t="str">
        <f>IF($A348="","",_xll.ciqfunctions.udf.CIQ($A348,"IQ_ASSET_TURNS_SCORE",$B$3))</f>
        <v/>
      </c>
      <c r="J348" s="43" t="str">
        <f>IF($A348="","",_xll.ciqfunctions.udf.CIQ($A348,"IQ_INTAN_ASSETS_REV_SCORE",$B$3))</f>
        <v/>
      </c>
      <c r="K348" s="43" t="str">
        <f>IF($A348="","",_xll.ciqfunctions.udf.CIQ($A348,"IQ_NET_WORKING_CAP_TOTAL_ASSETS_SCORE",$B$3))</f>
        <v/>
      </c>
      <c r="L348" s="43" t="str">
        <f>IF($A348="","",_xll.ciqfunctions.udf.CIQ($A348,"IQ_AP_AR_SCORE",$B$3))</f>
        <v/>
      </c>
      <c r="M348" s="43" t="str">
        <f>IF($A348="","",_xll.ciqfunctions.udf.CIQ($A348,"IQ_MGMT_RATE_RETURN_SCORE",$B$3))</f>
        <v/>
      </c>
      <c r="N348" s="43" t="str">
        <f>IF($A348="","",_xll.ciqfunctions.udf.CIQ($A348,"IQ_GROSS_MARGIN_SCORE",$B$3))</f>
        <v/>
      </c>
      <c r="O348" s="43" t="str">
        <f>IF($A348="","",_xll.ciqfunctions.udf.CIQ($A348,"IQ_EBITDA_MARGIN_SCORE",$B$3))</f>
        <v/>
      </c>
      <c r="Q348" s="43" t="str">
        <f>IF($A348="","",_xll.ciqfunctions.udf.CIQ($A348,"IQ_SOLVENCY_SCORE",$B$3))</f>
        <v/>
      </c>
      <c r="R348" s="43" t="str">
        <f>IF($A348="","",_xll.ciqfunctions.udf.CIQ($A348,"IQ_FFO_INT_SCORE",$B$3))</f>
        <v/>
      </c>
      <c r="S348" s="43" t="str">
        <f>IF($A348="","",_xll.ciqfunctions.udf.CIQ($A348,"IQ_EBITDA_INT_SCORE",$B$3))</f>
        <v/>
      </c>
      <c r="T348" s="43" t="str">
        <f>IF($A348="","",_xll.ciqfunctions.udf.CIQ($A348,"IQ_FFO_TOTAL_DEBT_SCORE",$B$3))</f>
        <v/>
      </c>
      <c r="U348" s="43" t="str">
        <f>IF($A348="","",_xll.ciqfunctions.udf.CIQ($A348,"IQ_NET_DEBT_EBITDA_SCORE",$B$3))</f>
        <v/>
      </c>
      <c r="V348" s="43" t="str">
        <f>IF($A348="","",_xll.ciqfunctions.udf.CIQ($A348,"IQ_TOTAL_DEBT_CAP_SCORE",$B$3))</f>
        <v/>
      </c>
      <c r="W348" s="43" t="str">
        <f>IF($A348="","",_xll.ciqfunctions.udf.CIQ($A348,"IQ_DEBT_TOTAL_LIAB_SCORE",$B$3))</f>
        <v/>
      </c>
      <c r="X348" s="43" t="str">
        <f>IF($A348="","",_xll.ciqfunctions.udf.CIQ($A348,"IQ_TOTAL_DEBT_TOTAL_REV_SCORE",$B$3))</f>
        <v/>
      </c>
      <c r="Z348" s="43" t="str">
        <f>IF($A348="","",_xll.ciqfunctions.udf.CIQ($A348,"IQ_LIQUID_SCORE",$B$3))</f>
        <v/>
      </c>
      <c r="AA348" s="43" t="str">
        <f>IF($A348="","",_xll.ciqfunctions.udf.CIQ($A348,"IQ_FFO_PLUS_CASH_ST_DEBT_SCORE",$B$3))</f>
        <v/>
      </c>
      <c r="AB348" s="43" t="str">
        <f>IF($A348="","",_xll.ciqfunctions.udf.CIQ($A348,"IQ_FFO_GROSS_PROFIT_SCORE",$B$3))</f>
        <v/>
      </c>
      <c r="AC348" s="43" t="str">
        <f>IF($A348="","",_xll.ciqfunctions.udf.CIQ($A348,"IQ_BASIC_DEFENSE_INTERVAL_SCORE",$B$3))</f>
        <v/>
      </c>
      <c r="AD348" s="43" t="str">
        <f>IF($A348="","",_xll.ciqfunctions.udf.CIQ($A348,"IQ_CURRENT_RATIO_SCORE",$B$3))</f>
        <v/>
      </c>
      <c r="AE348" s="43" t="str">
        <f>IF($A348="","",_xll.ciqfunctions.udf.CIQ($A348,"IQ_QUICK_RATIO_SCORE",$B$3))</f>
        <v/>
      </c>
    </row>
    <row r="349" spans="3:31" ht="12.75" customHeight="1" x14ac:dyDescent="0.2">
      <c r="C349" s="43" t="str">
        <f>IF($A349="","",_xll.ciqfunctions.udf.CIQ($A349,"IQ_OPERATIONAL_SCORE",$B$3))</f>
        <v/>
      </c>
      <c r="D349" s="43" t="str">
        <f>IF($A349="","",_xll.ciqfunctions.udf.CIQ($A349,"IQ_TOTAL_REV_SCORE",$B$3))</f>
        <v/>
      </c>
      <c r="E349" s="43" t="str">
        <f>IF($A349="","",_xll.ciqfunctions.udf.CIQ($A349,"IQ_TOTAL_EQUITY_SCORE",$B$3))</f>
        <v/>
      </c>
      <c r="F349" s="43" t="str">
        <f>IF($A349="","",_xll.ciqfunctions.udf.CIQ($A349,"IQ_RETURN_CAPITAL_SCORE",$B$3))</f>
        <v/>
      </c>
      <c r="G349" s="43" t="str">
        <f>IF($A349="","",_xll.ciqfunctions.udf.CIQ($A349,"IQ_RECURRING_EARN_ASSETS_SCORE",$B$3))</f>
        <v/>
      </c>
      <c r="H349" s="43" t="str">
        <f>IF($A349="","",_xll.ciqfunctions.udf.CIQ($A349,"IQ_NET_WORKING_CAP_REV_SCORE",$B$3))</f>
        <v/>
      </c>
      <c r="I349" s="43" t="str">
        <f>IF($A349="","",_xll.ciqfunctions.udf.CIQ($A349,"IQ_ASSET_TURNS_SCORE",$B$3))</f>
        <v/>
      </c>
      <c r="J349" s="43" t="str">
        <f>IF($A349="","",_xll.ciqfunctions.udf.CIQ($A349,"IQ_INTAN_ASSETS_REV_SCORE",$B$3))</f>
        <v/>
      </c>
      <c r="K349" s="43" t="str">
        <f>IF($A349="","",_xll.ciqfunctions.udf.CIQ($A349,"IQ_NET_WORKING_CAP_TOTAL_ASSETS_SCORE",$B$3))</f>
        <v/>
      </c>
      <c r="L349" s="43" t="str">
        <f>IF($A349="","",_xll.ciqfunctions.udf.CIQ($A349,"IQ_AP_AR_SCORE",$B$3))</f>
        <v/>
      </c>
      <c r="M349" s="43" t="str">
        <f>IF($A349="","",_xll.ciqfunctions.udf.CIQ($A349,"IQ_MGMT_RATE_RETURN_SCORE",$B$3))</f>
        <v/>
      </c>
      <c r="N349" s="43" t="str">
        <f>IF($A349="","",_xll.ciqfunctions.udf.CIQ($A349,"IQ_GROSS_MARGIN_SCORE",$B$3))</f>
        <v/>
      </c>
      <c r="O349" s="43" t="str">
        <f>IF($A349="","",_xll.ciqfunctions.udf.CIQ($A349,"IQ_EBITDA_MARGIN_SCORE",$B$3))</f>
        <v/>
      </c>
      <c r="Q349" s="43" t="str">
        <f>IF($A349="","",_xll.ciqfunctions.udf.CIQ($A349,"IQ_SOLVENCY_SCORE",$B$3))</f>
        <v/>
      </c>
      <c r="R349" s="43" t="str">
        <f>IF($A349="","",_xll.ciqfunctions.udf.CIQ($A349,"IQ_FFO_INT_SCORE",$B$3))</f>
        <v/>
      </c>
      <c r="S349" s="43" t="str">
        <f>IF($A349="","",_xll.ciqfunctions.udf.CIQ($A349,"IQ_EBITDA_INT_SCORE",$B$3))</f>
        <v/>
      </c>
      <c r="T349" s="43" t="str">
        <f>IF($A349="","",_xll.ciqfunctions.udf.CIQ($A349,"IQ_FFO_TOTAL_DEBT_SCORE",$B$3))</f>
        <v/>
      </c>
      <c r="U349" s="43" t="str">
        <f>IF($A349="","",_xll.ciqfunctions.udf.CIQ($A349,"IQ_NET_DEBT_EBITDA_SCORE",$B$3))</f>
        <v/>
      </c>
      <c r="V349" s="43" t="str">
        <f>IF($A349="","",_xll.ciqfunctions.udf.CIQ($A349,"IQ_TOTAL_DEBT_CAP_SCORE",$B$3))</f>
        <v/>
      </c>
      <c r="W349" s="43" t="str">
        <f>IF($A349="","",_xll.ciqfunctions.udf.CIQ($A349,"IQ_DEBT_TOTAL_LIAB_SCORE",$B$3))</f>
        <v/>
      </c>
      <c r="X349" s="43" t="str">
        <f>IF($A349="","",_xll.ciqfunctions.udf.CIQ($A349,"IQ_TOTAL_DEBT_TOTAL_REV_SCORE",$B$3))</f>
        <v/>
      </c>
      <c r="Z349" s="43" t="str">
        <f>IF($A349="","",_xll.ciqfunctions.udf.CIQ($A349,"IQ_LIQUID_SCORE",$B$3))</f>
        <v/>
      </c>
      <c r="AA349" s="43" t="str">
        <f>IF($A349="","",_xll.ciqfunctions.udf.CIQ($A349,"IQ_FFO_PLUS_CASH_ST_DEBT_SCORE",$B$3))</f>
        <v/>
      </c>
      <c r="AB349" s="43" t="str">
        <f>IF($A349="","",_xll.ciqfunctions.udf.CIQ($A349,"IQ_FFO_GROSS_PROFIT_SCORE",$B$3))</f>
        <v/>
      </c>
      <c r="AC349" s="43" t="str">
        <f>IF($A349="","",_xll.ciqfunctions.udf.CIQ($A349,"IQ_BASIC_DEFENSE_INTERVAL_SCORE",$B$3))</f>
        <v/>
      </c>
      <c r="AD349" s="43" t="str">
        <f>IF($A349="","",_xll.ciqfunctions.udf.CIQ($A349,"IQ_CURRENT_RATIO_SCORE",$B$3))</f>
        <v/>
      </c>
      <c r="AE349" s="43" t="str">
        <f>IF($A349="","",_xll.ciqfunctions.udf.CIQ($A349,"IQ_QUICK_RATIO_SCORE",$B$3))</f>
        <v/>
      </c>
    </row>
    <row r="350" spans="3:31" ht="12.75" customHeight="1" x14ac:dyDescent="0.2">
      <c r="C350" s="43" t="str">
        <f>IF($A350="","",_xll.ciqfunctions.udf.CIQ($A350,"IQ_OPERATIONAL_SCORE",$B$3))</f>
        <v/>
      </c>
      <c r="D350" s="43" t="str">
        <f>IF($A350="","",_xll.ciqfunctions.udf.CIQ($A350,"IQ_TOTAL_REV_SCORE",$B$3))</f>
        <v/>
      </c>
      <c r="E350" s="43" t="str">
        <f>IF($A350="","",_xll.ciqfunctions.udf.CIQ($A350,"IQ_TOTAL_EQUITY_SCORE",$B$3))</f>
        <v/>
      </c>
      <c r="F350" s="43" t="str">
        <f>IF($A350="","",_xll.ciqfunctions.udf.CIQ($A350,"IQ_RETURN_CAPITAL_SCORE",$B$3))</f>
        <v/>
      </c>
      <c r="G350" s="43" t="str">
        <f>IF($A350="","",_xll.ciqfunctions.udf.CIQ($A350,"IQ_RECURRING_EARN_ASSETS_SCORE",$B$3))</f>
        <v/>
      </c>
      <c r="H350" s="43" t="str">
        <f>IF($A350="","",_xll.ciqfunctions.udf.CIQ($A350,"IQ_NET_WORKING_CAP_REV_SCORE",$B$3))</f>
        <v/>
      </c>
      <c r="I350" s="43" t="str">
        <f>IF($A350="","",_xll.ciqfunctions.udf.CIQ($A350,"IQ_ASSET_TURNS_SCORE",$B$3))</f>
        <v/>
      </c>
      <c r="J350" s="43" t="str">
        <f>IF($A350="","",_xll.ciqfunctions.udf.CIQ($A350,"IQ_INTAN_ASSETS_REV_SCORE",$B$3))</f>
        <v/>
      </c>
      <c r="K350" s="43" t="str">
        <f>IF($A350="","",_xll.ciqfunctions.udf.CIQ($A350,"IQ_NET_WORKING_CAP_TOTAL_ASSETS_SCORE",$B$3))</f>
        <v/>
      </c>
      <c r="L350" s="43" t="str">
        <f>IF($A350="","",_xll.ciqfunctions.udf.CIQ($A350,"IQ_AP_AR_SCORE",$B$3))</f>
        <v/>
      </c>
      <c r="M350" s="43" t="str">
        <f>IF($A350="","",_xll.ciqfunctions.udf.CIQ($A350,"IQ_MGMT_RATE_RETURN_SCORE",$B$3))</f>
        <v/>
      </c>
      <c r="N350" s="43" t="str">
        <f>IF($A350="","",_xll.ciqfunctions.udf.CIQ($A350,"IQ_GROSS_MARGIN_SCORE",$B$3))</f>
        <v/>
      </c>
      <c r="O350" s="43" t="str">
        <f>IF($A350="","",_xll.ciqfunctions.udf.CIQ($A350,"IQ_EBITDA_MARGIN_SCORE",$B$3))</f>
        <v/>
      </c>
      <c r="Q350" s="43" t="str">
        <f>IF($A350="","",_xll.ciqfunctions.udf.CIQ($A350,"IQ_SOLVENCY_SCORE",$B$3))</f>
        <v/>
      </c>
      <c r="R350" s="43" t="str">
        <f>IF($A350="","",_xll.ciqfunctions.udf.CIQ($A350,"IQ_FFO_INT_SCORE",$B$3))</f>
        <v/>
      </c>
      <c r="S350" s="43" t="str">
        <f>IF($A350="","",_xll.ciqfunctions.udf.CIQ($A350,"IQ_EBITDA_INT_SCORE",$B$3))</f>
        <v/>
      </c>
      <c r="T350" s="43" t="str">
        <f>IF($A350="","",_xll.ciqfunctions.udf.CIQ($A350,"IQ_FFO_TOTAL_DEBT_SCORE",$B$3))</f>
        <v/>
      </c>
      <c r="U350" s="43" t="str">
        <f>IF($A350="","",_xll.ciqfunctions.udf.CIQ($A350,"IQ_NET_DEBT_EBITDA_SCORE",$B$3))</f>
        <v/>
      </c>
      <c r="V350" s="43" t="str">
        <f>IF($A350="","",_xll.ciqfunctions.udf.CIQ($A350,"IQ_TOTAL_DEBT_CAP_SCORE",$B$3))</f>
        <v/>
      </c>
      <c r="W350" s="43" t="str">
        <f>IF($A350="","",_xll.ciqfunctions.udf.CIQ($A350,"IQ_DEBT_TOTAL_LIAB_SCORE",$B$3))</f>
        <v/>
      </c>
      <c r="X350" s="43" t="str">
        <f>IF($A350="","",_xll.ciqfunctions.udf.CIQ($A350,"IQ_TOTAL_DEBT_TOTAL_REV_SCORE",$B$3))</f>
        <v/>
      </c>
      <c r="Z350" s="43" t="str">
        <f>IF($A350="","",_xll.ciqfunctions.udf.CIQ($A350,"IQ_LIQUID_SCORE",$B$3))</f>
        <v/>
      </c>
      <c r="AA350" s="43" t="str">
        <f>IF($A350="","",_xll.ciqfunctions.udf.CIQ($A350,"IQ_FFO_PLUS_CASH_ST_DEBT_SCORE",$B$3))</f>
        <v/>
      </c>
      <c r="AB350" s="43" t="str">
        <f>IF($A350="","",_xll.ciqfunctions.udf.CIQ($A350,"IQ_FFO_GROSS_PROFIT_SCORE",$B$3))</f>
        <v/>
      </c>
      <c r="AC350" s="43" t="str">
        <f>IF($A350="","",_xll.ciqfunctions.udf.CIQ($A350,"IQ_BASIC_DEFENSE_INTERVAL_SCORE",$B$3))</f>
        <v/>
      </c>
      <c r="AD350" s="43" t="str">
        <f>IF($A350="","",_xll.ciqfunctions.udf.CIQ($A350,"IQ_CURRENT_RATIO_SCORE",$B$3))</f>
        <v/>
      </c>
      <c r="AE350" s="43" t="str">
        <f>IF($A350="","",_xll.ciqfunctions.udf.CIQ($A350,"IQ_QUICK_RATIO_SCORE",$B$3))</f>
        <v/>
      </c>
    </row>
    <row r="351" spans="3:31" ht="12.75" customHeight="1" x14ac:dyDescent="0.2">
      <c r="C351" s="43" t="str">
        <f>IF($A351="","",_xll.ciqfunctions.udf.CIQ($A351,"IQ_OPERATIONAL_SCORE",$B$3))</f>
        <v/>
      </c>
      <c r="D351" s="43" t="str">
        <f>IF($A351="","",_xll.ciqfunctions.udf.CIQ($A351,"IQ_TOTAL_REV_SCORE",$B$3))</f>
        <v/>
      </c>
      <c r="E351" s="43" t="str">
        <f>IF($A351="","",_xll.ciqfunctions.udf.CIQ($A351,"IQ_TOTAL_EQUITY_SCORE",$B$3))</f>
        <v/>
      </c>
      <c r="F351" s="43" t="str">
        <f>IF($A351="","",_xll.ciqfunctions.udf.CIQ($A351,"IQ_RETURN_CAPITAL_SCORE",$B$3))</f>
        <v/>
      </c>
      <c r="G351" s="43" t="str">
        <f>IF($A351="","",_xll.ciqfunctions.udf.CIQ($A351,"IQ_RECURRING_EARN_ASSETS_SCORE",$B$3))</f>
        <v/>
      </c>
      <c r="H351" s="43" t="str">
        <f>IF($A351="","",_xll.ciqfunctions.udf.CIQ($A351,"IQ_NET_WORKING_CAP_REV_SCORE",$B$3))</f>
        <v/>
      </c>
      <c r="I351" s="43" t="str">
        <f>IF($A351="","",_xll.ciqfunctions.udf.CIQ($A351,"IQ_ASSET_TURNS_SCORE",$B$3))</f>
        <v/>
      </c>
      <c r="J351" s="43" t="str">
        <f>IF($A351="","",_xll.ciqfunctions.udf.CIQ($A351,"IQ_INTAN_ASSETS_REV_SCORE",$B$3))</f>
        <v/>
      </c>
      <c r="K351" s="43" t="str">
        <f>IF($A351="","",_xll.ciqfunctions.udf.CIQ($A351,"IQ_NET_WORKING_CAP_TOTAL_ASSETS_SCORE",$B$3))</f>
        <v/>
      </c>
      <c r="L351" s="43" t="str">
        <f>IF($A351="","",_xll.ciqfunctions.udf.CIQ($A351,"IQ_AP_AR_SCORE",$B$3))</f>
        <v/>
      </c>
      <c r="M351" s="43" t="str">
        <f>IF($A351="","",_xll.ciqfunctions.udf.CIQ($A351,"IQ_MGMT_RATE_RETURN_SCORE",$B$3))</f>
        <v/>
      </c>
      <c r="N351" s="43" t="str">
        <f>IF($A351="","",_xll.ciqfunctions.udf.CIQ($A351,"IQ_GROSS_MARGIN_SCORE",$B$3))</f>
        <v/>
      </c>
      <c r="O351" s="43" t="str">
        <f>IF($A351="","",_xll.ciqfunctions.udf.CIQ($A351,"IQ_EBITDA_MARGIN_SCORE",$B$3))</f>
        <v/>
      </c>
      <c r="Q351" s="43" t="str">
        <f>IF($A351="","",_xll.ciqfunctions.udf.CIQ($A351,"IQ_SOLVENCY_SCORE",$B$3))</f>
        <v/>
      </c>
      <c r="R351" s="43" t="str">
        <f>IF($A351="","",_xll.ciqfunctions.udf.CIQ($A351,"IQ_FFO_INT_SCORE",$B$3))</f>
        <v/>
      </c>
      <c r="S351" s="43" t="str">
        <f>IF($A351="","",_xll.ciqfunctions.udf.CIQ($A351,"IQ_EBITDA_INT_SCORE",$B$3))</f>
        <v/>
      </c>
      <c r="T351" s="43" t="str">
        <f>IF($A351="","",_xll.ciqfunctions.udf.CIQ($A351,"IQ_FFO_TOTAL_DEBT_SCORE",$B$3))</f>
        <v/>
      </c>
      <c r="U351" s="43" t="str">
        <f>IF($A351="","",_xll.ciqfunctions.udf.CIQ($A351,"IQ_NET_DEBT_EBITDA_SCORE",$B$3))</f>
        <v/>
      </c>
      <c r="V351" s="43" t="str">
        <f>IF($A351="","",_xll.ciqfunctions.udf.CIQ($A351,"IQ_TOTAL_DEBT_CAP_SCORE",$B$3))</f>
        <v/>
      </c>
      <c r="W351" s="43" t="str">
        <f>IF($A351="","",_xll.ciqfunctions.udf.CIQ($A351,"IQ_DEBT_TOTAL_LIAB_SCORE",$B$3))</f>
        <v/>
      </c>
      <c r="X351" s="43" t="str">
        <f>IF($A351="","",_xll.ciqfunctions.udf.CIQ($A351,"IQ_TOTAL_DEBT_TOTAL_REV_SCORE",$B$3))</f>
        <v/>
      </c>
      <c r="Z351" s="43" t="str">
        <f>IF($A351="","",_xll.ciqfunctions.udf.CIQ($A351,"IQ_LIQUID_SCORE",$B$3))</f>
        <v/>
      </c>
      <c r="AA351" s="43" t="str">
        <f>IF($A351="","",_xll.ciqfunctions.udf.CIQ($A351,"IQ_FFO_PLUS_CASH_ST_DEBT_SCORE",$B$3))</f>
        <v/>
      </c>
      <c r="AB351" s="43" t="str">
        <f>IF($A351="","",_xll.ciqfunctions.udf.CIQ($A351,"IQ_FFO_GROSS_PROFIT_SCORE",$B$3))</f>
        <v/>
      </c>
      <c r="AC351" s="43" t="str">
        <f>IF($A351="","",_xll.ciqfunctions.udf.CIQ($A351,"IQ_BASIC_DEFENSE_INTERVAL_SCORE",$B$3))</f>
        <v/>
      </c>
      <c r="AD351" s="43" t="str">
        <f>IF($A351="","",_xll.ciqfunctions.udf.CIQ($A351,"IQ_CURRENT_RATIO_SCORE",$B$3))</f>
        <v/>
      </c>
      <c r="AE351" s="43" t="str">
        <f>IF($A351="","",_xll.ciqfunctions.udf.CIQ($A351,"IQ_QUICK_RATIO_SCORE",$B$3))</f>
        <v/>
      </c>
    </row>
    <row r="352" spans="3:31" ht="12.75" customHeight="1" x14ac:dyDescent="0.2">
      <c r="C352" s="43" t="str">
        <f>IF($A352="","",_xll.ciqfunctions.udf.CIQ($A352,"IQ_OPERATIONAL_SCORE",$B$3))</f>
        <v/>
      </c>
      <c r="D352" s="43" t="str">
        <f>IF($A352="","",_xll.ciqfunctions.udf.CIQ($A352,"IQ_TOTAL_REV_SCORE",$B$3))</f>
        <v/>
      </c>
      <c r="E352" s="43" t="str">
        <f>IF($A352="","",_xll.ciqfunctions.udf.CIQ($A352,"IQ_TOTAL_EQUITY_SCORE",$B$3))</f>
        <v/>
      </c>
      <c r="F352" s="43" t="str">
        <f>IF($A352="","",_xll.ciqfunctions.udf.CIQ($A352,"IQ_RETURN_CAPITAL_SCORE",$B$3))</f>
        <v/>
      </c>
      <c r="G352" s="43" t="str">
        <f>IF($A352="","",_xll.ciqfunctions.udf.CIQ($A352,"IQ_RECURRING_EARN_ASSETS_SCORE",$B$3))</f>
        <v/>
      </c>
      <c r="H352" s="43" t="str">
        <f>IF($A352="","",_xll.ciqfunctions.udf.CIQ($A352,"IQ_NET_WORKING_CAP_REV_SCORE",$B$3))</f>
        <v/>
      </c>
      <c r="I352" s="43" t="str">
        <f>IF($A352="","",_xll.ciqfunctions.udf.CIQ($A352,"IQ_ASSET_TURNS_SCORE",$B$3))</f>
        <v/>
      </c>
      <c r="J352" s="43" t="str">
        <f>IF($A352="","",_xll.ciqfunctions.udf.CIQ($A352,"IQ_INTAN_ASSETS_REV_SCORE",$B$3))</f>
        <v/>
      </c>
      <c r="K352" s="43" t="str">
        <f>IF($A352="","",_xll.ciqfunctions.udf.CIQ($A352,"IQ_NET_WORKING_CAP_TOTAL_ASSETS_SCORE",$B$3))</f>
        <v/>
      </c>
      <c r="L352" s="43" t="str">
        <f>IF($A352="","",_xll.ciqfunctions.udf.CIQ($A352,"IQ_AP_AR_SCORE",$B$3))</f>
        <v/>
      </c>
      <c r="M352" s="43" t="str">
        <f>IF($A352="","",_xll.ciqfunctions.udf.CIQ($A352,"IQ_MGMT_RATE_RETURN_SCORE",$B$3))</f>
        <v/>
      </c>
      <c r="N352" s="43" t="str">
        <f>IF($A352="","",_xll.ciqfunctions.udf.CIQ($A352,"IQ_GROSS_MARGIN_SCORE",$B$3))</f>
        <v/>
      </c>
      <c r="O352" s="43" t="str">
        <f>IF($A352="","",_xll.ciqfunctions.udf.CIQ($A352,"IQ_EBITDA_MARGIN_SCORE",$B$3))</f>
        <v/>
      </c>
      <c r="Q352" s="43" t="str">
        <f>IF($A352="","",_xll.ciqfunctions.udf.CIQ($A352,"IQ_SOLVENCY_SCORE",$B$3))</f>
        <v/>
      </c>
      <c r="R352" s="43" t="str">
        <f>IF($A352="","",_xll.ciqfunctions.udf.CIQ($A352,"IQ_FFO_INT_SCORE",$B$3))</f>
        <v/>
      </c>
      <c r="S352" s="43" t="str">
        <f>IF($A352="","",_xll.ciqfunctions.udf.CIQ($A352,"IQ_EBITDA_INT_SCORE",$B$3))</f>
        <v/>
      </c>
      <c r="T352" s="43" t="str">
        <f>IF($A352="","",_xll.ciqfunctions.udf.CIQ($A352,"IQ_FFO_TOTAL_DEBT_SCORE",$B$3))</f>
        <v/>
      </c>
      <c r="U352" s="43" t="str">
        <f>IF($A352="","",_xll.ciqfunctions.udf.CIQ($A352,"IQ_NET_DEBT_EBITDA_SCORE",$B$3))</f>
        <v/>
      </c>
      <c r="V352" s="43" t="str">
        <f>IF($A352="","",_xll.ciqfunctions.udf.CIQ($A352,"IQ_TOTAL_DEBT_CAP_SCORE",$B$3))</f>
        <v/>
      </c>
      <c r="W352" s="43" t="str">
        <f>IF($A352="","",_xll.ciqfunctions.udf.CIQ($A352,"IQ_DEBT_TOTAL_LIAB_SCORE",$B$3))</f>
        <v/>
      </c>
      <c r="X352" s="43" t="str">
        <f>IF($A352="","",_xll.ciqfunctions.udf.CIQ($A352,"IQ_TOTAL_DEBT_TOTAL_REV_SCORE",$B$3))</f>
        <v/>
      </c>
      <c r="Z352" s="43" t="str">
        <f>IF($A352="","",_xll.ciqfunctions.udf.CIQ($A352,"IQ_LIQUID_SCORE",$B$3))</f>
        <v/>
      </c>
      <c r="AA352" s="43" t="str">
        <f>IF($A352="","",_xll.ciqfunctions.udf.CIQ($A352,"IQ_FFO_PLUS_CASH_ST_DEBT_SCORE",$B$3))</f>
        <v/>
      </c>
      <c r="AB352" s="43" t="str">
        <f>IF($A352="","",_xll.ciqfunctions.udf.CIQ($A352,"IQ_FFO_GROSS_PROFIT_SCORE",$B$3))</f>
        <v/>
      </c>
      <c r="AC352" s="43" t="str">
        <f>IF($A352="","",_xll.ciqfunctions.udf.CIQ($A352,"IQ_BASIC_DEFENSE_INTERVAL_SCORE",$B$3))</f>
        <v/>
      </c>
      <c r="AD352" s="43" t="str">
        <f>IF($A352="","",_xll.ciqfunctions.udf.CIQ($A352,"IQ_CURRENT_RATIO_SCORE",$B$3))</f>
        <v/>
      </c>
      <c r="AE352" s="43" t="str">
        <f>IF($A352="","",_xll.ciqfunctions.udf.CIQ($A352,"IQ_QUICK_RATIO_SCORE",$B$3))</f>
        <v/>
      </c>
    </row>
    <row r="353" spans="3:31" ht="12.75" customHeight="1" x14ac:dyDescent="0.2">
      <c r="C353" s="43" t="str">
        <f>IF($A353="","",_xll.ciqfunctions.udf.CIQ($A353,"IQ_OPERATIONAL_SCORE",$B$3))</f>
        <v/>
      </c>
      <c r="D353" s="43" t="str">
        <f>IF($A353="","",_xll.ciqfunctions.udf.CIQ($A353,"IQ_TOTAL_REV_SCORE",$B$3))</f>
        <v/>
      </c>
      <c r="E353" s="43" t="str">
        <f>IF($A353="","",_xll.ciqfunctions.udf.CIQ($A353,"IQ_TOTAL_EQUITY_SCORE",$B$3))</f>
        <v/>
      </c>
      <c r="F353" s="43" t="str">
        <f>IF($A353="","",_xll.ciqfunctions.udf.CIQ($A353,"IQ_RETURN_CAPITAL_SCORE",$B$3))</f>
        <v/>
      </c>
      <c r="G353" s="43" t="str">
        <f>IF($A353="","",_xll.ciqfunctions.udf.CIQ($A353,"IQ_RECURRING_EARN_ASSETS_SCORE",$B$3))</f>
        <v/>
      </c>
      <c r="H353" s="43" t="str">
        <f>IF($A353="","",_xll.ciqfunctions.udf.CIQ($A353,"IQ_NET_WORKING_CAP_REV_SCORE",$B$3))</f>
        <v/>
      </c>
      <c r="I353" s="43" t="str">
        <f>IF($A353="","",_xll.ciqfunctions.udf.CIQ($A353,"IQ_ASSET_TURNS_SCORE",$B$3))</f>
        <v/>
      </c>
      <c r="J353" s="43" t="str">
        <f>IF($A353="","",_xll.ciqfunctions.udf.CIQ($A353,"IQ_INTAN_ASSETS_REV_SCORE",$B$3))</f>
        <v/>
      </c>
      <c r="K353" s="43" t="str">
        <f>IF($A353="","",_xll.ciqfunctions.udf.CIQ($A353,"IQ_NET_WORKING_CAP_TOTAL_ASSETS_SCORE",$B$3))</f>
        <v/>
      </c>
      <c r="L353" s="43" t="str">
        <f>IF($A353="","",_xll.ciqfunctions.udf.CIQ($A353,"IQ_AP_AR_SCORE",$B$3))</f>
        <v/>
      </c>
      <c r="M353" s="43" t="str">
        <f>IF($A353="","",_xll.ciqfunctions.udf.CIQ($A353,"IQ_MGMT_RATE_RETURN_SCORE",$B$3))</f>
        <v/>
      </c>
      <c r="N353" s="43" t="str">
        <f>IF($A353="","",_xll.ciqfunctions.udf.CIQ($A353,"IQ_GROSS_MARGIN_SCORE",$B$3))</f>
        <v/>
      </c>
      <c r="O353" s="43" t="str">
        <f>IF($A353="","",_xll.ciqfunctions.udf.CIQ($A353,"IQ_EBITDA_MARGIN_SCORE",$B$3))</f>
        <v/>
      </c>
      <c r="Q353" s="43" t="str">
        <f>IF($A353="","",_xll.ciqfunctions.udf.CIQ($A353,"IQ_SOLVENCY_SCORE",$B$3))</f>
        <v/>
      </c>
      <c r="R353" s="43" t="str">
        <f>IF($A353="","",_xll.ciqfunctions.udf.CIQ($A353,"IQ_FFO_INT_SCORE",$B$3))</f>
        <v/>
      </c>
      <c r="S353" s="43" t="str">
        <f>IF($A353="","",_xll.ciqfunctions.udf.CIQ($A353,"IQ_EBITDA_INT_SCORE",$B$3))</f>
        <v/>
      </c>
      <c r="T353" s="43" t="str">
        <f>IF($A353="","",_xll.ciqfunctions.udf.CIQ($A353,"IQ_FFO_TOTAL_DEBT_SCORE",$B$3))</f>
        <v/>
      </c>
      <c r="U353" s="43" t="str">
        <f>IF($A353="","",_xll.ciqfunctions.udf.CIQ($A353,"IQ_NET_DEBT_EBITDA_SCORE",$B$3))</f>
        <v/>
      </c>
      <c r="V353" s="43" t="str">
        <f>IF($A353="","",_xll.ciqfunctions.udf.CIQ($A353,"IQ_TOTAL_DEBT_CAP_SCORE",$B$3))</f>
        <v/>
      </c>
      <c r="W353" s="43" t="str">
        <f>IF($A353="","",_xll.ciqfunctions.udf.CIQ($A353,"IQ_DEBT_TOTAL_LIAB_SCORE",$B$3))</f>
        <v/>
      </c>
      <c r="X353" s="43" t="str">
        <f>IF($A353="","",_xll.ciqfunctions.udf.CIQ($A353,"IQ_TOTAL_DEBT_TOTAL_REV_SCORE",$B$3))</f>
        <v/>
      </c>
      <c r="Z353" s="43" t="str">
        <f>IF($A353="","",_xll.ciqfunctions.udf.CIQ($A353,"IQ_LIQUID_SCORE",$B$3))</f>
        <v/>
      </c>
      <c r="AA353" s="43" t="str">
        <f>IF($A353="","",_xll.ciqfunctions.udf.CIQ($A353,"IQ_FFO_PLUS_CASH_ST_DEBT_SCORE",$B$3))</f>
        <v/>
      </c>
      <c r="AB353" s="43" t="str">
        <f>IF($A353="","",_xll.ciqfunctions.udf.CIQ($A353,"IQ_FFO_GROSS_PROFIT_SCORE",$B$3))</f>
        <v/>
      </c>
      <c r="AC353" s="43" t="str">
        <f>IF($A353="","",_xll.ciqfunctions.udf.CIQ($A353,"IQ_BASIC_DEFENSE_INTERVAL_SCORE",$B$3))</f>
        <v/>
      </c>
      <c r="AD353" s="43" t="str">
        <f>IF($A353="","",_xll.ciqfunctions.udf.CIQ($A353,"IQ_CURRENT_RATIO_SCORE",$B$3))</f>
        <v/>
      </c>
      <c r="AE353" s="43" t="str">
        <f>IF($A353="","",_xll.ciqfunctions.udf.CIQ($A353,"IQ_QUICK_RATIO_SCORE",$B$3))</f>
        <v/>
      </c>
    </row>
    <row r="354" spans="3:31" ht="12.75" customHeight="1" x14ac:dyDescent="0.2">
      <c r="C354" s="43" t="str">
        <f>IF($A354="","",_xll.ciqfunctions.udf.CIQ($A354,"IQ_OPERATIONAL_SCORE",$B$3))</f>
        <v/>
      </c>
      <c r="D354" s="43" t="str">
        <f>IF($A354="","",_xll.ciqfunctions.udf.CIQ($A354,"IQ_TOTAL_REV_SCORE",$B$3))</f>
        <v/>
      </c>
      <c r="E354" s="43" t="str">
        <f>IF($A354="","",_xll.ciqfunctions.udf.CIQ($A354,"IQ_TOTAL_EQUITY_SCORE",$B$3))</f>
        <v/>
      </c>
      <c r="F354" s="43" t="str">
        <f>IF($A354="","",_xll.ciqfunctions.udf.CIQ($A354,"IQ_RETURN_CAPITAL_SCORE",$B$3))</f>
        <v/>
      </c>
      <c r="G354" s="43" t="str">
        <f>IF($A354="","",_xll.ciqfunctions.udf.CIQ($A354,"IQ_RECURRING_EARN_ASSETS_SCORE",$B$3))</f>
        <v/>
      </c>
      <c r="H354" s="43" t="str">
        <f>IF($A354="","",_xll.ciqfunctions.udf.CIQ($A354,"IQ_NET_WORKING_CAP_REV_SCORE",$B$3))</f>
        <v/>
      </c>
      <c r="I354" s="43" t="str">
        <f>IF($A354="","",_xll.ciqfunctions.udf.CIQ($A354,"IQ_ASSET_TURNS_SCORE",$B$3))</f>
        <v/>
      </c>
      <c r="J354" s="43" t="str">
        <f>IF($A354="","",_xll.ciqfunctions.udf.CIQ($A354,"IQ_INTAN_ASSETS_REV_SCORE",$B$3))</f>
        <v/>
      </c>
      <c r="K354" s="43" t="str">
        <f>IF($A354="","",_xll.ciqfunctions.udf.CIQ($A354,"IQ_NET_WORKING_CAP_TOTAL_ASSETS_SCORE",$B$3))</f>
        <v/>
      </c>
      <c r="L354" s="43" t="str">
        <f>IF($A354="","",_xll.ciqfunctions.udf.CIQ($A354,"IQ_AP_AR_SCORE",$B$3))</f>
        <v/>
      </c>
      <c r="M354" s="43" t="str">
        <f>IF($A354="","",_xll.ciqfunctions.udf.CIQ($A354,"IQ_MGMT_RATE_RETURN_SCORE",$B$3))</f>
        <v/>
      </c>
      <c r="N354" s="43" t="str">
        <f>IF($A354="","",_xll.ciqfunctions.udf.CIQ($A354,"IQ_GROSS_MARGIN_SCORE",$B$3))</f>
        <v/>
      </c>
      <c r="O354" s="43" t="str">
        <f>IF($A354="","",_xll.ciqfunctions.udf.CIQ($A354,"IQ_EBITDA_MARGIN_SCORE",$B$3))</f>
        <v/>
      </c>
      <c r="Q354" s="43" t="str">
        <f>IF($A354="","",_xll.ciqfunctions.udf.CIQ($A354,"IQ_SOLVENCY_SCORE",$B$3))</f>
        <v/>
      </c>
      <c r="R354" s="43" t="str">
        <f>IF($A354="","",_xll.ciqfunctions.udf.CIQ($A354,"IQ_FFO_INT_SCORE",$B$3))</f>
        <v/>
      </c>
      <c r="S354" s="43" t="str">
        <f>IF($A354="","",_xll.ciqfunctions.udf.CIQ($A354,"IQ_EBITDA_INT_SCORE",$B$3))</f>
        <v/>
      </c>
      <c r="T354" s="43" t="str">
        <f>IF($A354="","",_xll.ciqfunctions.udf.CIQ($A354,"IQ_FFO_TOTAL_DEBT_SCORE",$B$3))</f>
        <v/>
      </c>
      <c r="U354" s="43" t="str">
        <f>IF($A354="","",_xll.ciqfunctions.udf.CIQ($A354,"IQ_NET_DEBT_EBITDA_SCORE",$B$3))</f>
        <v/>
      </c>
      <c r="V354" s="43" t="str">
        <f>IF($A354="","",_xll.ciqfunctions.udf.CIQ($A354,"IQ_TOTAL_DEBT_CAP_SCORE",$B$3))</f>
        <v/>
      </c>
      <c r="W354" s="43" t="str">
        <f>IF($A354="","",_xll.ciqfunctions.udf.CIQ($A354,"IQ_DEBT_TOTAL_LIAB_SCORE",$B$3))</f>
        <v/>
      </c>
      <c r="X354" s="43" t="str">
        <f>IF($A354="","",_xll.ciqfunctions.udf.CIQ($A354,"IQ_TOTAL_DEBT_TOTAL_REV_SCORE",$B$3))</f>
        <v/>
      </c>
      <c r="Z354" s="43" t="str">
        <f>IF($A354="","",_xll.ciqfunctions.udf.CIQ($A354,"IQ_LIQUID_SCORE",$B$3))</f>
        <v/>
      </c>
      <c r="AA354" s="43" t="str">
        <f>IF($A354="","",_xll.ciqfunctions.udf.CIQ($A354,"IQ_FFO_PLUS_CASH_ST_DEBT_SCORE",$B$3))</f>
        <v/>
      </c>
      <c r="AB354" s="43" t="str">
        <f>IF($A354="","",_xll.ciqfunctions.udf.CIQ($A354,"IQ_FFO_GROSS_PROFIT_SCORE",$B$3))</f>
        <v/>
      </c>
      <c r="AC354" s="43" t="str">
        <f>IF($A354="","",_xll.ciqfunctions.udf.CIQ($A354,"IQ_BASIC_DEFENSE_INTERVAL_SCORE",$B$3))</f>
        <v/>
      </c>
      <c r="AD354" s="43" t="str">
        <f>IF($A354="","",_xll.ciqfunctions.udf.CIQ($A354,"IQ_CURRENT_RATIO_SCORE",$B$3))</f>
        <v/>
      </c>
      <c r="AE354" s="43" t="str">
        <f>IF($A354="","",_xll.ciqfunctions.udf.CIQ($A354,"IQ_QUICK_RATIO_SCORE",$B$3))</f>
        <v/>
      </c>
    </row>
    <row r="355" spans="3:31" ht="12.75" customHeight="1" x14ac:dyDescent="0.2">
      <c r="C355" s="43" t="str">
        <f>IF($A355="","",_xll.ciqfunctions.udf.CIQ($A355,"IQ_OPERATIONAL_SCORE",$B$3))</f>
        <v/>
      </c>
      <c r="D355" s="43" t="str">
        <f>IF($A355="","",_xll.ciqfunctions.udf.CIQ($A355,"IQ_TOTAL_REV_SCORE",$B$3))</f>
        <v/>
      </c>
      <c r="E355" s="43" t="str">
        <f>IF($A355="","",_xll.ciqfunctions.udf.CIQ($A355,"IQ_TOTAL_EQUITY_SCORE",$B$3))</f>
        <v/>
      </c>
      <c r="F355" s="43" t="str">
        <f>IF($A355="","",_xll.ciqfunctions.udf.CIQ($A355,"IQ_RETURN_CAPITAL_SCORE",$B$3))</f>
        <v/>
      </c>
      <c r="G355" s="43" t="str">
        <f>IF($A355="","",_xll.ciqfunctions.udf.CIQ($A355,"IQ_RECURRING_EARN_ASSETS_SCORE",$B$3))</f>
        <v/>
      </c>
      <c r="H355" s="43" t="str">
        <f>IF($A355="","",_xll.ciqfunctions.udf.CIQ($A355,"IQ_NET_WORKING_CAP_REV_SCORE",$B$3))</f>
        <v/>
      </c>
      <c r="I355" s="43" t="str">
        <f>IF($A355="","",_xll.ciqfunctions.udf.CIQ($A355,"IQ_ASSET_TURNS_SCORE",$B$3))</f>
        <v/>
      </c>
      <c r="J355" s="43" t="str">
        <f>IF($A355="","",_xll.ciqfunctions.udf.CIQ($A355,"IQ_INTAN_ASSETS_REV_SCORE",$B$3))</f>
        <v/>
      </c>
      <c r="K355" s="43" t="str">
        <f>IF($A355="","",_xll.ciqfunctions.udf.CIQ($A355,"IQ_NET_WORKING_CAP_TOTAL_ASSETS_SCORE",$B$3))</f>
        <v/>
      </c>
      <c r="L355" s="43" t="str">
        <f>IF($A355="","",_xll.ciqfunctions.udf.CIQ($A355,"IQ_AP_AR_SCORE",$B$3))</f>
        <v/>
      </c>
      <c r="M355" s="43" t="str">
        <f>IF($A355="","",_xll.ciqfunctions.udf.CIQ($A355,"IQ_MGMT_RATE_RETURN_SCORE",$B$3))</f>
        <v/>
      </c>
      <c r="N355" s="43" t="str">
        <f>IF($A355="","",_xll.ciqfunctions.udf.CIQ($A355,"IQ_GROSS_MARGIN_SCORE",$B$3))</f>
        <v/>
      </c>
      <c r="O355" s="43" t="str">
        <f>IF($A355="","",_xll.ciqfunctions.udf.CIQ($A355,"IQ_EBITDA_MARGIN_SCORE",$B$3))</f>
        <v/>
      </c>
      <c r="Q355" s="43" t="str">
        <f>IF($A355="","",_xll.ciqfunctions.udf.CIQ($A355,"IQ_SOLVENCY_SCORE",$B$3))</f>
        <v/>
      </c>
      <c r="R355" s="43" t="str">
        <f>IF($A355="","",_xll.ciqfunctions.udf.CIQ($A355,"IQ_FFO_INT_SCORE",$B$3))</f>
        <v/>
      </c>
      <c r="S355" s="43" t="str">
        <f>IF($A355="","",_xll.ciqfunctions.udf.CIQ($A355,"IQ_EBITDA_INT_SCORE",$B$3))</f>
        <v/>
      </c>
      <c r="T355" s="43" t="str">
        <f>IF($A355="","",_xll.ciqfunctions.udf.CIQ($A355,"IQ_FFO_TOTAL_DEBT_SCORE",$B$3))</f>
        <v/>
      </c>
      <c r="U355" s="43" t="str">
        <f>IF($A355="","",_xll.ciqfunctions.udf.CIQ($A355,"IQ_NET_DEBT_EBITDA_SCORE",$B$3))</f>
        <v/>
      </c>
      <c r="V355" s="43" t="str">
        <f>IF($A355="","",_xll.ciqfunctions.udf.CIQ($A355,"IQ_TOTAL_DEBT_CAP_SCORE",$B$3))</f>
        <v/>
      </c>
      <c r="W355" s="43" t="str">
        <f>IF($A355="","",_xll.ciqfunctions.udf.CIQ($A355,"IQ_DEBT_TOTAL_LIAB_SCORE",$B$3))</f>
        <v/>
      </c>
      <c r="X355" s="43" t="str">
        <f>IF($A355="","",_xll.ciqfunctions.udf.CIQ($A355,"IQ_TOTAL_DEBT_TOTAL_REV_SCORE",$B$3))</f>
        <v/>
      </c>
      <c r="Z355" s="43" t="str">
        <f>IF($A355="","",_xll.ciqfunctions.udf.CIQ($A355,"IQ_LIQUID_SCORE",$B$3))</f>
        <v/>
      </c>
      <c r="AA355" s="43" t="str">
        <f>IF($A355="","",_xll.ciqfunctions.udf.CIQ($A355,"IQ_FFO_PLUS_CASH_ST_DEBT_SCORE",$B$3))</f>
        <v/>
      </c>
      <c r="AB355" s="43" t="str">
        <f>IF($A355="","",_xll.ciqfunctions.udf.CIQ($A355,"IQ_FFO_GROSS_PROFIT_SCORE",$B$3))</f>
        <v/>
      </c>
      <c r="AC355" s="43" t="str">
        <f>IF($A355="","",_xll.ciqfunctions.udf.CIQ($A355,"IQ_BASIC_DEFENSE_INTERVAL_SCORE",$B$3))</f>
        <v/>
      </c>
      <c r="AD355" s="43" t="str">
        <f>IF($A355="","",_xll.ciqfunctions.udf.CIQ($A355,"IQ_CURRENT_RATIO_SCORE",$B$3))</f>
        <v/>
      </c>
      <c r="AE355" s="43" t="str">
        <f>IF($A355="","",_xll.ciqfunctions.udf.CIQ($A355,"IQ_QUICK_RATIO_SCORE",$B$3))</f>
        <v/>
      </c>
    </row>
    <row r="356" spans="3:31" ht="12.75" customHeight="1" x14ac:dyDescent="0.2">
      <c r="C356" s="43" t="str">
        <f>IF($A356="","",_xll.ciqfunctions.udf.CIQ($A356,"IQ_OPERATIONAL_SCORE",$B$3))</f>
        <v/>
      </c>
      <c r="D356" s="43" t="str">
        <f>IF($A356="","",_xll.ciqfunctions.udf.CIQ($A356,"IQ_TOTAL_REV_SCORE",$B$3))</f>
        <v/>
      </c>
      <c r="E356" s="43" t="str">
        <f>IF($A356="","",_xll.ciqfunctions.udf.CIQ($A356,"IQ_TOTAL_EQUITY_SCORE",$B$3))</f>
        <v/>
      </c>
      <c r="F356" s="43" t="str">
        <f>IF($A356="","",_xll.ciqfunctions.udf.CIQ($A356,"IQ_RETURN_CAPITAL_SCORE",$B$3))</f>
        <v/>
      </c>
      <c r="G356" s="43" t="str">
        <f>IF($A356="","",_xll.ciqfunctions.udf.CIQ($A356,"IQ_RECURRING_EARN_ASSETS_SCORE",$B$3))</f>
        <v/>
      </c>
      <c r="H356" s="43" t="str">
        <f>IF($A356="","",_xll.ciqfunctions.udf.CIQ($A356,"IQ_NET_WORKING_CAP_REV_SCORE",$B$3))</f>
        <v/>
      </c>
      <c r="I356" s="43" t="str">
        <f>IF($A356="","",_xll.ciqfunctions.udf.CIQ($A356,"IQ_ASSET_TURNS_SCORE",$B$3))</f>
        <v/>
      </c>
      <c r="J356" s="43" t="str">
        <f>IF($A356="","",_xll.ciqfunctions.udf.CIQ($A356,"IQ_INTAN_ASSETS_REV_SCORE",$B$3))</f>
        <v/>
      </c>
      <c r="K356" s="43" t="str">
        <f>IF($A356="","",_xll.ciqfunctions.udf.CIQ($A356,"IQ_NET_WORKING_CAP_TOTAL_ASSETS_SCORE",$B$3))</f>
        <v/>
      </c>
      <c r="L356" s="43" t="str">
        <f>IF($A356="","",_xll.ciqfunctions.udf.CIQ($A356,"IQ_AP_AR_SCORE",$B$3))</f>
        <v/>
      </c>
      <c r="M356" s="43" t="str">
        <f>IF($A356="","",_xll.ciqfunctions.udf.CIQ($A356,"IQ_MGMT_RATE_RETURN_SCORE",$B$3))</f>
        <v/>
      </c>
      <c r="N356" s="43" t="str">
        <f>IF($A356="","",_xll.ciqfunctions.udf.CIQ($A356,"IQ_GROSS_MARGIN_SCORE",$B$3))</f>
        <v/>
      </c>
      <c r="O356" s="43" t="str">
        <f>IF($A356="","",_xll.ciqfunctions.udf.CIQ($A356,"IQ_EBITDA_MARGIN_SCORE",$B$3))</f>
        <v/>
      </c>
      <c r="Q356" s="43" t="str">
        <f>IF($A356="","",_xll.ciqfunctions.udf.CIQ($A356,"IQ_SOLVENCY_SCORE",$B$3))</f>
        <v/>
      </c>
      <c r="R356" s="43" t="str">
        <f>IF($A356="","",_xll.ciqfunctions.udf.CIQ($A356,"IQ_FFO_INT_SCORE",$B$3))</f>
        <v/>
      </c>
      <c r="S356" s="43" t="str">
        <f>IF($A356="","",_xll.ciqfunctions.udf.CIQ($A356,"IQ_EBITDA_INT_SCORE",$B$3))</f>
        <v/>
      </c>
      <c r="T356" s="43" t="str">
        <f>IF($A356="","",_xll.ciqfunctions.udf.CIQ($A356,"IQ_FFO_TOTAL_DEBT_SCORE",$B$3))</f>
        <v/>
      </c>
      <c r="U356" s="43" t="str">
        <f>IF($A356="","",_xll.ciqfunctions.udf.CIQ($A356,"IQ_NET_DEBT_EBITDA_SCORE",$B$3))</f>
        <v/>
      </c>
      <c r="V356" s="43" t="str">
        <f>IF($A356="","",_xll.ciqfunctions.udf.CIQ($A356,"IQ_TOTAL_DEBT_CAP_SCORE",$B$3))</f>
        <v/>
      </c>
      <c r="W356" s="43" t="str">
        <f>IF($A356="","",_xll.ciqfunctions.udf.CIQ($A356,"IQ_DEBT_TOTAL_LIAB_SCORE",$B$3))</f>
        <v/>
      </c>
      <c r="X356" s="43" t="str">
        <f>IF($A356="","",_xll.ciqfunctions.udf.CIQ($A356,"IQ_TOTAL_DEBT_TOTAL_REV_SCORE",$B$3))</f>
        <v/>
      </c>
      <c r="Z356" s="43" t="str">
        <f>IF($A356="","",_xll.ciqfunctions.udf.CIQ($A356,"IQ_LIQUID_SCORE",$B$3))</f>
        <v/>
      </c>
      <c r="AA356" s="43" t="str">
        <f>IF($A356="","",_xll.ciqfunctions.udf.CIQ($A356,"IQ_FFO_PLUS_CASH_ST_DEBT_SCORE",$B$3))</f>
        <v/>
      </c>
      <c r="AB356" s="43" t="str">
        <f>IF($A356="","",_xll.ciqfunctions.udf.CIQ($A356,"IQ_FFO_GROSS_PROFIT_SCORE",$B$3))</f>
        <v/>
      </c>
      <c r="AC356" s="43" t="str">
        <f>IF($A356="","",_xll.ciqfunctions.udf.CIQ($A356,"IQ_BASIC_DEFENSE_INTERVAL_SCORE",$B$3))</f>
        <v/>
      </c>
      <c r="AD356" s="43" t="str">
        <f>IF($A356="","",_xll.ciqfunctions.udf.CIQ($A356,"IQ_CURRENT_RATIO_SCORE",$B$3))</f>
        <v/>
      </c>
      <c r="AE356" s="43" t="str">
        <f>IF($A356="","",_xll.ciqfunctions.udf.CIQ($A356,"IQ_QUICK_RATIO_SCORE",$B$3))</f>
        <v/>
      </c>
    </row>
    <row r="357" spans="3:31" ht="12.75" customHeight="1" x14ac:dyDescent="0.2">
      <c r="C357" s="43" t="str">
        <f>IF($A357="","",_xll.ciqfunctions.udf.CIQ($A357,"IQ_OPERATIONAL_SCORE",$B$3))</f>
        <v/>
      </c>
      <c r="D357" s="43" t="str">
        <f>IF($A357="","",_xll.ciqfunctions.udf.CIQ($A357,"IQ_TOTAL_REV_SCORE",$B$3))</f>
        <v/>
      </c>
      <c r="E357" s="43" t="str">
        <f>IF($A357="","",_xll.ciqfunctions.udf.CIQ($A357,"IQ_TOTAL_EQUITY_SCORE",$B$3))</f>
        <v/>
      </c>
      <c r="F357" s="43" t="str">
        <f>IF($A357="","",_xll.ciqfunctions.udf.CIQ($A357,"IQ_RETURN_CAPITAL_SCORE",$B$3))</f>
        <v/>
      </c>
      <c r="G357" s="43" t="str">
        <f>IF($A357="","",_xll.ciqfunctions.udf.CIQ($A357,"IQ_RECURRING_EARN_ASSETS_SCORE",$B$3))</f>
        <v/>
      </c>
      <c r="H357" s="43" t="str">
        <f>IF($A357="","",_xll.ciqfunctions.udf.CIQ($A357,"IQ_NET_WORKING_CAP_REV_SCORE",$B$3))</f>
        <v/>
      </c>
      <c r="I357" s="43" t="str">
        <f>IF($A357="","",_xll.ciqfunctions.udf.CIQ($A357,"IQ_ASSET_TURNS_SCORE",$B$3))</f>
        <v/>
      </c>
      <c r="J357" s="43" t="str">
        <f>IF($A357="","",_xll.ciqfunctions.udf.CIQ($A357,"IQ_INTAN_ASSETS_REV_SCORE",$B$3))</f>
        <v/>
      </c>
      <c r="K357" s="43" t="str">
        <f>IF($A357="","",_xll.ciqfunctions.udf.CIQ($A357,"IQ_NET_WORKING_CAP_TOTAL_ASSETS_SCORE",$B$3))</f>
        <v/>
      </c>
      <c r="L357" s="43" t="str">
        <f>IF($A357="","",_xll.ciqfunctions.udf.CIQ($A357,"IQ_AP_AR_SCORE",$B$3))</f>
        <v/>
      </c>
      <c r="M357" s="43" t="str">
        <f>IF($A357="","",_xll.ciqfunctions.udf.CIQ($A357,"IQ_MGMT_RATE_RETURN_SCORE",$B$3))</f>
        <v/>
      </c>
      <c r="N357" s="43" t="str">
        <f>IF($A357="","",_xll.ciqfunctions.udf.CIQ($A357,"IQ_GROSS_MARGIN_SCORE",$B$3))</f>
        <v/>
      </c>
      <c r="O357" s="43" t="str">
        <f>IF($A357="","",_xll.ciqfunctions.udf.CIQ($A357,"IQ_EBITDA_MARGIN_SCORE",$B$3))</f>
        <v/>
      </c>
      <c r="Q357" s="43" t="str">
        <f>IF($A357="","",_xll.ciqfunctions.udf.CIQ($A357,"IQ_SOLVENCY_SCORE",$B$3))</f>
        <v/>
      </c>
      <c r="R357" s="43" t="str">
        <f>IF($A357="","",_xll.ciqfunctions.udf.CIQ($A357,"IQ_FFO_INT_SCORE",$B$3))</f>
        <v/>
      </c>
      <c r="S357" s="43" t="str">
        <f>IF($A357="","",_xll.ciqfunctions.udf.CIQ($A357,"IQ_EBITDA_INT_SCORE",$B$3))</f>
        <v/>
      </c>
      <c r="T357" s="43" t="str">
        <f>IF($A357="","",_xll.ciqfunctions.udf.CIQ($A357,"IQ_FFO_TOTAL_DEBT_SCORE",$B$3))</f>
        <v/>
      </c>
      <c r="U357" s="43" t="str">
        <f>IF($A357="","",_xll.ciqfunctions.udf.CIQ($A357,"IQ_NET_DEBT_EBITDA_SCORE",$B$3))</f>
        <v/>
      </c>
      <c r="V357" s="43" t="str">
        <f>IF($A357="","",_xll.ciqfunctions.udf.CIQ($A357,"IQ_TOTAL_DEBT_CAP_SCORE",$B$3))</f>
        <v/>
      </c>
      <c r="W357" s="43" t="str">
        <f>IF($A357="","",_xll.ciqfunctions.udf.CIQ($A357,"IQ_DEBT_TOTAL_LIAB_SCORE",$B$3))</f>
        <v/>
      </c>
      <c r="X357" s="43" t="str">
        <f>IF($A357="","",_xll.ciqfunctions.udf.CIQ($A357,"IQ_TOTAL_DEBT_TOTAL_REV_SCORE",$B$3))</f>
        <v/>
      </c>
      <c r="Z357" s="43" t="str">
        <f>IF($A357="","",_xll.ciqfunctions.udf.CIQ($A357,"IQ_LIQUID_SCORE",$B$3))</f>
        <v/>
      </c>
      <c r="AA357" s="43" t="str">
        <f>IF($A357="","",_xll.ciqfunctions.udf.CIQ($A357,"IQ_FFO_PLUS_CASH_ST_DEBT_SCORE",$B$3))</f>
        <v/>
      </c>
      <c r="AB357" s="43" t="str">
        <f>IF($A357="","",_xll.ciqfunctions.udf.CIQ($A357,"IQ_FFO_GROSS_PROFIT_SCORE",$B$3))</f>
        <v/>
      </c>
      <c r="AC357" s="43" t="str">
        <f>IF($A357="","",_xll.ciqfunctions.udf.CIQ($A357,"IQ_BASIC_DEFENSE_INTERVAL_SCORE",$B$3))</f>
        <v/>
      </c>
      <c r="AD357" s="43" t="str">
        <f>IF($A357="","",_xll.ciqfunctions.udf.CIQ($A357,"IQ_CURRENT_RATIO_SCORE",$B$3))</f>
        <v/>
      </c>
      <c r="AE357" s="43" t="str">
        <f>IF($A357="","",_xll.ciqfunctions.udf.CIQ($A357,"IQ_QUICK_RATIO_SCORE",$B$3))</f>
        <v/>
      </c>
    </row>
    <row r="358" spans="3:31" ht="12.75" customHeight="1" x14ac:dyDescent="0.2">
      <c r="C358" s="43" t="str">
        <f>IF($A358="","",_xll.ciqfunctions.udf.CIQ($A358,"IQ_OPERATIONAL_SCORE",$B$3))</f>
        <v/>
      </c>
      <c r="D358" s="43" t="str">
        <f>IF($A358="","",_xll.ciqfunctions.udf.CIQ($A358,"IQ_TOTAL_REV_SCORE",$B$3))</f>
        <v/>
      </c>
      <c r="E358" s="43" t="str">
        <f>IF($A358="","",_xll.ciqfunctions.udf.CIQ($A358,"IQ_TOTAL_EQUITY_SCORE",$B$3))</f>
        <v/>
      </c>
      <c r="F358" s="43" t="str">
        <f>IF($A358="","",_xll.ciqfunctions.udf.CIQ($A358,"IQ_RETURN_CAPITAL_SCORE",$B$3))</f>
        <v/>
      </c>
      <c r="G358" s="43" t="str">
        <f>IF($A358="","",_xll.ciqfunctions.udf.CIQ($A358,"IQ_RECURRING_EARN_ASSETS_SCORE",$B$3))</f>
        <v/>
      </c>
      <c r="H358" s="43" t="str">
        <f>IF($A358="","",_xll.ciqfunctions.udf.CIQ($A358,"IQ_NET_WORKING_CAP_REV_SCORE",$B$3))</f>
        <v/>
      </c>
      <c r="I358" s="43" t="str">
        <f>IF($A358="","",_xll.ciqfunctions.udf.CIQ($A358,"IQ_ASSET_TURNS_SCORE",$B$3))</f>
        <v/>
      </c>
      <c r="J358" s="43" t="str">
        <f>IF($A358="","",_xll.ciqfunctions.udf.CIQ($A358,"IQ_INTAN_ASSETS_REV_SCORE",$B$3))</f>
        <v/>
      </c>
      <c r="K358" s="43" t="str">
        <f>IF($A358="","",_xll.ciqfunctions.udf.CIQ($A358,"IQ_NET_WORKING_CAP_TOTAL_ASSETS_SCORE",$B$3))</f>
        <v/>
      </c>
      <c r="L358" s="43" t="str">
        <f>IF($A358="","",_xll.ciqfunctions.udf.CIQ($A358,"IQ_AP_AR_SCORE",$B$3))</f>
        <v/>
      </c>
      <c r="M358" s="43" t="str">
        <f>IF($A358="","",_xll.ciqfunctions.udf.CIQ($A358,"IQ_MGMT_RATE_RETURN_SCORE",$B$3))</f>
        <v/>
      </c>
      <c r="N358" s="43" t="str">
        <f>IF($A358="","",_xll.ciqfunctions.udf.CIQ($A358,"IQ_GROSS_MARGIN_SCORE",$B$3))</f>
        <v/>
      </c>
      <c r="O358" s="43" t="str">
        <f>IF($A358="","",_xll.ciqfunctions.udf.CIQ($A358,"IQ_EBITDA_MARGIN_SCORE",$B$3))</f>
        <v/>
      </c>
      <c r="Q358" s="43" t="str">
        <f>IF($A358="","",_xll.ciqfunctions.udf.CIQ($A358,"IQ_SOLVENCY_SCORE",$B$3))</f>
        <v/>
      </c>
      <c r="R358" s="43" t="str">
        <f>IF($A358="","",_xll.ciqfunctions.udf.CIQ($A358,"IQ_FFO_INT_SCORE",$B$3))</f>
        <v/>
      </c>
      <c r="S358" s="43" t="str">
        <f>IF($A358="","",_xll.ciqfunctions.udf.CIQ($A358,"IQ_EBITDA_INT_SCORE",$B$3))</f>
        <v/>
      </c>
      <c r="T358" s="43" t="str">
        <f>IF($A358="","",_xll.ciqfunctions.udf.CIQ($A358,"IQ_FFO_TOTAL_DEBT_SCORE",$B$3))</f>
        <v/>
      </c>
      <c r="U358" s="43" t="str">
        <f>IF($A358="","",_xll.ciqfunctions.udf.CIQ($A358,"IQ_NET_DEBT_EBITDA_SCORE",$B$3))</f>
        <v/>
      </c>
      <c r="V358" s="43" t="str">
        <f>IF($A358="","",_xll.ciqfunctions.udf.CIQ($A358,"IQ_TOTAL_DEBT_CAP_SCORE",$B$3))</f>
        <v/>
      </c>
      <c r="W358" s="43" t="str">
        <f>IF($A358="","",_xll.ciqfunctions.udf.CIQ($A358,"IQ_DEBT_TOTAL_LIAB_SCORE",$B$3))</f>
        <v/>
      </c>
      <c r="X358" s="43" t="str">
        <f>IF($A358="","",_xll.ciqfunctions.udf.CIQ($A358,"IQ_TOTAL_DEBT_TOTAL_REV_SCORE",$B$3))</f>
        <v/>
      </c>
      <c r="Z358" s="43" t="str">
        <f>IF($A358="","",_xll.ciqfunctions.udf.CIQ($A358,"IQ_LIQUID_SCORE",$B$3))</f>
        <v/>
      </c>
      <c r="AA358" s="43" t="str">
        <f>IF($A358="","",_xll.ciqfunctions.udf.CIQ($A358,"IQ_FFO_PLUS_CASH_ST_DEBT_SCORE",$B$3))</f>
        <v/>
      </c>
      <c r="AB358" s="43" t="str">
        <f>IF($A358="","",_xll.ciqfunctions.udf.CIQ($A358,"IQ_FFO_GROSS_PROFIT_SCORE",$B$3))</f>
        <v/>
      </c>
      <c r="AC358" s="43" t="str">
        <f>IF($A358="","",_xll.ciqfunctions.udf.CIQ($A358,"IQ_BASIC_DEFENSE_INTERVAL_SCORE",$B$3))</f>
        <v/>
      </c>
      <c r="AD358" s="43" t="str">
        <f>IF($A358="","",_xll.ciqfunctions.udf.CIQ($A358,"IQ_CURRENT_RATIO_SCORE",$B$3))</f>
        <v/>
      </c>
      <c r="AE358" s="43" t="str">
        <f>IF($A358="","",_xll.ciqfunctions.udf.CIQ($A358,"IQ_QUICK_RATIO_SCORE",$B$3))</f>
        <v/>
      </c>
    </row>
    <row r="359" spans="3:31" ht="12.75" customHeight="1" x14ac:dyDescent="0.2">
      <c r="C359" s="43" t="str">
        <f>IF($A359="","",_xll.ciqfunctions.udf.CIQ($A359,"IQ_OPERATIONAL_SCORE",$B$3))</f>
        <v/>
      </c>
      <c r="D359" s="43" t="str">
        <f>IF($A359="","",_xll.ciqfunctions.udf.CIQ($A359,"IQ_TOTAL_REV_SCORE",$B$3))</f>
        <v/>
      </c>
      <c r="E359" s="43" t="str">
        <f>IF($A359="","",_xll.ciqfunctions.udf.CIQ($A359,"IQ_TOTAL_EQUITY_SCORE",$B$3))</f>
        <v/>
      </c>
      <c r="F359" s="43" t="str">
        <f>IF($A359="","",_xll.ciqfunctions.udf.CIQ($A359,"IQ_RETURN_CAPITAL_SCORE",$B$3))</f>
        <v/>
      </c>
      <c r="G359" s="43" t="str">
        <f>IF($A359="","",_xll.ciqfunctions.udf.CIQ($A359,"IQ_RECURRING_EARN_ASSETS_SCORE",$B$3))</f>
        <v/>
      </c>
      <c r="H359" s="43" t="str">
        <f>IF($A359="","",_xll.ciqfunctions.udf.CIQ($A359,"IQ_NET_WORKING_CAP_REV_SCORE",$B$3))</f>
        <v/>
      </c>
      <c r="I359" s="43" t="str">
        <f>IF($A359="","",_xll.ciqfunctions.udf.CIQ($A359,"IQ_ASSET_TURNS_SCORE",$B$3))</f>
        <v/>
      </c>
      <c r="J359" s="43" t="str">
        <f>IF($A359="","",_xll.ciqfunctions.udf.CIQ($A359,"IQ_INTAN_ASSETS_REV_SCORE",$B$3))</f>
        <v/>
      </c>
      <c r="K359" s="43" t="str">
        <f>IF($A359="","",_xll.ciqfunctions.udf.CIQ($A359,"IQ_NET_WORKING_CAP_TOTAL_ASSETS_SCORE",$B$3))</f>
        <v/>
      </c>
      <c r="L359" s="43" t="str">
        <f>IF($A359="","",_xll.ciqfunctions.udf.CIQ($A359,"IQ_AP_AR_SCORE",$B$3))</f>
        <v/>
      </c>
      <c r="M359" s="43" t="str">
        <f>IF($A359="","",_xll.ciqfunctions.udf.CIQ($A359,"IQ_MGMT_RATE_RETURN_SCORE",$B$3))</f>
        <v/>
      </c>
      <c r="N359" s="43" t="str">
        <f>IF($A359="","",_xll.ciqfunctions.udf.CIQ($A359,"IQ_GROSS_MARGIN_SCORE",$B$3))</f>
        <v/>
      </c>
      <c r="O359" s="43" t="str">
        <f>IF($A359="","",_xll.ciqfunctions.udf.CIQ($A359,"IQ_EBITDA_MARGIN_SCORE",$B$3))</f>
        <v/>
      </c>
      <c r="Q359" s="43" t="str">
        <f>IF($A359="","",_xll.ciqfunctions.udf.CIQ($A359,"IQ_SOLVENCY_SCORE",$B$3))</f>
        <v/>
      </c>
      <c r="R359" s="43" t="str">
        <f>IF($A359="","",_xll.ciqfunctions.udf.CIQ($A359,"IQ_FFO_INT_SCORE",$B$3))</f>
        <v/>
      </c>
      <c r="S359" s="43" t="str">
        <f>IF($A359="","",_xll.ciqfunctions.udf.CIQ($A359,"IQ_EBITDA_INT_SCORE",$B$3))</f>
        <v/>
      </c>
      <c r="T359" s="43" t="str">
        <f>IF($A359="","",_xll.ciqfunctions.udf.CIQ($A359,"IQ_FFO_TOTAL_DEBT_SCORE",$B$3))</f>
        <v/>
      </c>
      <c r="U359" s="43" t="str">
        <f>IF($A359="","",_xll.ciqfunctions.udf.CIQ($A359,"IQ_NET_DEBT_EBITDA_SCORE",$B$3))</f>
        <v/>
      </c>
      <c r="V359" s="43" t="str">
        <f>IF($A359="","",_xll.ciqfunctions.udf.CIQ($A359,"IQ_TOTAL_DEBT_CAP_SCORE",$B$3))</f>
        <v/>
      </c>
      <c r="W359" s="43" t="str">
        <f>IF($A359="","",_xll.ciqfunctions.udf.CIQ($A359,"IQ_DEBT_TOTAL_LIAB_SCORE",$B$3))</f>
        <v/>
      </c>
      <c r="X359" s="43" t="str">
        <f>IF($A359="","",_xll.ciqfunctions.udf.CIQ($A359,"IQ_TOTAL_DEBT_TOTAL_REV_SCORE",$B$3))</f>
        <v/>
      </c>
      <c r="Z359" s="43" t="str">
        <f>IF($A359="","",_xll.ciqfunctions.udf.CIQ($A359,"IQ_LIQUID_SCORE",$B$3))</f>
        <v/>
      </c>
      <c r="AA359" s="43" t="str">
        <f>IF($A359="","",_xll.ciqfunctions.udf.CIQ($A359,"IQ_FFO_PLUS_CASH_ST_DEBT_SCORE",$B$3))</f>
        <v/>
      </c>
      <c r="AB359" s="43" t="str">
        <f>IF($A359="","",_xll.ciqfunctions.udf.CIQ($A359,"IQ_FFO_GROSS_PROFIT_SCORE",$B$3))</f>
        <v/>
      </c>
      <c r="AC359" s="43" t="str">
        <f>IF($A359="","",_xll.ciqfunctions.udf.CIQ($A359,"IQ_BASIC_DEFENSE_INTERVAL_SCORE",$B$3))</f>
        <v/>
      </c>
      <c r="AD359" s="43" t="str">
        <f>IF($A359="","",_xll.ciqfunctions.udf.CIQ($A359,"IQ_CURRENT_RATIO_SCORE",$B$3))</f>
        <v/>
      </c>
      <c r="AE359" s="43" t="str">
        <f>IF($A359="","",_xll.ciqfunctions.udf.CIQ($A359,"IQ_QUICK_RATIO_SCORE",$B$3))</f>
        <v/>
      </c>
    </row>
    <row r="360" spans="3:31" ht="12.75" customHeight="1" x14ac:dyDescent="0.2">
      <c r="C360" s="43" t="str">
        <f>IF($A360="","",_xll.ciqfunctions.udf.CIQ($A360,"IQ_OPERATIONAL_SCORE",$B$3))</f>
        <v/>
      </c>
      <c r="D360" s="43" t="str">
        <f>IF($A360="","",_xll.ciqfunctions.udf.CIQ($A360,"IQ_TOTAL_REV_SCORE",$B$3))</f>
        <v/>
      </c>
      <c r="E360" s="43" t="str">
        <f>IF($A360="","",_xll.ciqfunctions.udf.CIQ($A360,"IQ_TOTAL_EQUITY_SCORE",$B$3))</f>
        <v/>
      </c>
      <c r="F360" s="43" t="str">
        <f>IF($A360="","",_xll.ciqfunctions.udf.CIQ($A360,"IQ_RETURN_CAPITAL_SCORE",$B$3))</f>
        <v/>
      </c>
      <c r="G360" s="43" t="str">
        <f>IF($A360="","",_xll.ciqfunctions.udf.CIQ($A360,"IQ_RECURRING_EARN_ASSETS_SCORE",$B$3))</f>
        <v/>
      </c>
      <c r="H360" s="43" t="str">
        <f>IF($A360="","",_xll.ciqfunctions.udf.CIQ($A360,"IQ_NET_WORKING_CAP_REV_SCORE",$B$3))</f>
        <v/>
      </c>
      <c r="I360" s="43" t="str">
        <f>IF($A360="","",_xll.ciqfunctions.udf.CIQ($A360,"IQ_ASSET_TURNS_SCORE",$B$3))</f>
        <v/>
      </c>
      <c r="J360" s="43" t="str">
        <f>IF($A360="","",_xll.ciqfunctions.udf.CIQ($A360,"IQ_INTAN_ASSETS_REV_SCORE",$B$3))</f>
        <v/>
      </c>
      <c r="K360" s="43" t="str">
        <f>IF($A360="","",_xll.ciqfunctions.udf.CIQ($A360,"IQ_NET_WORKING_CAP_TOTAL_ASSETS_SCORE",$B$3))</f>
        <v/>
      </c>
      <c r="L360" s="43" t="str">
        <f>IF($A360="","",_xll.ciqfunctions.udf.CIQ($A360,"IQ_AP_AR_SCORE",$B$3))</f>
        <v/>
      </c>
      <c r="M360" s="43" t="str">
        <f>IF($A360="","",_xll.ciqfunctions.udf.CIQ($A360,"IQ_MGMT_RATE_RETURN_SCORE",$B$3))</f>
        <v/>
      </c>
      <c r="N360" s="43" t="str">
        <f>IF($A360="","",_xll.ciqfunctions.udf.CIQ($A360,"IQ_GROSS_MARGIN_SCORE",$B$3))</f>
        <v/>
      </c>
      <c r="O360" s="43" t="str">
        <f>IF($A360="","",_xll.ciqfunctions.udf.CIQ($A360,"IQ_EBITDA_MARGIN_SCORE",$B$3))</f>
        <v/>
      </c>
      <c r="Q360" s="43" t="str">
        <f>IF($A360="","",_xll.ciqfunctions.udf.CIQ($A360,"IQ_SOLVENCY_SCORE",$B$3))</f>
        <v/>
      </c>
      <c r="R360" s="43" t="str">
        <f>IF($A360="","",_xll.ciqfunctions.udf.CIQ($A360,"IQ_FFO_INT_SCORE",$B$3))</f>
        <v/>
      </c>
      <c r="S360" s="43" t="str">
        <f>IF($A360="","",_xll.ciqfunctions.udf.CIQ($A360,"IQ_EBITDA_INT_SCORE",$B$3))</f>
        <v/>
      </c>
      <c r="T360" s="43" t="str">
        <f>IF($A360="","",_xll.ciqfunctions.udf.CIQ($A360,"IQ_FFO_TOTAL_DEBT_SCORE",$B$3))</f>
        <v/>
      </c>
      <c r="U360" s="43" t="str">
        <f>IF($A360="","",_xll.ciqfunctions.udf.CIQ($A360,"IQ_NET_DEBT_EBITDA_SCORE",$B$3))</f>
        <v/>
      </c>
      <c r="V360" s="43" t="str">
        <f>IF($A360="","",_xll.ciqfunctions.udf.CIQ($A360,"IQ_TOTAL_DEBT_CAP_SCORE",$B$3))</f>
        <v/>
      </c>
      <c r="W360" s="43" t="str">
        <f>IF($A360="","",_xll.ciqfunctions.udf.CIQ($A360,"IQ_DEBT_TOTAL_LIAB_SCORE",$B$3))</f>
        <v/>
      </c>
      <c r="X360" s="43" t="str">
        <f>IF($A360="","",_xll.ciqfunctions.udf.CIQ($A360,"IQ_TOTAL_DEBT_TOTAL_REV_SCORE",$B$3))</f>
        <v/>
      </c>
      <c r="Z360" s="43" t="str">
        <f>IF($A360="","",_xll.ciqfunctions.udf.CIQ($A360,"IQ_LIQUID_SCORE",$B$3))</f>
        <v/>
      </c>
      <c r="AA360" s="43" t="str">
        <f>IF($A360="","",_xll.ciqfunctions.udf.CIQ($A360,"IQ_FFO_PLUS_CASH_ST_DEBT_SCORE",$B$3))</f>
        <v/>
      </c>
      <c r="AB360" s="43" t="str">
        <f>IF($A360="","",_xll.ciqfunctions.udf.CIQ($A360,"IQ_FFO_GROSS_PROFIT_SCORE",$B$3))</f>
        <v/>
      </c>
      <c r="AC360" s="43" t="str">
        <f>IF($A360="","",_xll.ciqfunctions.udf.CIQ($A360,"IQ_BASIC_DEFENSE_INTERVAL_SCORE",$B$3))</f>
        <v/>
      </c>
      <c r="AD360" s="43" t="str">
        <f>IF($A360="","",_xll.ciqfunctions.udf.CIQ($A360,"IQ_CURRENT_RATIO_SCORE",$B$3))</f>
        <v/>
      </c>
      <c r="AE360" s="43" t="str">
        <f>IF($A360="","",_xll.ciqfunctions.udf.CIQ($A360,"IQ_QUICK_RATIO_SCORE",$B$3))</f>
        <v/>
      </c>
    </row>
    <row r="361" spans="3:31" ht="12.75" customHeight="1" x14ac:dyDescent="0.2">
      <c r="C361" s="43" t="str">
        <f>IF($A361="","",_xll.ciqfunctions.udf.CIQ($A361,"IQ_OPERATIONAL_SCORE",$B$3))</f>
        <v/>
      </c>
      <c r="D361" s="43" t="str">
        <f>IF($A361="","",_xll.ciqfunctions.udf.CIQ($A361,"IQ_TOTAL_REV_SCORE",$B$3))</f>
        <v/>
      </c>
      <c r="E361" s="43" t="str">
        <f>IF($A361="","",_xll.ciqfunctions.udf.CIQ($A361,"IQ_TOTAL_EQUITY_SCORE",$B$3))</f>
        <v/>
      </c>
      <c r="F361" s="43" t="str">
        <f>IF($A361="","",_xll.ciqfunctions.udf.CIQ($A361,"IQ_RETURN_CAPITAL_SCORE",$B$3))</f>
        <v/>
      </c>
      <c r="G361" s="43" t="str">
        <f>IF($A361="","",_xll.ciqfunctions.udf.CIQ($A361,"IQ_RECURRING_EARN_ASSETS_SCORE",$B$3))</f>
        <v/>
      </c>
      <c r="H361" s="43" t="str">
        <f>IF($A361="","",_xll.ciqfunctions.udf.CIQ($A361,"IQ_NET_WORKING_CAP_REV_SCORE",$B$3))</f>
        <v/>
      </c>
      <c r="I361" s="43" t="str">
        <f>IF($A361="","",_xll.ciqfunctions.udf.CIQ($A361,"IQ_ASSET_TURNS_SCORE",$B$3))</f>
        <v/>
      </c>
      <c r="J361" s="43" t="str">
        <f>IF($A361="","",_xll.ciqfunctions.udf.CIQ($A361,"IQ_INTAN_ASSETS_REV_SCORE",$B$3))</f>
        <v/>
      </c>
      <c r="K361" s="43" t="str">
        <f>IF($A361="","",_xll.ciqfunctions.udf.CIQ($A361,"IQ_NET_WORKING_CAP_TOTAL_ASSETS_SCORE",$B$3))</f>
        <v/>
      </c>
      <c r="L361" s="43" t="str">
        <f>IF($A361="","",_xll.ciqfunctions.udf.CIQ($A361,"IQ_AP_AR_SCORE",$B$3))</f>
        <v/>
      </c>
      <c r="M361" s="43" t="str">
        <f>IF($A361="","",_xll.ciqfunctions.udf.CIQ($A361,"IQ_MGMT_RATE_RETURN_SCORE",$B$3))</f>
        <v/>
      </c>
      <c r="N361" s="43" t="str">
        <f>IF($A361="","",_xll.ciqfunctions.udf.CIQ($A361,"IQ_GROSS_MARGIN_SCORE",$B$3))</f>
        <v/>
      </c>
      <c r="O361" s="43" t="str">
        <f>IF($A361="","",_xll.ciqfunctions.udf.CIQ($A361,"IQ_EBITDA_MARGIN_SCORE",$B$3))</f>
        <v/>
      </c>
      <c r="Q361" s="43" t="str">
        <f>IF($A361="","",_xll.ciqfunctions.udf.CIQ($A361,"IQ_SOLVENCY_SCORE",$B$3))</f>
        <v/>
      </c>
      <c r="R361" s="43" t="str">
        <f>IF($A361="","",_xll.ciqfunctions.udf.CIQ($A361,"IQ_FFO_INT_SCORE",$B$3))</f>
        <v/>
      </c>
      <c r="S361" s="43" t="str">
        <f>IF($A361="","",_xll.ciqfunctions.udf.CIQ($A361,"IQ_EBITDA_INT_SCORE",$B$3))</f>
        <v/>
      </c>
      <c r="T361" s="43" t="str">
        <f>IF($A361="","",_xll.ciqfunctions.udf.CIQ($A361,"IQ_FFO_TOTAL_DEBT_SCORE",$B$3))</f>
        <v/>
      </c>
      <c r="U361" s="43" t="str">
        <f>IF($A361="","",_xll.ciqfunctions.udf.CIQ($A361,"IQ_NET_DEBT_EBITDA_SCORE",$B$3))</f>
        <v/>
      </c>
      <c r="V361" s="43" t="str">
        <f>IF($A361="","",_xll.ciqfunctions.udf.CIQ($A361,"IQ_TOTAL_DEBT_CAP_SCORE",$B$3))</f>
        <v/>
      </c>
      <c r="W361" s="43" t="str">
        <f>IF($A361="","",_xll.ciqfunctions.udf.CIQ($A361,"IQ_DEBT_TOTAL_LIAB_SCORE",$B$3))</f>
        <v/>
      </c>
      <c r="X361" s="43" t="str">
        <f>IF($A361="","",_xll.ciqfunctions.udf.CIQ($A361,"IQ_TOTAL_DEBT_TOTAL_REV_SCORE",$B$3))</f>
        <v/>
      </c>
      <c r="Z361" s="43" t="str">
        <f>IF($A361="","",_xll.ciqfunctions.udf.CIQ($A361,"IQ_LIQUID_SCORE",$B$3))</f>
        <v/>
      </c>
      <c r="AA361" s="43" t="str">
        <f>IF($A361="","",_xll.ciqfunctions.udf.CIQ($A361,"IQ_FFO_PLUS_CASH_ST_DEBT_SCORE",$B$3))</f>
        <v/>
      </c>
      <c r="AB361" s="43" t="str">
        <f>IF($A361="","",_xll.ciqfunctions.udf.CIQ($A361,"IQ_FFO_GROSS_PROFIT_SCORE",$B$3))</f>
        <v/>
      </c>
      <c r="AC361" s="43" t="str">
        <f>IF($A361="","",_xll.ciqfunctions.udf.CIQ($A361,"IQ_BASIC_DEFENSE_INTERVAL_SCORE",$B$3))</f>
        <v/>
      </c>
      <c r="AD361" s="43" t="str">
        <f>IF($A361="","",_xll.ciqfunctions.udf.CIQ($A361,"IQ_CURRENT_RATIO_SCORE",$B$3))</f>
        <v/>
      </c>
      <c r="AE361" s="43" t="str">
        <f>IF($A361="","",_xll.ciqfunctions.udf.CIQ($A361,"IQ_QUICK_RATIO_SCORE",$B$3))</f>
        <v/>
      </c>
    </row>
    <row r="362" spans="3:31" ht="12.75" customHeight="1" x14ac:dyDescent="0.2">
      <c r="C362" s="43" t="str">
        <f>IF($A362="","",_xll.ciqfunctions.udf.CIQ($A362,"IQ_OPERATIONAL_SCORE",$B$3))</f>
        <v/>
      </c>
      <c r="D362" s="43" t="str">
        <f>IF($A362="","",_xll.ciqfunctions.udf.CIQ($A362,"IQ_TOTAL_REV_SCORE",$B$3))</f>
        <v/>
      </c>
      <c r="E362" s="43" t="str">
        <f>IF($A362="","",_xll.ciqfunctions.udf.CIQ($A362,"IQ_TOTAL_EQUITY_SCORE",$B$3))</f>
        <v/>
      </c>
      <c r="F362" s="43" t="str">
        <f>IF($A362="","",_xll.ciqfunctions.udf.CIQ($A362,"IQ_RETURN_CAPITAL_SCORE",$B$3))</f>
        <v/>
      </c>
      <c r="G362" s="43" t="str">
        <f>IF($A362="","",_xll.ciqfunctions.udf.CIQ($A362,"IQ_RECURRING_EARN_ASSETS_SCORE",$B$3))</f>
        <v/>
      </c>
      <c r="H362" s="43" t="str">
        <f>IF($A362="","",_xll.ciqfunctions.udf.CIQ($A362,"IQ_NET_WORKING_CAP_REV_SCORE",$B$3))</f>
        <v/>
      </c>
      <c r="I362" s="43" t="str">
        <f>IF($A362="","",_xll.ciqfunctions.udf.CIQ($A362,"IQ_ASSET_TURNS_SCORE",$B$3))</f>
        <v/>
      </c>
      <c r="J362" s="43" t="str">
        <f>IF($A362="","",_xll.ciqfunctions.udf.CIQ($A362,"IQ_INTAN_ASSETS_REV_SCORE",$B$3))</f>
        <v/>
      </c>
      <c r="K362" s="43" t="str">
        <f>IF($A362="","",_xll.ciqfunctions.udf.CIQ($A362,"IQ_NET_WORKING_CAP_TOTAL_ASSETS_SCORE",$B$3))</f>
        <v/>
      </c>
      <c r="L362" s="43" t="str">
        <f>IF($A362="","",_xll.ciqfunctions.udf.CIQ($A362,"IQ_AP_AR_SCORE",$B$3))</f>
        <v/>
      </c>
      <c r="M362" s="43" t="str">
        <f>IF($A362="","",_xll.ciqfunctions.udf.CIQ($A362,"IQ_MGMT_RATE_RETURN_SCORE",$B$3))</f>
        <v/>
      </c>
      <c r="N362" s="43" t="str">
        <f>IF($A362="","",_xll.ciqfunctions.udf.CIQ($A362,"IQ_GROSS_MARGIN_SCORE",$B$3))</f>
        <v/>
      </c>
      <c r="O362" s="43" t="str">
        <f>IF($A362="","",_xll.ciqfunctions.udf.CIQ($A362,"IQ_EBITDA_MARGIN_SCORE",$B$3))</f>
        <v/>
      </c>
      <c r="Q362" s="43" t="str">
        <f>IF($A362="","",_xll.ciqfunctions.udf.CIQ($A362,"IQ_SOLVENCY_SCORE",$B$3))</f>
        <v/>
      </c>
      <c r="R362" s="43" t="str">
        <f>IF($A362="","",_xll.ciqfunctions.udf.CIQ($A362,"IQ_FFO_INT_SCORE",$B$3))</f>
        <v/>
      </c>
      <c r="S362" s="43" t="str">
        <f>IF($A362="","",_xll.ciqfunctions.udf.CIQ($A362,"IQ_EBITDA_INT_SCORE",$B$3))</f>
        <v/>
      </c>
      <c r="T362" s="43" t="str">
        <f>IF($A362="","",_xll.ciqfunctions.udf.CIQ($A362,"IQ_FFO_TOTAL_DEBT_SCORE",$B$3))</f>
        <v/>
      </c>
      <c r="U362" s="43" t="str">
        <f>IF($A362="","",_xll.ciqfunctions.udf.CIQ($A362,"IQ_NET_DEBT_EBITDA_SCORE",$B$3))</f>
        <v/>
      </c>
      <c r="V362" s="43" t="str">
        <f>IF($A362="","",_xll.ciqfunctions.udf.CIQ($A362,"IQ_TOTAL_DEBT_CAP_SCORE",$B$3))</f>
        <v/>
      </c>
      <c r="W362" s="43" t="str">
        <f>IF($A362="","",_xll.ciqfunctions.udf.CIQ($A362,"IQ_DEBT_TOTAL_LIAB_SCORE",$B$3))</f>
        <v/>
      </c>
      <c r="X362" s="43" t="str">
        <f>IF($A362="","",_xll.ciqfunctions.udf.CIQ($A362,"IQ_TOTAL_DEBT_TOTAL_REV_SCORE",$B$3))</f>
        <v/>
      </c>
      <c r="Z362" s="43" t="str">
        <f>IF($A362="","",_xll.ciqfunctions.udf.CIQ($A362,"IQ_LIQUID_SCORE",$B$3))</f>
        <v/>
      </c>
      <c r="AA362" s="43" t="str">
        <f>IF($A362="","",_xll.ciqfunctions.udf.CIQ($A362,"IQ_FFO_PLUS_CASH_ST_DEBT_SCORE",$B$3))</f>
        <v/>
      </c>
      <c r="AB362" s="43" t="str">
        <f>IF($A362="","",_xll.ciqfunctions.udf.CIQ($A362,"IQ_FFO_GROSS_PROFIT_SCORE",$B$3))</f>
        <v/>
      </c>
      <c r="AC362" s="43" t="str">
        <f>IF($A362="","",_xll.ciqfunctions.udf.CIQ($A362,"IQ_BASIC_DEFENSE_INTERVAL_SCORE",$B$3))</f>
        <v/>
      </c>
      <c r="AD362" s="43" t="str">
        <f>IF($A362="","",_xll.ciqfunctions.udf.CIQ($A362,"IQ_CURRENT_RATIO_SCORE",$B$3))</f>
        <v/>
      </c>
      <c r="AE362" s="43" t="str">
        <f>IF($A362="","",_xll.ciqfunctions.udf.CIQ($A362,"IQ_QUICK_RATIO_SCORE",$B$3))</f>
        <v/>
      </c>
    </row>
    <row r="363" spans="3:31" ht="12.75" customHeight="1" x14ac:dyDescent="0.2">
      <c r="C363" s="43" t="str">
        <f>IF($A363="","",_xll.ciqfunctions.udf.CIQ($A363,"IQ_OPERATIONAL_SCORE",$B$3))</f>
        <v/>
      </c>
      <c r="D363" s="43" t="str">
        <f>IF($A363="","",_xll.ciqfunctions.udf.CIQ($A363,"IQ_TOTAL_REV_SCORE",$B$3))</f>
        <v/>
      </c>
      <c r="E363" s="43" t="str">
        <f>IF($A363="","",_xll.ciqfunctions.udf.CIQ($A363,"IQ_TOTAL_EQUITY_SCORE",$B$3))</f>
        <v/>
      </c>
      <c r="F363" s="43" t="str">
        <f>IF($A363="","",_xll.ciqfunctions.udf.CIQ($A363,"IQ_RETURN_CAPITAL_SCORE",$B$3))</f>
        <v/>
      </c>
      <c r="G363" s="43" t="str">
        <f>IF($A363="","",_xll.ciqfunctions.udf.CIQ($A363,"IQ_RECURRING_EARN_ASSETS_SCORE",$B$3))</f>
        <v/>
      </c>
      <c r="H363" s="43" t="str">
        <f>IF($A363="","",_xll.ciqfunctions.udf.CIQ($A363,"IQ_NET_WORKING_CAP_REV_SCORE",$B$3))</f>
        <v/>
      </c>
      <c r="I363" s="43" t="str">
        <f>IF($A363="","",_xll.ciqfunctions.udf.CIQ($A363,"IQ_ASSET_TURNS_SCORE",$B$3))</f>
        <v/>
      </c>
      <c r="J363" s="43" t="str">
        <f>IF($A363="","",_xll.ciqfunctions.udf.CIQ($A363,"IQ_INTAN_ASSETS_REV_SCORE",$B$3))</f>
        <v/>
      </c>
      <c r="K363" s="43" t="str">
        <f>IF($A363="","",_xll.ciqfunctions.udf.CIQ($A363,"IQ_NET_WORKING_CAP_TOTAL_ASSETS_SCORE",$B$3))</f>
        <v/>
      </c>
      <c r="L363" s="43" t="str">
        <f>IF($A363="","",_xll.ciqfunctions.udf.CIQ($A363,"IQ_AP_AR_SCORE",$B$3))</f>
        <v/>
      </c>
      <c r="M363" s="43" t="str">
        <f>IF($A363="","",_xll.ciqfunctions.udf.CIQ($A363,"IQ_MGMT_RATE_RETURN_SCORE",$B$3))</f>
        <v/>
      </c>
      <c r="N363" s="43" t="str">
        <f>IF($A363="","",_xll.ciqfunctions.udf.CIQ($A363,"IQ_GROSS_MARGIN_SCORE",$B$3))</f>
        <v/>
      </c>
      <c r="O363" s="43" t="str">
        <f>IF($A363="","",_xll.ciqfunctions.udf.CIQ($A363,"IQ_EBITDA_MARGIN_SCORE",$B$3))</f>
        <v/>
      </c>
      <c r="Q363" s="43" t="str">
        <f>IF($A363="","",_xll.ciqfunctions.udf.CIQ($A363,"IQ_SOLVENCY_SCORE",$B$3))</f>
        <v/>
      </c>
      <c r="R363" s="43" t="str">
        <f>IF($A363="","",_xll.ciqfunctions.udf.CIQ($A363,"IQ_FFO_INT_SCORE",$B$3))</f>
        <v/>
      </c>
      <c r="S363" s="43" t="str">
        <f>IF($A363="","",_xll.ciqfunctions.udf.CIQ($A363,"IQ_EBITDA_INT_SCORE",$B$3))</f>
        <v/>
      </c>
      <c r="T363" s="43" t="str">
        <f>IF($A363="","",_xll.ciqfunctions.udf.CIQ($A363,"IQ_FFO_TOTAL_DEBT_SCORE",$B$3))</f>
        <v/>
      </c>
      <c r="U363" s="43" t="str">
        <f>IF($A363="","",_xll.ciqfunctions.udf.CIQ($A363,"IQ_NET_DEBT_EBITDA_SCORE",$B$3))</f>
        <v/>
      </c>
      <c r="V363" s="43" t="str">
        <f>IF($A363="","",_xll.ciqfunctions.udf.CIQ($A363,"IQ_TOTAL_DEBT_CAP_SCORE",$B$3))</f>
        <v/>
      </c>
      <c r="W363" s="43" t="str">
        <f>IF($A363="","",_xll.ciqfunctions.udf.CIQ($A363,"IQ_DEBT_TOTAL_LIAB_SCORE",$B$3))</f>
        <v/>
      </c>
      <c r="X363" s="43" t="str">
        <f>IF($A363="","",_xll.ciqfunctions.udf.CIQ($A363,"IQ_TOTAL_DEBT_TOTAL_REV_SCORE",$B$3))</f>
        <v/>
      </c>
      <c r="Z363" s="43" t="str">
        <f>IF($A363="","",_xll.ciqfunctions.udf.CIQ($A363,"IQ_LIQUID_SCORE",$B$3))</f>
        <v/>
      </c>
      <c r="AA363" s="43" t="str">
        <f>IF($A363="","",_xll.ciqfunctions.udf.CIQ($A363,"IQ_FFO_PLUS_CASH_ST_DEBT_SCORE",$B$3))</f>
        <v/>
      </c>
      <c r="AB363" s="43" t="str">
        <f>IF($A363="","",_xll.ciqfunctions.udf.CIQ($A363,"IQ_FFO_GROSS_PROFIT_SCORE",$B$3))</f>
        <v/>
      </c>
      <c r="AC363" s="43" t="str">
        <f>IF($A363="","",_xll.ciqfunctions.udf.CIQ($A363,"IQ_BASIC_DEFENSE_INTERVAL_SCORE",$B$3))</f>
        <v/>
      </c>
      <c r="AD363" s="43" t="str">
        <f>IF($A363="","",_xll.ciqfunctions.udf.CIQ($A363,"IQ_CURRENT_RATIO_SCORE",$B$3))</f>
        <v/>
      </c>
      <c r="AE363" s="43" t="str">
        <f>IF($A363="","",_xll.ciqfunctions.udf.CIQ($A363,"IQ_QUICK_RATIO_SCORE",$B$3))</f>
        <v/>
      </c>
    </row>
    <row r="364" spans="3:31" ht="12.75" customHeight="1" x14ac:dyDescent="0.2">
      <c r="C364" s="43" t="str">
        <f>IF($A364="","",_xll.ciqfunctions.udf.CIQ($A364,"IQ_OPERATIONAL_SCORE",$B$3))</f>
        <v/>
      </c>
      <c r="D364" s="43" t="str">
        <f>IF($A364="","",_xll.ciqfunctions.udf.CIQ($A364,"IQ_TOTAL_REV_SCORE",$B$3))</f>
        <v/>
      </c>
      <c r="E364" s="43" t="str">
        <f>IF($A364="","",_xll.ciqfunctions.udf.CIQ($A364,"IQ_TOTAL_EQUITY_SCORE",$B$3))</f>
        <v/>
      </c>
      <c r="F364" s="43" t="str">
        <f>IF($A364="","",_xll.ciqfunctions.udf.CIQ($A364,"IQ_RETURN_CAPITAL_SCORE",$B$3))</f>
        <v/>
      </c>
      <c r="G364" s="43" t="str">
        <f>IF($A364="","",_xll.ciqfunctions.udf.CIQ($A364,"IQ_RECURRING_EARN_ASSETS_SCORE",$B$3))</f>
        <v/>
      </c>
      <c r="H364" s="43" t="str">
        <f>IF($A364="","",_xll.ciqfunctions.udf.CIQ($A364,"IQ_NET_WORKING_CAP_REV_SCORE",$B$3))</f>
        <v/>
      </c>
      <c r="I364" s="43" t="str">
        <f>IF($A364="","",_xll.ciqfunctions.udf.CIQ($A364,"IQ_ASSET_TURNS_SCORE",$B$3))</f>
        <v/>
      </c>
      <c r="J364" s="43" t="str">
        <f>IF($A364="","",_xll.ciqfunctions.udf.CIQ($A364,"IQ_INTAN_ASSETS_REV_SCORE",$B$3))</f>
        <v/>
      </c>
      <c r="K364" s="43" t="str">
        <f>IF($A364="","",_xll.ciqfunctions.udf.CIQ($A364,"IQ_NET_WORKING_CAP_TOTAL_ASSETS_SCORE",$B$3))</f>
        <v/>
      </c>
      <c r="L364" s="43" t="str">
        <f>IF($A364="","",_xll.ciqfunctions.udf.CIQ($A364,"IQ_AP_AR_SCORE",$B$3))</f>
        <v/>
      </c>
      <c r="M364" s="43" t="str">
        <f>IF($A364="","",_xll.ciqfunctions.udf.CIQ($A364,"IQ_MGMT_RATE_RETURN_SCORE",$B$3))</f>
        <v/>
      </c>
      <c r="N364" s="43" t="str">
        <f>IF($A364="","",_xll.ciqfunctions.udf.CIQ($A364,"IQ_GROSS_MARGIN_SCORE",$B$3))</f>
        <v/>
      </c>
      <c r="O364" s="43" t="str">
        <f>IF($A364="","",_xll.ciqfunctions.udf.CIQ($A364,"IQ_EBITDA_MARGIN_SCORE",$B$3))</f>
        <v/>
      </c>
      <c r="Q364" s="43" t="str">
        <f>IF($A364="","",_xll.ciqfunctions.udf.CIQ($A364,"IQ_SOLVENCY_SCORE",$B$3))</f>
        <v/>
      </c>
      <c r="R364" s="43" t="str">
        <f>IF($A364="","",_xll.ciqfunctions.udf.CIQ($A364,"IQ_FFO_INT_SCORE",$B$3))</f>
        <v/>
      </c>
      <c r="S364" s="43" t="str">
        <f>IF($A364="","",_xll.ciqfunctions.udf.CIQ($A364,"IQ_EBITDA_INT_SCORE",$B$3))</f>
        <v/>
      </c>
      <c r="T364" s="43" t="str">
        <f>IF($A364="","",_xll.ciqfunctions.udf.CIQ($A364,"IQ_FFO_TOTAL_DEBT_SCORE",$B$3))</f>
        <v/>
      </c>
      <c r="U364" s="43" t="str">
        <f>IF($A364="","",_xll.ciqfunctions.udf.CIQ($A364,"IQ_NET_DEBT_EBITDA_SCORE",$B$3))</f>
        <v/>
      </c>
      <c r="V364" s="43" t="str">
        <f>IF($A364="","",_xll.ciqfunctions.udf.CIQ($A364,"IQ_TOTAL_DEBT_CAP_SCORE",$B$3))</f>
        <v/>
      </c>
      <c r="W364" s="43" t="str">
        <f>IF($A364="","",_xll.ciqfunctions.udf.CIQ($A364,"IQ_DEBT_TOTAL_LIAB_SCORE",$B$3))</f>
        <v/>
      </c>
      <c r="X364" s="43" t="str">
        <f>IF($A364="","",_xll.ciqfunctions.udf.CIQ($A364,"IQ_TOTAL_DEBT_TOTAL_REV_SCORE",$B$3))</f>
        <v/>
      </c>
      <c r="Z364" s="43" t="str">
        <f>IF($A364="","",_xll.ciqfunctions.udf.CIQ($A364,"IQ_LIQUID_SCORE",$B$3))</f>
        <v/>
      </c>
      <c r="AA364" s="43" t="str">
        <f>IF($A364="","",_xll.ciqfunctions.udf.CIQ($A364,"IQ_FFO_PLUS_CASH_ST_DEBT_SCORE",$B$3))</f>
        <v/>
      </c>
      <c r="AB364" s="43" t="str">
        <f>IF($A364="","",_xll.ciqfunctions.udf.CIQ($A364,"IQ_FFO_GROSS_PROFIT_SCORE",$B$3))</f>
        <v/>
      </c>
      <c r="AC364" s="43" t="str">
        <f>IF($A364="","",_xll.ciqfunctions.udf.CIQ($A364,"IQ_BASIC_DEFENSE_INTERVAL_SCORE",$B$3))</f>
        <v/>
      </c>
      <c r="AD364" s="43" t="str">
        <f>IF($A364="","",_xll.ciqfunctions.udf.CIQ($A364,"IQ_CURRENT_RATIO_SCORE",$B$3))</f>
        <v/>
      </c>
      <c r="AE364" s="43" t="str">
        <f>IF($A364="","",_xll.ciqfunctions.udf.CIQ($A364,"IQ_QUICK_RATIO_SCORE",$B$3))</f>
        <v/>
      </c>
    </row>
    <row r="365" spans="3:31" ht="12.75" customHeight="1" x14ac:dyDescent="0.2">
      <c r="C365" s="43" t="str">
        <f>IF($A365="","",_xll.ciqfunctions.udf.CIQ($A365,"IQ_OPERATIONAL_SCORE",$B$3))</f>
        <v/>
      </c>
      <c r="D365" s="43" t="str">
        <f>IF($A365="","",_xll.ciqfunctions.udf.CIQ($A365,"IQ_TOTAL_REV_SCORE",$B$3))</f>
        <v/>
      </c>
      <c r="E365" s="43" t="str">
        <f>IF($A365="","",_xll.ciqfunctions.udf.CIQ($A365,"IQ_TOTAL_EQUITY_SCORE",$B$3))</f>
        <v/>
      </c>
      <c r="F365" s="43" t="str">
        <f>IF($A365="","",_xll.ciqfunctions.udf.CIQ($A365,"IQ_RETURN_CAPITAL_SCORE",$B$3))</f>
        <v/>
      </c>
      <c r="G365" s="43" t="str">
        <f>IF($A365="","",_xll.ciqfunctions.udf.CIQ($A365,"IQ_RECURRING_EARN_ASSETS_SCORE",$B$3))</f>
        <v/>
      </c>
      <c r="H365" s="43" t="str">
        <f>IF($A365="","",_xll.ciqfunctions.udf.CIQ($A365,"IQ_NET_WORKING_CAP_REV_SCORE",$B$3))</f>
        <v/>
      </c>
      <c r="I365" s="43" t="str">
        <f>IF($A365="","",_xll.ciqfunctions.udf.CIQ($A365,"IQ_ASSET_TURNS_SCORE",$B$3))</f>
        <v/>
      </c>
      <c r="J365" s="43" t="str">
        <f>IF($A365="","",_xll.ciqfunctions.udf.CIQ($A365,"IQ_INTAN_ASSETS_REV_SCORE",$B$3))</f>
        <v/>
      </c>
      <c r="K365" s="43" t="str">
        <f>IF($A365="","",_xll.ciqfunctions.udf.CIQ($A365,"IQ_NET_WORKING_CAP_TOTAL_ASSETS_SCORE",$B$3))</f>
        <v/>
      </c>
      <c r="L365" s="43" t="str">
        <f>IF($A365="","",_xll.ciqfunctions.udf.CIQ($A365,"IQ_AP_AR_SCORE",$B$3))</f>
        <v/>
      </c>
      <c r="M365" s="43" t="str">
        <f>IF($A365="","",_xll.ciqfunctions.udf.CIQ($A365,"IQ_MGMT_RATE_RETURN_SCORE",$B$3))</f>
        <v/>
      </c>
      <c r="N365" s="43" t="str">
        <f>IF($A365="","",_xll.ciqfunctions.udf.CIQ($A365,"IQ_GROSS_MARGIN_SCORE",$B$3))</f>
        <v/>
      </c>
      <c r="O365" s="43" t="str">
        <f>IF($A365="","",_xll.ciqfunctions.udf.CIQ($A365,"IQ_EBITDA_MARGIN_SCORE",$B$3))</f>
        <v/>
      </c>
      <c r="Q365" s="43" t="str">
        <f>IF($A365="","",_xll.ciqfunctions.udf.CIQ($A365,"IQ_SOLVENCY_SCORE",$B$3))</f>
        <v/>
      </c>
      <c r="R365" s="43" t="str">
        <f>IF($A365="","",_xll.ciqfunctions.udf.CIQ($A365,"IQ_FFO_INT_SCORE",$B$3))</f>
        <v/>
      </c>
      <c r="S365" s="43" t="str">
        <f>IF($A365="","",_xll.ciqfunctions.udf.CIQ($A365,"IQ_EBITDA_INT_SCORE",$B$3))</f>
        <v/>
      </c>
      <c r="T365" s="43" t="str">
        <f>IF($A365="","",_xll.ciqfunctions.udf.CIQ($A365,"IQ_FFO_TOTAL_DEBT_SCORE",$B$3))</f>
        <v/>
      </c>
      <c r="U365" s="43" t="str">
        <f>IF($A365="","",_xll.ciqfunctions.udf.CIQ($A365,"IQ_NET_DEBT_EBITDA_SCORE",$B$3))</f>
        <v/>
      </c>
      <c r="V365" s="43" t="str">
        <f>IF($A365="","",_xll.ciqfunctions.udf.CIQ($A365,"IQ_TOTAL_DEBT_CAP_SCORE",$B$3))</f>
        <v/>
      </c>
      <c r="W365" s="43" t="str">
        <f>IF($A365="","",_xll.ciqfunctions.udf.CIQ($A365,"IQ_DEBT_TOTAL_LIAB_SCORE",$B$3))</f>
        <v/>
      </c>
      <c r="X365" s="43" t="str">
        <f>IF($A365="","",_xll.ciqfunctions.udf.CIQ($A365,"IQ_TOTAL_DEBT_TOTAL_REV_SCORE",$B$3))</f>
        <v/>
      </c>
      <c r="Z365" s="43" t="str">
        <f>IF($A365="","",_xll.ciqfunctions.udf.CIQ($A365,"IQ_LIQUID_SCORE",$B$3))</f>
        <v/>
      </c>
      <c r="AA365" s="43" t="str">
        <f>IF($A365="","",_xll.ciqfunctions.udf.CIQ($A365,"IQ_FFO_PLUS_CASH_ST_DEBT_SCORE",$B$3))</f>
        <v/>
      </c>
      <c r="AB365" s="43" t="str">
        <f>IF($A365="","",_xll.ciqfunctions.udf.CIQ($A365,"IQ_FFO_GROSS_PROFIT_SCORE",$B$3))</f>
        <v/>
      </c>
      <c r="AC365" s="43" t="str">
        <f>IF($A365="","",_xll.ciqfunctions.udf.CIQ($A365,"IQ_BASIC_DEFENSE_INTERVAL_SCORE",$B$3))</f>
        <v/>
      </c>
      <c r="AD365" s="43" t="str">
        <f>IF($A365="","",_xll.ciqfunctions.udf.CIQ($A365,"IQ_CURRENT_RATIO_SCORE",$B$3))</f>
        <v/>
      </c>
      <c r="AE365" s="43" t="str">
        <f>IF($A365="","",_xll.ciqfunctions.udf.CIQ($A365,"IQ_QUICK_RATIO_SCORE",$B$3))</f>
        <v/>
      </c>
    </row>
    <row r="366" spans="3:31" ht="12.75" customHeight="1" x14ac:dyDescent="0.2">
      <c r="C366" s="43" t="str">
        <f>IF($A366="","",_xll.ciqfunctions.udf.CIQ($A366,"IQ_OPERATIONAL_SCORE",$B$3))</f>
        <v/>
      </c>
      <c r="D366" s="43" t="str">
        <f>IF($A366="","",_xll.ciqfunctions.udf.CIQ($A366,"IQ_TOTAL_REV_SCORE",$B$3))</f>
        <v/>
      </c>
      <c r="E366" s="43" t="str">
        <f>IF($A366="","",_xll.ciqfunctions.udf.CIQ($A366,"IQ_TOTAL_EQUITY_SCORE",$B$3))</f>
        <v/>
      </c>
      <c r="F366" s="43" t="str">
        <f>IF($A366="","",_xll.ciqfunctions.udf.CIQ($A366,"IQ_RETURN_CAPITAL_SCORE",$B$3))</f>
        <v/>
      </c>
      <c r="G366" s="43" t="str">
        <f>IF($A366="","",_xll.ciqfunctions.udf.CIQ($A366,"IQ_RECURRING_EARN_ASSETS_SCORE",$B$3))</f>
        <v/>
      </c>
      <c r="H366" s="43" t="str">
        <f>IF($A366="","",_xll.ciqfunctions.udf.CIQ($A366,"IQ_NET_WORKING_CAP_REV_SCORE",$B$3))</f>
        <v/>
      </c>
      <c r="I366" s="43" t="str">
        <f>IF($A366="","",_xll.ciqfunctions.udf.CIQ($A366,"IQ_ASSET_TURNS_SCORE",$B$3))</f>
        <v/>
      </c>
      <c r="J366" s="43" t="str">
        <f>IF($A366="","",_xll.ciqfunctions.udf.CIQ($A366,"IQ_INTAN_ASSETS_REV_SCORE",$B$3))</f>
        <v/>
      </c>
      <c r="K366" s="43" t="str">
        <f>IF($A366="","",_xll.ciqfunctions.udf.CIQ($A366,"IQ_NET_WORKING_CAP_TOTAL_ASSETS_SCORE",$B$3))</f>
        <v/>
      </c>
      <c r="L366" s="43" t="str">
        <f>IF($A366="","",_xll.ciqfunctions.udf.CIQ($A366,"IQ_AP_AR_SCORE",$B$3))</f>
        <v/>
      </c>
      <c r="M366" s="43" t="str">
        <f>IF($A366="","",_xll.ciqfunctions.udf.CIQ($A366,"IQ_MGMT_RATE_RETURN_SCORE",$B$3))</f>
        <v/>
      </c>
      <c r="N366" s="43" t="str">
        <f>IF($A366="","",_xll.ciqfunctions.udf.CIQ($A366,"IQ_GROSS_MARGIN_SCORE",$B$3))</f>
        <v/>
      </c>
      <c r="O366" s="43" t="str">
        <f>IF($A366="","",_xll.ciqfunctions.udf.CIQ($A366,"IQ_EBITDA_MARGIN_SCORE",$B$3))</f>
        <v/>
      </c>
      <c r="Q366" s="43" t="str">
        <f>IF($A366="","",_xll.ciqfunctions.udf.CIQ($A366,"IQ_SOLVENCY_SCORE",$B$3))</f>
        <v/>
      </c>
      <c r="R366" s="43" t="str">
        <f>IF($A366="","",_xll.ciqfunctions.udf.CIQ($A366,"IQ_FFO_INT_SCORE",$B$3))</f>
        <v/>
      </c>
      <c r="S366" s="43" t="str">
        <f>IF($A366="","",_xll.ciqfunctions.udf.CIQ($A366,"IQ_EBITDA_INT_SCORE",$B$3))</f>
        <v/>
      </c>
      <c r="T366" s="43" t="str">
        <f>IF($A366="","",_xll.ciqfunctions.udf.CIQ($A366,"IQ_FFO_TOTAL_DEBT_SCORE",$B$3))</f>
        <v/>
      </c>
      <c r="U366" s="43" t="str">
        <f>IF($A366="","",_xll.ciqfunctions.udf.CIQ($A366,"IQ_NET_DEBT_EBITDA_SCORE",$B$3))</f>
        <v/>
      </c>
      <c r="V366" s="43" t="str">
        <f>IF($A366="","",_xll.ciqfunctions.udf.CIQ($A366,"IQ_TOTAL_DEBT_CAP_SCORE",$B$3))</f>
        <v/>
      </c>
      <c r="W366" s="43" t="str">
        <f>IF($A366="","",_xll.ciqfunctions.udf.CIQ($A366,"IQ_DEBT_TOTAL_LIAB_SCORE",$B$3))</f>
        <v/>
      </c>
      <c r="X366" s="43" t="str">
        <f>IF($A366="","",_xll.ciqfunctions.udf.CIQ($A366,"IQ_TOTAL_DEBT_TOTAL_REV_SCORE",$B$3))</f>
        <v/>
      </c>
      <c r="Z366" s="43" t="str">
        <f>IF($A366="","",_xll.ciqfunctions.udf.CIQ($A366,"IQ_LIQUID_SCORE",$B$3))</f>
        <v/>
      </c>
      <c r="AA366" s="43" t="str">
        <f>IF($A366="","",_xll.ciqfunctions.udf.CIQ($A366,"IQ_FFO_PLUS_CASH_ST_DEBT_SCORE",$B$3))</f>
        <v/>
      </c>
      <c r="AB366" s="43" t="str">
        <f>IF($A366="","",_xll.ciqfunctions.udf.CIQ($A366,"IQ_FFO_GROSS_PROFIT_SCORE",$B$3))</f>
        <v/>
      </c>
      <c r="AC366" s="43" t="str">
        <f>IF($A366="","",_xll.ciqfunctions.udf.CIQ($A366,"IQ_BASIC_DEFENSE_INTERVAL_SCORE",$B$3))</f>
        <v/>
      </c>
      <c r="AD366" s="43" t="str">
        <f>IF($A366="","",_xll.ciqfunctions.udf.CIQ($A366,"IQ_CURRENT_RATIO_SCORE",$B$3))</f>
        <v/>
      </c>
      <c r="AE366" s="43" t="str">
        <f>IF($A366="","",_xll.ciqfunctions.udf.CIQ($A366,"IQ_QUICK_RATIO_SCORE",$B$3))</f>
        <v/>
      </c>
    </row>
    <row r="367" spans="3:31" ht="12.75" customHeight="1" x14ac:dyDescent="0.2">
      <c r="C367" s="43" t="str">
        <f>IF($A367="","",_xll.ciqfunctions.udf.CIQ($A367,"IQ_OPERATIONAL_SCORE",$B$3))</f>
        <v/>
      </c>
      <c r="D367" s="43" t="str">
        <f>IF($A367="","",_xll.ciqfunctions.udf.CIQ($A367,"IQ_TOTAL_REV_SCORE",$B$3))</f>
        <v/>
      </c>
      <c r="E367" s="43" t="str">
        <f>IF($A367="","",_xll.ciqfunctions.udf.CIQ($A367,"IQ_TOTAL_EQUITY_SCORE",$B$3))</f>
        <v/>
      </c>
      <c r="F367" s="43" t="str">
        <f>IF($A367="","",_xll.ciqfunctions.udf.CIQ($A367,"IQ_RETURN_CAPITAL_SCORE",$B$3))</f>
        <v/>
      </c>
      <c r="G367" s="43" t="str">
        <f>IF($A367="","",_xll.ciqfunctions.udf.CIQ($A367,"IQ_RECURRING_EARN_ASSETS_SCORE",$B$3))</f>
        <v/>
      </c>
      <c r="H367" s="43" t="str">
        <f>IF($A367="","",_xll.ciqfunctions.udf.CIQ($A367,"IQ_NET_WORKING_CAP_REV_SCORE",$B$3))</f>
        <v/>
      </c>
      <c r="I367" s="43" t="str">
        <f>IF($A367="","",_xll.ciqfunctions.udf.CIQ($A367,"IQ_ASSET_TURNS_SCORE",$B$3))</f>
        <v/>
      </c>
      <c r="J367" s="43" t="str">
        <f>IF($A367="","",_xll.ciqfunctions.udf.CIQ($A367,"IQ_INTAN_ASSETS_REV_SCORE",$B$3))</f>
        <v/>
      </c>
      <c r="K367" s="43" t="str">
        <f>IF($A367="","",_xll.ciqfunctions.udf.CIQ($A367,"IQ_NET_WORKING_CAP_TOTAL_ASSETS_SCORE",$B$3))</f>
        <v/>
      </c>
      <c r="L367" s="43" t="str">
        <f>IF($A367="","",_xll.ciqfunctions.udf.CIQ($A367,"IQ_AP_AR_SCORE",$B$3))</f>
        <v/>
      </c>
      <c r="M367" s="43" t="str">
        <f>IF($A367="","",_xll.ciqfunctions.udf.CIQ($A367,"IQ_MGMT_RATE_RETURN_SCORE",$B$3))</f>
        <v/>
      </c>
      <c r="N367" s="43" t="str">
        <f>IF($A367="","",_xll.ciqfunctions.udf.CIQ($A367,"IQ_GROSS_MARGIN_SCORE",$B$3))</f>
        <v/>
      </c>
      <c r="O367" s="43" t="str">
        <f>IF($A367="","",_xll.ciqfunctions.udf.CIQ($A367,"IQ_EBITDA_MARGIN_SCORE",$B$3))</f>
        <v/>
      </c>
      <c r="Q367" s="43" t="str">
        <f>IF($A367="","",_xll.ciqfunctions.udf.CIQ($A367,"IQ_SOLVENCY_SCORE",$B$3))</f>
        <v/>
      </c>
      <c r="R367" s="43" t="str">
        <f>IF($A367="","",_xll.ciqfunctions.udf.CIQ($A367,"IQ_FFO_INT_SCORE",$B$3))</f>
        <v/>
      </c>
      <c r="S367" s="43" t="str">
        <f>IF($A367="","",_xll.ciqfunctions.udf.CIQ($A367,"IQ_EBITDA_INT_SCORE",$B$3))</f>
        <v/>
      </c>
      <c r="T367" s="43" t="str">
        <f>IF($A367="","",_xll.ciqfunctions.udf.CIQ($A367,"IQ_FFO_TOTAL_DEBT_SCORE",$B$3))</f>
        <v/>
      </c>
      <c r="U367" s="43" t="str">
        <f>IF($A367="","",_xll.ciqfunctions.udf.CIQ($A367,"IQ_NET_DEBT_EBITDA_SCORE",$B$3))</f>
        <v/>
      </c>
      <c r="V367" s="43" t="str">
        <f>IF($A367="","",_xll.ciqfunctions.udf.CIQ($A367,"IQ_TOTAL_DEBT_CAP_SCORE",$B$3))</f>
        <v/>
      </c>
      <c r="W367" s="43" t="str">
        <f>IF($A367="","",_xll.ciqfunctions.udf.CIQ($A367,"IQ_DEBT_TOTAL_LIAB_SCORE",$B$3))</f>
        <v/>
      </c>
      <c r="X367" s="43" t="str">
        <f>IF($A367="","",_xll.ciqfunctions.udf.CIQ($A367,"IQ_TOTAL_DEBT_TOTAL_REV_SCORE",$B$3))</f>
        <v/>
      </c>
      <c r="Z367" s="43" t="str">
        <f>IF($A367="","",_xll.ciqfunctions.udf.CIQ($A367,"IQ_LIQUID_SCORE",$B$3))</f>
        <v/>
      </c>
      <c r="AA367" s="43" t="str">
        <f>IF($A367="","",_xll.ciqfunctions.udf.CIQ($A367,"IQ_FFO_PLUS_CASH_ST_DEBT_SCORE",$B$3))</f>
        <v/>
      </c>
      <c r="AB367" s="43" t="str">
        <f>IF($A367="","",_xll.ciqfunctions.udf.CIQ($A367,"IQ_FFO_GROSS_PROFIT_SCORE",$B$3))</f>
        <v/>
      </c>
      <c r="AC367" s="43" t="str">
        <f>IF($A367="","",_xll.ciqfunctions.udf.CIQ($A367,"IQ_BASIC_DEFENSE_INTERVAL_SCORE",$B$3))</f>
        <v/>
      </c>
      <c r="AD367" s="43" t="str">
        <f>IF($A367="","",_xll.ciqfunctions.udf.CIQ($A367,"IQ_CURRENT_RATIO_SCORE",$B$3))</f>
        <v/>
      </c>
      <c r="AE367" s="43" t="str">
        <f>IF($A367="","",_xll.ciqfunctions.udf.CIQ($A367,"IQ_QUICK_RATIO_SCORE",$B$3))</f>
        <v/>
      </c>
    </row>
    <row r="368" spans="3:31" ht="12.75" customHeight="1" x14ac:dyDescent="0.2">
      <c r="C368" s="43" t="str">
        <f>IF($A368="","",_xll.ciqfunctions.udf.CIQ($A368,"IQ_OPERATIONAL_SCORE",$B$3))</f>
        <v/>
      </c>
      <c r="D368" s="43" t="str">
        <f>IF($A368="","",_xll.ciqfunctions.udf.CIQ($A368,"IQ_TOTAL_REV_SCORE",$B$3))</f>
        <v/>
      </c>
      <c r="E368" s="43" t="str">
        <f>IF($A368="","",_xll.ciqfunctions.udf.CIQ($A368,"IQ_TOTAL_EQUITY_SCORE",$B$3))</f>
        <v/>
      </c>
      <c r="F368" s="43" t="str">
        <f>IF($A368="","",_xll.ciqfunctions.udf.CIQ($A368,"IQ_RETURN_CAPITAL_SCORE",$B$3))</f>
        <v/>
      </c>
      <c r="G368" s="43" t="str">
        <f>IF($A368="","",_xll.ciqfunctions.udf.CIQ($A368,"IQ_RECURRING_EARN_ASSETS_SCORE",$B$3))</f>
        <v/>
      </c>
      <c r="H368" s="43" t="str">
        <f>IF($A368="","",_xll.ciqfunctions.udf.CIQ($A368,"IQ_NET_WORKING_CAP_REV_SCORE",$B$3))</f>
        <v/>
      </c>
      <c r="I368" s="43" t="str">
        <f>IF($A368="","",_xll.ciqfunctions.udf.CIQ($A368,"IQ_ASSET_TURNS_SCORE",$B$3))</f>
        <v/>
      </c>
      <c r="J368" s="43" t="str">
        <f>IF($A368="","",_xll.ciqfunctions.udf.CIQ($A368,"IQ_INTAN_ASSETS_REV_SCORE",$B$3))</f>
        <v/>
      </c>
      <c r="K368" s="43" t="str">
        <f>IF($A368="","",_xll.ciqfunctions.udf.CIQ($A368,"IQ_NET_WORKING_CAP_TOTAL_ASSETS_SCORE",$B$3))</f>
        <v/>
      </c>
      <c r="L368" s="43" t="str">
        <f>IF($A368="","",_xll.ciqfunctions.udf.CIQ($A368,"IQ_AP_AR_SCORE",$B$3))</f>
        <v/>
      </c>
      <c r="M368" s="43" t="str">
        <f>IF($A368="","",_xll.ciqfunctions.udf.CIQ($A368,"IQ_MGMT_RATE_RETURN_SCORE",$B$3))</f>
        <v/>
      </c>
      <c r="N368" s="43" t="str">
        <f>IF($A368="","",_xll.ciqfunctions.udf.CIQ($A368,"IQ_GROSS_MARGIN_SCORE",$B$3))</f>
        <v/>
      </c>
      <c r="O368" s="43" t="str">
        <f>IF($A368="","",_xll.ciqfunctions.udf.CIQ($A368,"IQ_EBITDA_MARGIN_SCORE",$B$3))</f>
        <v/>
      </c>
      <c r="Q368" s="43" t="str">
        <f>IF($A368="","",_xll.ciqfunctions.udf.CIQ($A368,"IQ_SOLVENCY_SCORE",$B$3))</f>
        <v/>
      </c>
      <c r="R368" s="43" t="str">
        <f>IF($A368="","",_xll.ciqfunctions.udf.CIQ($A368,"IQ_FFO_INT_SCORE",$B$3))</f>
        <v/>
      </c>
      <c r="S368" s="43" t="str">
        <f>IF($A368="","",_xll.ciqfunctions.udf.CIQ($A368,"IQ_EBITDA_INT_SCORE",$B$3))</f>
        <v/>
      </c>
      <c r="T368" s="43" t="str">
        <f>IF($A368="","",_xll.ciqfunctions.udf.CIQ($A368,"IQ_FFO_TOTAL_DEBT_SCORE",$B$3))</f>
        <v/>
      </c>
      <c r="U368" s="43" t="str">
        <f>IF($A368="","",_xll.ciqfunctions.udf.CIQ($A368,"IQ_NET_DEBT_EBITDA_SCORE",$B$3))</f>
        <v/>
      </c>
      <c r="V368" s="43" t="str">
        <f>IF($A368="","",_xll.ciqfunctions.udf.CIQ($A368,"IQ_TOTAL_DEBT_CAP_SCORE",$B$3))</f>
        <v/>
      </c>
      <c r="W368" s="43" t="str">
        <f>IF($A368="","",_xll.ciqfunctions.udf.CIQ($A368,"IQ_DEBT_TOTAL_LIAB_SCORE",$B$3))</f>
        <v/>
      </c>
      <c r="X368" s="43" t="str">
        <f>IF($A368="","",_xll.ciqfunctions.udf.CIQ($A368,"IQ_TOTAL_DEBT_TOTAL_REV_SCORE",$B$3))</f>
        <v/>
      </c>
      <c r="Z368" s="43" t="str">
        <f>IF($A368="","",_xll.ciqfunctions.udf.CIQ($A368,"IQ_LIQUID_SCORE",$B$3))</f>
        <v/>
      </c>
      <c r="AA368" s="43" t="str">
        <f>IF($A368="","",_xll.ciqfunctions.udf.CIQ($A368,"IQ_FFO_PLUS_CASH_ST_DEBT_SCORE",$B$3))</f>
        <v/>
      </c>
      <c r="AB368" s="43" t="str">
        <f>IF($A368="","",_xll.ciqfunctions.udf.CIQ($A368,"IQ_FFO_GROSS_PROFIT_SCORE",$B$3))</f>
        <v/>
      </c>
      <c r="AC368" s="43" t="str">
        <f>IF($A368="","",_xll.ciqfunctions.udf.CIQ($A368,"IQ_BASIC_DEFENSE_INTERVAL_SCORE",$B$3))</f>
        <v/>
      </c>
      <c r="AD368" s="43" t="str">
        <f>IF($A368="","",_xll.ciqfunctions.udf.CIQ($A368,"IQ_CURRENT_RATIO_SCORE",$B$3))</f>
        <v/>
      </c>
      <c r="AE368" s="43" t="str">
        <f>IF($A368="","",_xll.ciqfunctions.udf.CIQ($A368,"IQ_QUICK_RATIO_SCORE",$B$3))</f>
        <v/>
      </c>
    </row>
    <row r="369" spans="3:31" ht="12.75" customHeight="1" x14ac:dyDescent="0.2">
      <c r="C369" s="43" t="str">
        <f>IF($A369="","",_xll.ciqfunctions.udf.CIQ($A369,"IQ_OPERATIONAL_SCORE",$B$3))</f>
        <v/>
      </c>
      <c r="D369" s="43" t="str">
        <f>IF($A369="","",_xll.ciqfunctions.udf.CIQ($A369,"IQ_TOTAL_REV_SCORE",$B$3))</f>
        <v/>
      </c>
      <c r="E369" s="43" t="str">
        <f>IF($A369="","",_xll.ciqfunctions.udf.CIQ($A369,"IQ_TOTAL_EQUITY_SCORE",$B$3))</f>
        <v/>
      </c>
      <c r="F369" s="43" t="str">
        <f>IF($A369="","",_xll.ciqfunctions.udf.CIQ($A369,"IQ_RETURN_CAPITAL_SCORE",$B$3))</f>
        <v/>
      </c>
      <c r="G369" s="43" t="str">
        <f>IF($A369="","",_xll.ciqfunctions.udf.CIQ($A369,"IQ_RECURRING_EARN_ASSETS_SCORE",$B$3))</f>
        <v/>
      </c>
      <c r="H369" s="43" t="str">
        <f>IF($A369="","",_xll.ciqfunctions.udf.CIQ($A369,"IQ_NET_WORKING_CAP_REV_SCORE",$B$3))</f>
        <v/>
      </c>
      <c r="I369" s="43" t="str">
        <f>IF($A369="","",_xll.ciqfunctions.udf.CIQ($A369,"IQ_ASSET_TURNS_SCORE",$B$3))</f>
        <v/>
      </c>
      <c r="J369" s="43" t="str">
        <f>IF($A369="","",_xll.ciqfunctions.udf.CIQ($A369,"IQ_INTAN_ASSETS_REV_SCORE",$B$3))</f>
        <v/>
      </c>
      <c r="K369" s="43" t="str">
        <f>IF($A369="","",_xll.ciqfunctions.udf.CIQ($A369,"IQ_NET_WORKING_CAP_TOTAL_ASSETS_SCORE",$B$3))</f>
        <v/>
      </c>
      <c r="L369" s="43" t="str">
        <f>IF($A369="","",_xll.ciqfunctions.udf.CIQ($A369,"IQ_AP_AR_SCORE",$B$3))</f>
        <v/>
      </c>
      <c r="M369" s="43" t="str">
        <f>IF($A369="","",_xll.ciqfunctions.udf.CIQ($A369,"IQ_MGMT_RATE_RETURN_SCORE",$B$3))</f>
        <v/>
      </c>
      <c r="N369" s="43" t="str">
        <f>IF($A369="","",_xll.ciqfunctions.udf.CIQ($A369,"IQ_GROSS_MARGIN_SCORE",$B$3))</f>
        <v/>
      </c>
      <c r="O369" s="43" t="str">
        <f>IF($A369="","",_xll.ciqfunctions.udf.CIQ($A369,"IQ_EBITDA_MARGIN_SCORE",$B$3))</f>
        <v/>
      </c>
      <c r="Q369" s="43" t="str">
        <f>IF($A369="","",_xll.ciqfunctions.udf.CIQ($A369,"IQ_SOLVENCY_SCORE",$B$3))</f>
        <v/>
      </c>
      <c r="R369" s="43" t="str">
        <f>IF($A369="","",_xll.ciqfunctions.udf.CIQ($A369,"IQ_FFO_INT_SCORE",$B$3))</f>
        <v/>
      </c>
      <c r="S369" s="43" t="str">
        <f>IF($A369="","",_xll.ciqfunctions.udf.CIQ($A369,"IQ_EBITDA_INT_SCORE",$B$3))</f>
        <v/>
      </c>
      <c r="T369" s="43" t="str">
        <f>IF($A369="","",_xll.ciqfunctions.udf.CIQ($A369,"IQ_FFO_TOTAL_DEBT_SCORE",$B$3))</f>
        <v/>
      </c>
      <c r="U369" s="43" t="str">
        <f>IF($A369="","",_xll.ciqfunctions.udf.CIQ($A369,"IQ_NET_DEBT_EBITDA_SCORE",$B$3))</f>
        <v/>
      </c>
      <c r="V369" s="43" t="str">
        <f>IF($A369="","",_xll.ciqfunctions.udf.CIQ($A369,"IQ_TOTAL_DEBT_CAP_SCORE",$B$3))</f>
        <v/>
      </c>
      <c r="W369" s="43" t="str">
        <f>IF($A369="","",_xll.ciqfunctions.udf.CIQ($A369,"IQ_DEBT_TOTAL_LIAB_SCORE",$B$3))</f>
        <v/>
      </c>
      <c r="X369" s="43" t="str">
        <f>IF($A369="","",_xll.ciqfunctions.udf.CIQ($A369,"IQ_TOTAL_DEBT_TOTAL_REV_SCORE",$B$3))</f>
        <v/>
      </c>
      <c r="Z369" s="43" t="str">
        <f>IF($A369="","",_xll.ciqfunctions.udf.CIQ($A369,"IQ_LIQUID_SCORE",$B$3))</f>
        <v/>
      </c>
      <c r="AA369" s="43" t="str">
        <f>IF($A369="","",_xll.ciqfunctions.udf.CIQ($A369,"IQ_FFO_PLUS_CASH_ST_DEBT_SCORE",$B$3))</f>
        <v/>
      </c>
      <c r="AB369" s="43" t="str">
        <f>IF($A369="","",_xll.ciqfunctions.udf.CIQ($A369,"IQ_FFO_GROSS_PROFIT_SCORE",$B$3))</f>
        <v/>
      </c>
      <c r="AC369" s="43" t="str">
        <f>IF($A369="","",_xll.ciqfunctions.udf.CIQ($A369,"IQ_BASIC_DEFENSE_INTERVAL_SCORE",$B$3))</f>
        <v/>
      </c>
      <c r="AD369" s="43" t="str">
        <f>IF($A369="","",_xll.ciqfunctions.udf.CIQ($A369,"IQ_CURRENT_RATIO_SCORE",$B$3))</f>
        <v/>
      </c>
      <c r="AE369" s="43" t="str">
        <f>IF($A369="","",_xll.ciqfunctions.udf.CIQ($A369,"IQ_QUICK_RATIO_SCORE",$B$3))</f>
        <v/>
      </c>
    </row>
    <row r="370" spans="3:31" ht="12.75" customHeight="1" x14ac:dyDescent="0.2">
      <c r="C370" s="43" t="str">
        <f>IF($A370="","",_xll.ciqfunctions.udf.CIQ($A370,"IQ_OPERATIONAL_SCORE",$B$3))</f>
        <v/>
      </c>
      <c r="D370" s="43" t="str">
        <f>IF($A370="","",_xll.ciqfunctions.udf.CIQ($A370,"IQ_TOTAL_REV_SCORE",$B$3))</f>
        <v/>
      </c>
      <c r="E370" s="43" t="str">
        <f>IF($A370="","",_xll.ciqfunctions.udf.CIQ($A370,"IQ_TOTAL_EQUITY_SCORE",$B$3))</f>
        <v/>
      </c>
      <c r="F370" s="43" t="str">
        <f>IF($A370="","",_xll.ciqfunctions.udf.CIQ($A370,"IQ_RETURN_CAPITAL_SCORE",$B$3))</f>
        <v/>
      </c>
      <c r="G370" s="43" t="str">
        <f>IF($A370="","",_xll.ciqfunctions.udf.CIQ($A370,"IQ_RECURRING_EARN_ASSETS_SCORE",$B$3))</f>
        <v/>
      </c>
      <c r="H370" s="43" t="str">
        <f>IF($A370="","",_xll.ciqfunctions.udf.CIQ($A370,"IQ_NET_WORKING_CAP_REV_SCORE",$B$3))</f>
        <v/>
      </c>
      <c r="I370" s="43" t="str">
        <f>IF($A370="","",_xll.ciqfunctions.udf.CIQ($A370,"IQ_ASSET_TURNS_SCORE",$B$3))</f>
        <v/>
      </c>
      <c r="J370" s="43" t="str">
        <f>IF($A370="","",_xll.ciqfunctions.udf.CIQ($A370,"IQ_INTAN_ASSETS_REV_SCORE",$B$3))</f>
        <v/>
      </c>
      <c r="K370" s="43" t="str">
        <f>IF($A370="","",_xll.ciqfunctions.udf.CIQ($A370,"IQ_NET_WORKING_CAP_TOTAL_ASSETS_SCORE",$B$3))</f>
        <v/>
      </c>
      <c r="L370" s="43" t="str">
        <f>IF($A370="","",_xll.ciqfunctions.udf.CIQ($A370,"IQ_AP_AR_SCORE",$B$3))</f>
        <v/>
      </c>
      <c r="M370" s="43" t="str">
        <f>IF($A370="","",_xll.ciqfunctions.udf.CIQ($A370,"IQ_MGMT_RATE_RETURN_SCORE",$B$3))</f>
        <v/>
      </c>
      <c r="N370" s="43" t="str">
        <f>IF($A370="","",_xll.ciqfunctions.udf.CIQ($A370,"IQ_GROSS_MARGIN_SCORE",$B$3))</f>
        <v/>
      </c>
      <c r="O370" s="43" t="str">
        <f>IF($A370="","",_xll.ciqfunctions.udf.CIQ($A370,"IQ_EBITDA_MARGIN_SCORE",$B$3))</f>
        <v/>
      </c>
      <c r="Q370" s="43" t="str">
        <f>IF($A370="","",_xll.ciqfunctions.udf.CIQ($A370,"IQ_SOLVENCY_SCORE",$B$3))</f>
        <v/>
      </c>
      <c r="R370" s="43" t="str">
        <f>IF($A370="","",_xll.ciqfunctions.udf.CIQ($A370,"IQ_FFO_INT_SCORE",$B$3))</f>
        <v/>
      </c>
      <c r="S370" s="43" t="str">
        <f>IF($A370="","",_xll.ciqfunctions.udf.CIQ($A370,"IQ_EBITDA_INT_SCORE",$B$3))</f>
        <v/>
      </c>
      <c r="T370" s="43" t="str">
        <f>IF($A370="","",_xll.ciqfunctions.udf.CIQ($A370,"IQ_FFO_TOTAL_DEBT_SCORE",$B$3))</f>
        <v/>
      </c>
      <c r="U370" s="43" t="str">
        <f>IF($A370="","",_xll.ciqfunctions.udf.CIQ($A370,"IQ_NET_DEBT_EBITDA_SCORE",$B$3))</f>
        <v/>
      </c>
      <c r="V370" s="43" t="str">
        <f>IF($A370="","",_xll.ciqfunctions.udf.CIQ($A370,"IQ_TOTAL_DEBT_CAP_SCORE",$B$3))</f>
        <v/>
      </c>
      <c r="W370" s="43" t="str">
        <f>IF($A370="","",_xll.ciqfunctions.udf.CIQ($A370,"IQ_DEBT_TOTAL_LIAB_SCORE",$B$3))</f>
        <v/>
      </c>
      <c r="X370" s="43" t="str">
        <f>IF($A370="","",_xll.ciqfunctions.udf.CIQ($A370,"IQ_TOTAL_DEBT_TOTAL_REV_SCORE",$B$3))</f>
        <v/>
      </c>
      <c r="Z370" s="43" t="str">
        <f>IF($A370="","",_xll.ciqfunctions.udf.CIQ($A370,"IQ_LIQUID_SCORE",$B$3))</f>
        <v/>
      </c>
      <c r="AA370" s="43" t="str">
        <f>IF($A370="","",_xll.ciqfunctions.udf.CIQ($A370,"IQ_FFO_PLUS_CASH_ST_DEBT_SCORE",$B$3))</f>
        <v/>
      </c>
      <c r="AB370" s="43" t="str">
        <f>IF($A370="","",_xll.ciqfunctions.udf.CIQ($A370,"IQ_FFO_GROSS_PROFIT_SCORE",$B$3))</f>
        <v/>
      </c>
      <c r="AC370" s="43" t="str">
        <f>IF($A370="","",_xll.ciqfunctions.udf.CIQ($A370,"IQ_BASIC_DEFENSE_INTERVAL_SCORE",$B$3))</f>
        <v/>
      </c>
      <c r="AD370" s="43" t="str">
        <f>IF($A370="","",_xll.ciqfunctions.udf.CIQ($A370,"IQ_CURRENT_RATIO_SCORE",$B$3))</f>
        <v/>
      </c>
      <c r="AE370" s="43" t="str">
        <f>IF($A370="","",_xll.ciqfunctions.udf.CIQ($A370,"IQ_QUICK_RATIO_SCORE",$B$3))</f>
        <v/>
      </c>
    </row>
    <row r="371" spans="3:31" ht="12.75" customHeight="1" x14ac:dyDescent="0.2">
      <c r="C371" s="43" t="str">
        <f>IF($A371="","",_xll.ciqfunctions.udf.CIQ($A371,"IQ_OPERATIONAL_SCORE",$B$3))</f>
        <v/>
      </c>
      <c r="D371" s="43" t="str">
        <f>IF($A371="","",_xll.ciqfunctions.udf.CIQ($A371,"IQ_TOTAL_REV_SCORE",$B$3))</f>
        <v/>
      </c>
      <c r="E371" s="43" t="str">
        <f>IF($A371="","",_xll.ciqfunctions.udf.CIQ($A371,"IQ_TOTAL_EQUITY_SCORE",$B$3))</f>
        <v/>
      </c>
      <c r="F371" s="43" t="str">
        <f>IF($A371="","",_xll.ciqfunctions.udf.CIQ($A371,"IQ_RETURN_CAPITAL_SCORE",$B$3))</f>
        <v/>
      </c>
      <c r="G371" s="43" t="str">
        <f>IF($A371="","",_xll.ciqfunctions.udf.CIQ($A371,"IQ_RECURRING_EARN_ASSETS_SCORE",$B$3))</f>
        <v/>
      </c>
      <c r="H371" s="43" t="str">
        <f>IF($A371="","",_xll.ciqfunctions.udf.CIQ($A371,"IQ_NET_WORKING_CAP_REV_SCORE",$B$3))</f>
        <v/>
      </c>
      <c r="I371" s="43" t="str">
        <f>IF($A371="","",_xll.ciqfunctions.udf.CIQ($A371,"IQ_ASSET_TURNS_SCORE",$B$3))</f>
        <v/>
      </c>
      <c r="J371" s="43" t="str">
        <f>IF($A371="","",_xll.ciqfunctions.udf.CIQ($A371,"IQ_INTAN_ASSETS_REV_SCORE",$B$3))</f>
        <v/>
      </c>
      <c r="K371" s="43" t="str">
        <f>IF($A371="","",_xll.ciqfunctions.udf.CIQ($A371,"IQ_NET_WORKING_CAP_TOTAL_ASSETS_SCORE",$B$3))</f>
        <v/>
      </c>
      <c r="L371" s="43" t="str">
        <f>IF($A371="","",_xll.ciqfunctions.udf.CIQ($A371,"IQ_AP_AR_SCORE",$B$3))</f>
        <v/>
      </c>
      <c r="M371" s="43" t="str">
        <f>IF($A371="","",_xll.ciqfunctions.udf.CIQ($A371,"IQ_MGMT_RATE_RETURN_SCORE",$B$3))</f>
        <v/>
      </c>
      <c r="N371" s="43" t="str">
        <f>IF($A371="","",_xll.ciqfunctions.udf.CIQ($A371,"IQ_GROSS_MARGIN_SCORE",$B$3))</f>
        <v/>
      </c>
      <c r="O371" s="43" t="str">
        <f>IF($A371="","",_xll.ciqfunctions.udf.CIQ($A371,"IQ_EBITDA_MARGIN_SCORE",$B$3))</f>
        <v/>
      </c>
      <c r="Q371" s="43" t="str">
        <f>IF($A371="","",_xll.ciqfunctions.udf.CIQ($A371,"IQ_SOLVENCY_SCORE",$B$3))</f>
        <v/>
      </c>
      <c r="R371" s="43" t="str">
        <f>IF($A371="","",_xll.ciqfunctions.udf.CIQ($A371,"IQ_FFO_INT_SCORE",$B$3))</f>
        <v/>
      </c>
      <c r="S371" s="43" t="str">
        <f>IF($A371="","",_xll.ciqfunctions.udf.CIQ($A371,"IQ_EBITDA_INT_SCORE",$B$3))</f>
        <v/>
      </c>
      <c r="T371" s="43" t="str">
        <f>IF($A371="","",_xll.ciqfunctions.udf.CIQ($A371,"IQ_FFO_TOTAL_DEBT_SCORE",$B$3))</f>
        <v/>
      </c>
      <c r="U371" s="43" t="str">
        <f>IF($A371="","",_xll.ciqfunctions.udf.CIQ($A371,"IQ_NET_DEBT_EBITDA_SCORE",$B$3))</f>
        <v/>
      </c>
      <c r="V371" s="43" t="str">
        <f>IF($A371="","",_xll.ciqfunctions.udf.CIQ($A371,"IQ_TOTAL_DEBT_CAP_SCORE",$B$3))</f>
        <v/>
      </c>
      <c r="W371" s="43" t="str">
        <f>IF($A371="","",_xll.ciqfunctions.udf.CIQ($A371,"IQ_DEBT_TOTAL_LIAB_SCORE",$B$3))</f>
        <v/>
      </c>
      <c r="X371" s="43" t="str">
        <f>IF($A371="","",_xll.ciqfunctions.udf.CIQ($A371,"IQ_TOTAL_DEBT_TOTAL_REV_SCORE",$B$3))</f>
        <v/>
      </c>
      <c r="Z371" s="43" t="str">
        <f>IF($A371="","",_xll.ciqfunctions.udf.CIQ($A371,"IQ_LIQUID_SCORE",$B$3))</f>
        <v/>
      </c>
      <c r="AA371" s="43" t="str">
        <f>IF($A371="","",_xll.ciqfunctions.udf.CIQ($A371,"IQ_FFO_PLUS_CASH_ST_DEBT_SCORE",$B$3))</f>
        <v/>
      </c>
      <c r="AB371" s="43" t="str">
        <f>IF($A371="","",_xll.ciqfunctions.udf.CIQ($A371,"IQ_FFO_GROSS_PROFIT_SCORE",$B$3))</f>
        <v/>
      </c>
      <c r="AC371" s="43" t="str">
        <f>IF($A371="","",_xll.ciqfunctions.udf.CIQ($A371,"IQ_BASIC_DEFENSE_INTERVAL_SCORE",$B$3))</f>
        <v/>
      </c>
      <c r="AD371" s="43" t="str">
        <f>IF($A371="","",_xll.ciqfunctions.udf.CIQ($A371,"IQ_CURRENT_RATIO_SCORE",$B$3))</f>
        <v/>
      </c>
      <c r="AE371" s="43" t="str">
        <f>IF($A371="","",_xll.ciqfunctions.udf.CIQ($A371,"IQ_QUICK_RATIO_SCORE",$B$3))</f>
        <v/>
      </c>
    </row>
    <row r="372" spans="3:31" ht="12.75" customHeight="1" x14ac:dyDescent="0.2">
      <c r="C372" s="43" t="str">
        <f>IF($A372="","",_xll.ciqfunctions.udf.CIQ($A372,"IQ_OPERATIONAL_SCORE",$B$3))</f>
        <v/>
      </c>
      <c r="D372" s="43" t="str">
        <f>IF($A372="","",_xll.ciqfunctions.udf.CIQ($A372,"IQ_TOTAL_REV_SCORE",$B$3))</f>
        <v/>
      </c>
      <c r="E372" s="43" t="str">
        <f>IF($A372="","",_xll.ciqfunctions.udf.CIQ($A372,"IQ_TOTAL_EQUITY_SCORE",$B$3))</f>
        <v/>
      </c>
      <c r="F372" s="43" t="str">
        <f>IF($A372="","",_xll.ciqfunctions.udf.CIQ($A372,"IQ_RETURN_CAPITAL_SCORE",$B$3))</f>
        <v/>
      </c>
      <c r="G372" s="43" t="str">
        <f>IF($A372="","",_xll.ciqfunctions.udf.CIQ($A372,"IQ_RECURRING_EARN_ASSETS_SCORE",$B$3))</f>
        <v/>
      </c>
      <c r="H372" s="43" t="str">
        <f>IF($A372="","",_xll.ciqfunctions.udf.CIQ($A372,"IQ_NET_WORKING_CAP_REV_SCORE",$B$3))</f>
        <v/>
      </c>
      <c r="I372" s="43" t="str">
        <f>IF($A372="","",_xll.ciqfunctions.udf.CIQ($A372,"IQ_ASSET_TURNS_SCORE",$B$3))</f>
        <v/>
      </c>
      <c r="J372" s="43" t="str">
        <f>IF($A372="","",_xll.ciqfunctions.udf.CIQ($A372,"IQ_INTAN_ASSETS_REV_SCORE",$B$3))</f>
        <v/>
      </c>
      <c r="K372" s="43" t="str">
        <f>IF($A372="","",_xll.ciqfunctions.udf.CIQ($A372,"IQ_NET_WORKING_CAP_TOTAL_ASSETS_SCORE",$B$3))</f>
        <v/>
      </c>
      <c r="L372" s="43" t="str">
        <f>IF($A372="","",_xll.ciqfunctions.udf.CIQ($A372,"IQ_AP_AR_SCORE",$B$3))</f>
        <v/>
      </c>
      <c r="M372" s="43" t="str">
        <f>IF($A372="","",_xll.ciqfunctions.udf.CIQ($A372,"IQ_MGMT_RATE_RETURN_SCORE",$B$3))</f>
        <v/>
      </c>
      <c r="N372" s="43" t="str">
        <f>IF($A372="","",_xll.ciqfunctions.udf.CIQ($A372,"IQ_GROSS_MARGIN_SCORE",$B$3))</f>
        <v/>
      </c>
      <c r="O372" s="43" t="str">
        <f>IF($A372="","",_xll.ciqfunctions.udf.CIQ($A372,"IQ_EBITDA_MARGIN_SCORE",$B$3))</f>
        <v/>
      </c>
      <c r="Q372" s="43" t="str">
        <f>IF($A372="","",_xll.ciqfunctions.udf.CIQ($A372,"IQ_SOLVENCY_SCORE",$B$3))</f>
        <v/>
      </c>
      <c r="R372" s="43" t="str">
        <f>IF($A372="","",_xll.ciqfunctions.udf.CIQ($A372,"IQ_FFO_INT_SCORE",$B$3))</f>
        <v/>
      </c>
      <c r="S372" s="43" t="str">
        <f>IF($A372="","",_xll.ciqfunctions.udf.CIQ($A372,"IQ_EBITDA_INT_SCORE",$B$3))</f>
        <v/>
      </c>
      <c r="T372" s="43" t="str">
        <f>IF($A372="","",_xll.ciqfunctions.udf.CIQ($A372,"IQ_FFO_TOTAL_DEBT_SCORE",$B$3))</f>
        <v/>
      </c>
      <c r="U372" s="43" t="str">
        <f>IF($A372="","",_xll.ciqfunctions.udf.CIQ($A372,"IQ_NET_DEBT_EBITDA_SCORE",$B$3))</f>
        <v/>
      </c>
      <c r="V372" s="43" t="str">
        <f>IF($A372="","",_xll.ciqfunctions.udf.CIQ($A372,"IQ_TOTAL_DEBT_CAP_SCORE",$B$3))</f>
        <v/>
      </c>
      <c r="W372" s="43" t="str">
        <f>IF($A372="","",_xll.ciqfunctions.udf.CIQ($A372,"IQ_DEBT_TOTAL_LIAB_SCORE",$B$3))</f>
        <v/>
      </c>
      <c r="X372" s="43" t="str">
        <f>IF($A372="","",_xll.ciqfunctions.udf.CIQ($A372,"IQ_TOTAL_DEBT_TOTAL_REV_SCORE",$B$3))</f>
        <v/>
      </c>
      <c r="Z372" s="43" t="str">
        <f>IF($A372="","",_xll.ciqfunctions.udf.CIQ($A372,"IQ_LIQUID_SCORE",$B$3))</f>
        <v/>
      </c>
      <c r="AA372" s="43" t="str">
        <f>IF($A372="","",_xll.ciqfunctions.udf.CIQ($A372,"IQ_FFO_PLUS_CASH_ST_DEBT_SCORE",$B$3))</f>
        <v/>
      </c>
      <c r="AB372" s="43" t="str">
        <f>IF($A372="","",_xll.ciqfunctions.udf.CIQ($A372,"IQ_FFO_GROSS_PROFIT_SCORE",$B$3))</f>
        <v/>
      </c>
      <c r="AC372" s="43" t="str">
        <f>IF($A372="","",_xll.ciqfunctions.udf.CIQ($A372,"IQ_BASIC_DEFENSE_INTERVAL_SCORE",$B$3))</f>
        <v/>
      </c>
      <c r="AD372" s="43" t="str">
        <f>IF($A372="","",_xll.ciqfunctions.udf.CIQ($A372,"IQ_CURRENT_RATIO_SCORE",$B$3))</f>
        <v/>
      </c>
      <c r="AE372" s="43" t="str">
        <f>IF($A372="","",_xll.ciqfunctions.udf.CIQ($A372,"IQ_QUICK_RATIO_SCORE",$B$3))</f>
        <v/>
      </c>
    </row>
    <row r="373" spans="3:31" ht="12.75" customHeight="1" x14ac:dyDescent="0.2">
      <c r="C373" s="43" t="str">
        <f>IF($A373="","",_xll.ciqfunctions.udf.CIQ($A373,"IQ_OPERATIONAL_SCORE",$B$3))</f>
        <v/>
      </c>
      <c r="D373" s="43" t="str">
        <f>IF($A373="","",_xll.ciqfunctions.udf.CIQ($A373,"IQ_TOTAL_REV_SCORE",$B$3))</f>
        <v/>
      </c>
      <c r="E373" s="43" t="str">
        <f>IF($A373="","",_xll.ciqfunctions.udf.CIQ($A373,"IQ_TOTAL_EQUITY_SCORE",$B$3))</f>
        <v/>
      </c>
      <c r="F373" s="43" t="str">
        <f>IF($A373="","",_xll.ciqfunctions.udf.CIQ($A373,"IQ_RETURN_CAPITAL_SCORE",$B$3))</f>
        <v/>
      </c>
      <c r="G373" s="43" t="str">
        <f>IF($A373="","",_xll.ciqfunctions.udf.CIQ($A373,"IQ_RECURRING_EARN_ASSETS_SCORE",$B$3))</f>
        <v/>
      </c>
      <c r="H373" s="43" t="str">
        <f>IF($A373="","",_xll.ciqfunctions.udf.CIQ($A373,"IQ_NET_WORKING_CAP_REV_SCORE",$B$3))</f>
        <v/>
      </c>
      <c r="I373" s="43" t="str">
        <f>IF($A373="","",_xll.ciqfunctions.udf.CIQ($A373,"IQ_ASSET_TURNS_SCORE",$B$3))</f>
        <v/>
      </c>
      <c r="J373" s="43" t="str">
        <f>IF($A373="","",_xll.ciqfunctions.udf.CIQ($A373,"IQ_INTAN_ASSETS_REV_SCORE",$B$3))</f>
        <v/>
      </c>
      <c r="K373" s="43" t="str">
        <f>IF($A373="","",_xll.ciqfunctions.udf.CIQ($A373,"IQ_NET_WORKING_CAP_TOTAL_ASSETS_SCORE",$B$3))</f>
        <v/>
      </c>
      <c r="L373" s="43" t="str">
        <f>IF($A373="","",_xll.ciqfunctions.udf.CIQ($A373,"IQ_AP_AR_SCORE",$B$3))</f>
        <v/>
      </c>
      <c r="M373" s="43" t="str">
        <f>IF($A373="","",_xll.ciqfunctions.udf.CIQ($A373,"IQ_MGMT_RATE_RETURN_SCORE",$B$3))</f>
        <v/>
      </c>
      <c r="N373" s="43" t="str">
        <f>IF($A373="","",_xll.ciqfunctions.udf.CIQ($A373,"IQ_GROSS_MARGIN_SCORE",$B$3))</f>
        <v/>
      </c>
      <c r="O373" s="43" t="str">
        <f>IF($A373="","",_xll.ciqfunctions.udf.CIQ($A373,"IQ_EBITDA_MARGIN_SCORE",$B$3))</f>
        <v/>
      </c>
      <c r="Q373" s="43" t="str">
        <f>IF($A373="","",_xll.ciqfunctions.udf.CIQ($A373,"IQ_SOLVENCY_SCORE",$B$3))</f>
        <v/>
      </c>
      <c r="R373" s="43" t="str">
        <f>IF($A373="","",_xll.ciqfunctions.udf.CIQ($A373,"IQ_FFO_INT_SCORE",$B$3))</f>
        <v/>
      </c>
      <c r="S373" s="43" t="str">
        <f>IF($A373="","",_xll.ciqfunctions.udf.CIQ($A373,"IQ_EBITDA_INT_SCORE",$B$3))</f>
        <v/>
      </c>
      <c r="T373" s="43" t="str">
        <f>IF($A373="","",_xll.ciqfunctions.udf.CIQ($A373,"IQ_FFO_TOTAL_DEBT_SCORE",$B$3))</f>
        <v/>
      </c>
      <c r="U373" s="43" t="str">
        <f>IF($A373="","",_xll.ciqfunctions.udf.CIQ($A373,"IQ_NET_DEBT_EBITDA_SCORE",$B$3))</f>
        <v/>
      </c>
      <c r="V373" s="43" t="str">
        <f>IF($A373="","",_xll.ciqfunctions.udf.CIQ($A373,"IQ_TOTAL_DEBT_CAP_SCORE",$B$3))</f>
        <v/>
      </c>
      <c r="W373" s="43" t="str">
        <f>IF($A373="","",_xll.ciqfunctions.udf.CIQ($A373,"IQ_DEBT_TOTAL_LIAB_SCORE",$B$3))</f>
        <v/>
      </c>
      <c r="X373" s="43" t="str">
        <f>IF($A373="","",_xll.ciqfunctions.udf.CIQ($A373,"IQ_TOTAL_DEBT_TOTAL_REV_SCORE",$B$3))</f>
        <v/>
      </c>
      <c r="Z373" s="43" t="str">
        <f>IF($A373="","",_xll.ciqfunctions.udf.CIQ($A373,"IQ_LIQUID_SCORE",$B$3))</f>
        <v/>
      </c>
      <c r="AA373" s="43" t="str">
        <f>IF($A373="","",_xll.ciqfunctions.udf.CIQ($A373,"IQ_FFO_PLUS_CASH_ST_DEBT_SCORE",$B$3))</f>
        <v/>
      </c>
      <c r="AB373" s="43" t="str">
        <f>IF($A373="","",_xll.ciqfunctions.udf.CIQ($A373,"IQ_FFO_GROSS_PROFIT_SCORE",$B$3))</f>
        <v/>
      </c>
      <c r="AC373" s="43" t="str">
        <f>IF($A373="","",_xll.ciqfunctions.udf.CIQ($A373,"IQ_BASIC_DEFENSE_INTERVAL_SCORE",$B$3))</f>
        <v/>
      </c>
      <c r="AD373" s="43" t="str">
        <f>IF($A373="","",_xll.ciqfunctions.udf.CIQ($A373,"IQ_CURRENT_RATIO_SCORE",$B$3))</f>
        <v/>
      </c>
      <c r="AE373" s="43" t="str">
        <f>IF($A373="","",_xll.ciqfunctions.udf.CIQ($A373,"IQ_QUICK_RATIO_SCORE",$B$3))</f>
        <v/>
      </c>
    </row>
    <row r="374" spans="3:31" ht="12.75" customHeight="1" x14ac:dyDescent="0.2">
      <c r="C374" s="43" t="str">
        <f>IF($A374="","",_xll.ciqfunctions.udf.CIQ($A374,"IQ_OPERATIONAL_SCORE",$B$3))</f>
        <v/>
      </c>
      <c r="D374" s="43" t="str">
        <f>IF($A374="","",_xll.ciqfunctions.udf.CIQ($A374,"IQ_TOTAL_REV_SCORE",$B$3))</f>
        <v/>
      </c>
      <c r="E374" s="43" t="str">
        <f>IF($A374="","",_xll.ciqfunctions.udf.CIQ($A374,"IQ_TOTAL_EQUITY_SCORE",$B$3))</f>
        <v/>
      </c>
      <c r="F374" s="43" t="str">
        <f>IF($A374="","",_xll.ciqfunctions.udf.CIQ($A374,"IQ_RETURN_CAPITAL_SCORE",$B$3))</f>
        <v/>
      </c>
      <c r="G374" s="43" t="str">
        <f>IF($A374="","",_xll.ciqfunctions.udf.CIQ($A374,"IQ_RECURRING_EARN_ASSETS_SCORE",$B$3))</f>
        <v/>
      </c>
      <c r="H374" s="43" t="str">
        <f>IF($A374="","",_xll.ciqfunctions.udf.CIQ($A374,"IQ_NET_WORKING_CAP_REV_SCORE",$B$3))</f>
        <v/>
      </c>
      <c r="I374" s="43" t="str">
        <f>IF($A374="","",_xll.ciqfunctions.udf.CIQ($A374,"IQ_ASSET_TURNS_SCORE",$B$3))</f>
        <v/>
      </c>
      <c r="J374" s="43" t="str">
        <f>IF($A374="","",_xll.ciqfunctions.udf.CIQ($A374,"IQ_INTAN_ASSETS_REV_SCORE",$B$3))</f>
        <v/>
      </c>
      <c r="K374" s="43" t="str">
        <f>IF($A374="","",_xll.ciqfunctions.udf.CIQ($A374,"IQ_NET_WORKING_CAP_TOTAL_ASSETS_SCORE",$B$3))</f>
        <v/>
      </c>
      <c r="L374" s="43" t="str">
        <f>IF($A374="","",_xll.ciqfunctions.udf.CIQ($A374,"IQ_AP_AR_SCORE",$B$3))</f>
        <v/>
      </c>
      <c r="M374" s="43" t="str">
        <f>IF($A374="","",_xll.ciqfunctions.udf.CIQ($A374,"IQ_MGMT_RATE_RETURN_SCORE",$B$3))</f>
        <v/>
      </c>
      <c r="N374" s="43" t="str">
        <f>IF($A374="","",_xll.ciqfunctions.udf.CIQ($A374,"IQ_GROSS_MARGIN_SCORE",$B$3))</f>
        <v/>
      </c>
      <c r="O374" s="43" t="str">
        <f>IF($A374="","",_xll.ciqfunctions.udf.CIQ($A374,"IQ_EBITDA_MARGIN_SCORE",$B$3))</f>
        <v/>
      </c>
      <c r="Q374" s="43" t="str">
        <f>IF($A374="","",_xll.ciqfunctions.udf.CIQ($A374,"IQ_SOLVENCY_SCORE",$B$3))</f>
        <v/>
      </c>
      <c r="R374" s="43" t="str">
        <f>IF($A374="","",_xll.ciqfunctions.udf.CIQ($A374,"IQ_FFO_INT_SCORE",$B$3))</f>
        <v/>
      </c>
      <c r="S374" s="43" t="str">
        <f>IF($A374="","",_xll.ciqfunctions.udf.CIQ($A374,"IQ_EBITDA_INT_SCORE",$B$3))</f>
        <v/>
      </c>
      <c r="T374" s="43" t="str">
        <f>IF($A374="","",_xll.ciqfunctions.udf.CIQ($A374,"IQ_FFO_TOTAL_DEBT_SCORE",$B$3))</f>
        <v/>
      </c>
      <c r="U374" s="43" t="str">
        <f>IF($A374="","",_xll.ciqfunctions.udf.CIQ($A374,"IQ_NET_DEBT_EBITDA_SCORE",$B$3))</f>
        <v/>
      </c>
      <c r="V374" s="43" t="str">
        <f>IF($A374="","",_xll.ciqfunctions.udf.CIQ($A374,"IQ_TOTAL_DEBT_CAP_SCORE",$B$3))</f>
        <v/>
      </c>
      <c r="W374" s="43" t="str">
        <f>IF($A374="","",_xll.ciqfunctions.udf.CIQ($A374,"IQ_DEBT_TOTAL_LIAB_SCORE",$B$3))</f>
        <v/>
      </c>
      <c r="X374" s="43" t="str">
        <f>IF($A374="","",_xll.ciqfunctions.udf.CIQ($A374,"IQ_TOTAL_DEBT_TOTAL_REV_SCORE",$B$3))</f>
        <v/>
      </c>
      <c r="Z374" s="43" t="str">
        <f>IF($A374="","",_xll.ciqfunctions.udf.CIQ($A374,"IQ_LIQUID_SCORE",$B$3))</f>
        <v/>
      </c>
      <c r="AA374" s="43" t="str">
        <f>IF($A374="","",_xll.ciqfunctions.udf.CIQ($A374,"IQ_FFO_PLUS_CASH_ST_DEBT_SCORE",$B$3))</f>
        <v/>
      </c>
      <c r="AB374" s="43" t="str">
        <f>IF($A374="","",_xll.ciqfunctions.udf.CIQ($A374,"IQ_FFO_GROSS_PROFIT_SCORE",$B$3))</f>
        <v/>
      </c>
      <c r="AC374" s="43" t="str">
        <f>IF($A374="","",_xll.ciqfunctions.udf.CIQ($A374,"IQ_BASIC_DEFENSE_INTERVAL_SCORE",$B$3))</f>
        <v/>
      </c>
      <c r="AD374" s="43" t="str">
        <f>IF($A374="","",_xll.ciqfunctions.udf.CIQ($A374,"IQ_CURRENT_RATIO_SCORE",$B$3))</f>
        <v/>
      </c>
      <c r="AE374" s="43" t="str">
        <f>IF($A374="","",_xll.ciqfunctions.udf.CIQ($A374,"IQ_QUICK_RATIO_SCORE",$B$3))</f>
        <v/>
      </c>
    </row>
    <row r="375" spans="3:31" ht="12.75" customHeight="1" x14ac:dyDescent="0.2">
      <c r="C375" s="43" t="str">
        <f>IF($A375="","",_xll.ciqfunctions.udf.CIQ($A375,"IQ_OPERATIONAL_SCORE",$B$3))</f>
        <v/>
      </c>
      <c r="D375" s="43" t="str">
        <f>IF($A375="","",_xll.ciqfunctions.udf.CIQ($A375,"IQ_TOTAL_REV_SCORE",$B$3))</f>
        <v/>
      </c>
      <c r="E375" s="43" t="str">
        <f>IF($A375="","",_xll.ciqfunctions.udf.CIQ($A375,"IQ_TOTAL_EQUITY_SCORE",$B$3))</f>
        <v/>
      </c>
      <c r="F375" s="43" t="str">
        <f>IF($A375="","",_xll.ciqfunctions.udf.CIQ($A375,"IQ_RETURN_CAPITAL_SCORE",$B$3))</f>
        <v/>
      </c>
      <c r="G375" s="43" t="str">
        <f>IF($A375="","",_xll.ciqfunctions.udf.CIQ($A375,"IQ_RECURRING_EARN_ASSETS_SCORE",$B$3))</f>
        <v/>
      </c>
      <c r="H375" s="43" t="str">
        <f>IF($A375="","",_xll.ciqfunctions.udf.CIQ($A375,"IQ_NET_WORKING_CAP_REV_SCORE",$B$3))</f>
        <v/>
      </c>
      <c r="I375" s="43" t="str">
        <f>IF($A375="","",_xll.ciqfunctions.udf.CIQ($A375,"IQ_ASSET_TURNS_SCORE",$B$3))</f>
        <v/>
      </c>
      <c r="J375" s="43" t="str">
        <f>IF($A375="","",_xll.ciqfunctions.udf.CIQ($A375,"IQ_INTAN_ASSETS_REV_SCORE",$B$3))</f>
        <v/>
      </c>
      <c r="K375" s="43" t="str">
        <f>IF($A375="","",_xll.ciqfunctions.udf.CIQ($A375,"IQ_NET_WORKING_CAP_TOTAL_ASSETS_SCORE",$B$3))</f>
        <v/>
      </c>
      <c r="L375" s="43" t="str">
        <f>IF($A375="","",_xll.ciqfunctions.udf.CIQ($A375,"IQ_AP_AR_SCORE",$B$3))</f>
        <v/>
      </c>
      <c r="M375" s="43" t="str">
        <f>IF($A375="","",_xll.ciqfunctions.udf.CIQ($A375,"IQ_MGMT_RATE_RETURN_SCORE",$B$3))</f>
        <v/>
      </c>
      <c r="N375" s="43" t="str">
        <f>IF($A375="","",_xll.ciqfunctions.udf.CIQ($A375,"IQ_GROSS_MARGIN_SCORE",$B$3))</f>
        <v/>
      </c>
      <c r="O375" s="43" t="str">
        <f>IF($A375="","",_xll.ciqfunctions.udf.CIQ($A375,"IQ_EBITDA_MARGIN_SCORE",$B$3))</f>
        <v/>
      </c>
      <c r="Q375" s="43" t="str">
        <f>IF($A375="","",_xll.ciqfunctions.udf.CIQ($A375,"IQ_SOLVENCY_SCORE",$B$3))</f>
        <v/>
      </c>
      <c r="R375" s="43" t="str">
        <f>IF($A375="","",_xll.ciqfunctions.udf.CIQ($A375,"IQ_FFO_INT_SCORE",$B$3))</f>
        <v/>
      </c>
      <c r="S375" s="43" t="str">
        <f>IF($A375="","",_xll.ciqfunctions.udf.CIQ($A375,"IQ_EBITDA_INT_SCORE",$B$3))</f>
        <v/>
      </c>
      <c r="T375" s="43" t="str">
        <f>IF($A375="","",_xll.ciqfunctions.udf.CIQ($A375,"IQ_FFO_TOTAL_DEBT_SCORE",$B$3))</f>
        <v/>
      </c>
      <c r="U375" s="43" t="str">
        <f>IF($A375="","",_xll.ciqfunctions.udf.CIQ($A375,"IQ_NET_DEBT_EBITDA_SCORE",$B$3))</f>
        <v/>
      </c>
      <c r="V375" s="43" t="str">
        <f>IF($A375="","",_xll.ciqfunctions.udf.CIQ($A375,"IQ_TOTAL_DEBT_CAP_SCORE",$B$3))</f>
        <v/>
      </c>
      <c r="W375" s="43" t="str">
        <f>IF($A375="","",_xll.ciqfunctions.udf.CIQ($A375,"IQ_DEBT_TOTAL_LIAB_SCORE",$B$3))</f>
        <v/>
      </c>
      <c r="X375" s="43" t="str">
        <f>IF($A375="","",_xll.ciqfunctions.udf.CIQ($A375,"IQ_TOTAL_DEBT_TOTAL_REV_SCORE",$B$3))</f>
        <v/>
      </c>
      <c r="Z375" s="43" t="str">
        <f>IF($A375="","",_xll.ciqfunctions.udf.CIQ($A375,"IQ_LIQUID_SCORE",$B$3))</f>
        <v/>
      </c>
      <c r="AA375" s="43" t="str">
        <f>IF($A375="","",_xll.ciqfunctions.udf.CIQ($A375,"IQ_FFO_PLUS_CASH_ST_DEBT_SCORE",$B$3))</f>
        <v/>
      </c>
      <c r="AB375" s="43" t="str">
        <f>IF($A375="","",_xll.ciqfunctions.udf.CIQ($A375,"IQ_FFO_GROSS_PROFIT_SCORE",$B$3))</f>
        <v/>
      </c>
      <c r="AC375" s="43" t="str">
        <f>IF($A375="","",_xll.ciqfunctions.udf.CIQ($A375,"IQ_BASIC_DEFENSE_INTERVAL_SCORE",$B$3))</f>
        <v/>
      </c>
      <c r="AD375" s="43" t="str">
        <f>IF($A375="","",_xll.ciqfunctions.udf.CIQ($A375,"IQ_CURRENT_RATIO_SCORE",$B$3))</f>
        <v/>
      </c>
      <c r="AE375" s="43" t="str">
        <f>IF($A375="","",_xll.ciqfunctions.udf.CIQ($A375,"IQ_QUICK_RATIO_SCORE",$B$3))</f>
        <v/>
      </c>
    </row>
    <row r="376" spans="3:31" ht="12.75" customHeight="1" x14ac:dyDescent="0.2">
      <c r="C376" s="43" t="str">
        <f>IF($A376="","",_xll.ciqfunctions.udf.CIQ($A376,"IQ_OPERATIONAL_SCORE",$B$3))</f>
        <v/>
      </c>
      <c r="D376" s="43" t="str">
        <f>IF($A376="","",_xll.ciqfunctions.udf.CIQ($A376,"IQ_TOTAL_REV_SCORE",$B$3))</f>
        <v/>
      </c>
      <c r="E376" s="43" t="str">
        <f>IF($A376="","",_xll.ciqfunctions.udf.CIQ($A376,"IQ_TOTAL_EQUITY_SCORE",$B$3))</f>
        <v/>
      </c>
      <c r="F376" s="43" t="str">
        <f>IF($A376="","",_xll.ciqfunctions.udf.CIQ($A376,"IQ_RETURN_CAPITAL_SCORE",$B$3))</f>
        <v/>
      </c>
      <c r="G376" s="43" t="str">
        <f>IF($A376="","",_xll.ciqfunctions.udf.CIQ($A376,"IQ_RECURRING_EARN_ASSETS_SCORE",$B$3))</f>
        <v/>
      </c>
      <c r="H376" s="43" t="str">
        <f>IF($A376="","",_xll.ciqfunctions.udf.CIQ($A376,"IQ_NET_WORKING_CAP_REV_SCORE",$B$3))</f>
        <v/>
      </c>
      <c r="I376" s="43" t="str">
        <f>IF($A376="","",_xll.ciqfunctions.udf.CIQ($A376,"IQ_ASSET_TURNS_SCORE",$B$3))</f>
        <v/>
      </c>
      <c r="J376" s="43" t="str">
        <f>IF($A376="","",_xll.ciqfunctions.udf.CIQ($A376,"IQ_INTAN_ASSETS_REV_SCORE",$B$3))</f>
        <v/>
      </c>
      <c r="K376" s="43" t="str">
        <f>IF($A376="","",_xll.ciqfunctions.udf.CIQ($A376,"IQ_NET_WORKING_CAP_TOTAL_ASSETS_SCORE",$B$3))</f>
        <v/>
      </c>
      <c r="L376" s="43" t="str">
        <f>IF($A376="","",_xll.ciqfunctions.udf.CIQ($A376,"IQ_AP_AR_SCORE",$B$3))</f>
        <v/>
      </c>
      <c r="M376" s="43" t="str">
        <f>IF($A376="","",_xll.ciqfunctions.udf.CIQ($A376,"IQ_MGMT_RATE_RETURN_SCORE",$B$3))</f>
        <v/>
      </c>
      <c r="N376" s="43" t="str">
        <f>IF($A376="","",_xll.ciqfunctions.udf.CIQ($A376,"IQ_GROSS_MARGIN_SCORE",$B$3))</f>
        <v/>
      </c>
      <c r="O376" s="43" t="str">
        <f>IF($A376="","",_xll.ciqfunctions.udf.CIQ($A376,"IQ_EBITDA_MARGIN_SCORE",$B$3))</f>
        <v/>
      </c>
      <c r="Q376" s="43" t="str">
        <f>IF($A376="","",_xll.ciqfunctions.udf.CIQ($A376,"IQ_SOLVENCY_SCORE",$B$3))</f>
        <v/>
      </c>
      <c r="R376" s="43" t="str">
        <f>IF($A376="","",_xll.ciqfunctions.udf.CIQ($A376,"IQ_FFO_INT_SCORE",$B$3))</f>
        <v/>
      </c>
      <c r="S376" s="43" t="str">
        <f>IF($A376="","",_xll.ciqfunctions.udf.CIQ($A376,"IQ_EBITDA_INT_SCORE",$B$3))</f>
        <v/>
      </c>
      <c r="T376" s="43" t="str">
        <f>IF($A376="","",_xll.ciqfunctions.udf.CIQ($A376,"IQ_FFO_TOTAL_DEBT_SCORE",$B$3))</f>
        <v/>
      </c>
      <c r="U376" s="43" t="str">
        <f>IF($A376="","",_xll.ciqfunctions.udf.CIQ($A376,"IQ_NET_DEBT_EBITDA_SCORE",$B$3))</f>
        <v/>
      </c>
      <c r="V376" s="43" t="str">
        <f>IF($A376="","",_xll.ciqfunctions.udf.CIQ($A376,"IQ_TOTAL_DEBT_CAP_SCORE",$B$3))</f>
        <v/>
      </c>
      <c r="W376" s="43" t="str">
        <f>IF($A376="","",_xll.ciqfunctions.udf.CIQ($A376,"IQ_DEBT_TOTAL_LIAB_SCORE",$B$3))</f>
        <v/>
      </c>
      <c r="X376" s="43" t="str">
        <f>IF($A376="","",_xll.ciqfunctions.udf.CIQ($A376,"IQ_TOTAL_DEBT_TOTAL_REV_SCORE",$B$3))</f>
        <v/>
      </c>
      <c r="Z376" s="43" t="str">
        <f>IF($A376="","",_xll.ciqfunctions.udf.CIQ($A376,"IQ_LIQUID_SCORE",$B$3))</f>
        <v/>
      </c>
      <c r="AA376" s="43" t="str">
        <f>IF($A376="","",_xll.ciqfunctions.udf.CIQ($A376,"IQ_FFO_PLUS_CASH_ST_DEBT_SCORE",$B$3))</f>
        <v/>
      </c>
      <c r="AB376" s="43" t="str">
        <f>IF($A376="","",_xll.ciqfunctions.udf.CIQ($A376,"IQ_FFO_GROSS_PROFIT_SCORE",$B$3))</f>
        <v/>
      </c>
      <c r="AC376" s="43" t="str">
        <f>IF($A376="","",_xll.ciqfunctions.udf.CIQ($A376,"IQ_BASIC_DEFENSE_INTERVAL_SCORE",$B$3))</f>
        <v/>
      </c>
      <c r="AD376" s="43" t="str">
        <f>IF($A376="","",_xll.ciqfunctions.udf.CIQ($A376,"IQ_CURRENT_RATIO_SCORE",$B$3))</f>
        <v/>
      </c>
      <c r="AE376" s="43" t="str">
        <f>IF($A376="","",_xll.ciqfunctions.udf.CIQ($A376,"IQ_QUICK_RATIO_SCORE",$B$3))</f>
        <v/>
      </c>
    </row>
    <row r="377" spans="3:31" ht="12.75" customHeight="1" x14ac:dyDescent="0.2">
      <c r="C377" s="43" t="str">
        <f>IF($A377="","",_xll.ciqfunctions.udf.CIQ($A377,"IQ_OPERATIONAL_SCORE",$B$3))</f>
        <v/>
      </c>
      <c r="D377" s="43" t="str">
        <f>IF($A377="","",_xll.ciqfunctions.udf.CIQ($A377,"IQ_TOTAL_REV_SCORE",$B$3))</f>
        <v/>
      </c>
      <c r="E377" s="43" t="str">
        <f>IF($A377="","",_xll.ciqfunctions.udf.CIQ($A377,"IQ_TOTAL_EQUITY_SCORE",$B$3))</f>
        <v/>
      </c>
      <c r="F377" s="43" t="str">
        <f>IF($A377="","",_xll.ciqfunctions.udf.CIQ($A377,"IQ_RETURN_CAPITAL_SCORE",$B$3))</f>
        <v/>
      </c>
      <c r="G377" s="43" t="str">
        <f>IF($A377="","",_xll.ciqfunctions.udf.CIQ($A377,"IQ_RECURRING_EARN_ASSETS_SCORE",$B$3))</f>
        <v/>
      </c>
      <c r="H377" s="43" t="str">
        <f>IF($A377="","",_xll.ciqfunctions.udf.CIQ($A377,"IQ_NET_WORKING_CAP_REV_SCORE",$B$3))</f>
        <v/>
      </c>
      <c r="I377" s="43" t="str">
        <f>IF($A377="","",_xll.ciqfunctions.udf.CIQ($A377,"IQ_ASSET_TURNS_SCORE",$B$3))</f>
        <v/>
      </c>
      <c r="J377" s="43" t="str">
        <f>IF($A377="","",_xll.ciqfunctions.udf.CIQ($A377,"IQ_INTAN_ASSETS_REV_SCORE",$B$3))</f>
        <v/>
      </c>
      <c r="K377" s="43" t="str">
        <f>IF($A377="","",_xll.ciqfunctions.udf.CIQ($A377,"IQ_NET_WORKING_CAP_TOTAL_ASSETS_SCORE",$B$3))</f>
        <v/>
      </c>
      <c r="L377" s="43" t="str">
        <f>IF($A377="","",_xll.ciqfunctions.udf.CIQ($A377,"IQ_AP_AR_SCORE",$B$3))</f>
        <v/>
      </c>
      <c r="M377" s="43" t="str">
        <f>IF($A377="","",_xll.ciqfunctions.udf.CIQ($A377,"IQ_MGMT_RATE_RETURN_SCORE",$B$3))</f>
        <v/>
      </c>
      <c r="N377" s="43" t="str">
        <f>IF($A377="","",_xll.ciqfunctions.udf.CIQ($A377,"IQ_GROSS_MARGIN_SCORE",$B$3))</f>
        <v/>
      </c>
      <c r="O377" s="43" t="str">
        <f>IF($A377="","",_xll.ciqfunctions.udf.CIQ($A377,"IQ_EBITDA_MARGIN_SCORE",$B$3))</f>
        <v/>
      </c>
      <c r="Q377" s="43" t="str">
        <f>IF($A377="","",_xll.ciqfunctions.udf.CIQ($A377,"IQ_SOLVENCY_SCORE",$B$3))</f>
        <v/>
      </c>
      <c r="R377" s="43" t="str">
        <f>IF($A377="","",_xll.ciqfunctions.udf.CIQ($A377,"IQ_FFO_INT_SCORE",$B$3))</f>
        <v/>
      </c>
      <c r="S377" s="43" t="str">
        <f>IF($A377="","",_xll.ciqfunctions.udf.CIQ($A377,"IQ_EBITDA_INT_SCORE",$B$3))</f>
        <v/>
      </c>
      <c r="T377" s="43" t="str">
        <f>IF($A377="","",_xll.ciqfunctions.udf.CIQ($A377,"IQ_FFO_TOTAL_DEBT_SCORE",$B$3))</f>
        <v/>
      </c>
      <c r="U377" s="43" t="str">
        <f>IF($A377="","",_xll.ciqfunctions.udf.CIQ($A377,"IQ_NET_DEBT_EBITDA_SCORE",$B$3))</f>
        <v/>
      </c>
      <c r="V377" s="43" t="str">
        <f>IF($A377="","",_xll.ciqfunctions.udf.CIQ($A377,"IQ_TOTAL_DEBT_CAP_SCORE",$B$3))</f>
        <v/>
      </c>
      <c r="W377" s="43" t="str">
        <f>IF($A377="","",_xll.ciqfunctions.udf.CIQ($A377,"IQ_DEBT_TOTAL_LIAB_SCORE",$B$3))</f>
        <v/>
      </c>
      <c r="X377" s="43" t="str">
        <f>IF($A377="","",_xll.ciqfunctions.udf.CIQ($A377,"IQ_TOTAL_DEBT_TOTAL_REV_SCORE",$B$3))</f>
        <v/>
      </c>
      <c r="Z377" s="43" t="str">
        <f>IF($A377="","",_xll.ciqfunctions.udf.CIQ($A377,"IQ_LIQUID_SCORE",$B$3))</f>
        <v/>
      </c>
      <c r="AA377" s="43" t="str">
        <f>IF($A377="","",_xll.ciqfunctions.udf.CIQ($A377,"IQ_FFO_PLUS_CASH_ST_DEBT_SCORE",$B$3))</f>
        <v/>
      </c>
      <c r="AB377" s="43" t="str">
        <f>IF($A377="","",_xll.ciqfunctions.udf.CIQ($A377,"IQ_FFO_GROSS_PROFIT_SCORE",$B$3))</f>
        <v/>
      </c>
      <c r="AC377" s="43" t="str">
        <f>IF($A377="","",_xll.ciqfunctions.udf.CIQ($A377,"IQ_BASIC_DEFENSE_INTERVAL_SCORE",$B$3))</f>
        <v/>
      </c>
      <c r="AD377" s="43" t="str">
        <f>IF($A377="","",_xll.ciqfunctions.udf.CIQ($A377,"IQ_CURRENT_RATIO_SCORE",$B$3))</f>
        <v/>
      </c>
      <c r="AE377" s="43" t="str">
        <f>IF($A377="","",_xll.ciqfunctions.udf.CIQ($A377,"IQ_QUICK_RATIO_SCORE",$B$3))</f>
        <v/>
      </c>
    </row>
    <row r="378" spans="3:31" ht="12.75" customHeight="1" x14ac:dyDescent="0.2">
      <c r="C378" s="43" t="str">
        <f>IF($A378="","",_xll.ciqfunctions.udf.CIQ($A378,"IQ_OPERATIONAL_SCORE",$B$3))</f>
        <v/>
      </c>
      <c r="D378" s="43" t="str">
        <f>IF($A378="","",_xll.ciqfunctions.udf.CIQ($A378,"IQ_TOTAL_REV_SCORE",$B$3))</f>
        <v/>
      </c>
      <c r="E378" s="43" t="str">
        <f>IF($A378="","",_xll.ciqfunctions.udf.CIQ($A378,"IQ_TOTAL_EQUITY_SCORE",$B$3))</f>
        <v/>
      </c>
      <c r="F378" s="43" t="str">
        <f>IF($A378="","",_xll.ciqfunctions.udf.CIQ($A378,"IQ_RETURN_CAPITAL_SCORE",$B$3))</f>
        <v/>
      </c>
      <c r="G378" s="43" t="str">
        <f>IF($A378="","",_xll.ciqfunctions.udf.CIQ($A378,"IQ_RECURRING_EARN_ASSETS_SCORE",$B$3))</f>
        <v/>
      </c>
      <c r="H378" s="43" t="str">
        <f>IF($A378="","",_xll.ciqfunctions.udf.CIQ($A378,"IQ_NET_WORKING_CAP_REV_SCORE",$B$3))</f>
        <v/>
      </c>
      <c r="I378" s="43" t="str">
        <f>IF($A378="","",_xll.ciqfunctions.udf.CIQ($A378,"IQ_ASSET_TURNS_SCORE",$B$3))</f>
        <v/>
      </c>
      <c r="J378" s="43" t="str">
        <f>IF($A378="","",_xll.ciqfunctions.udf.CIQ($A378,"IQ_INTAN_ASSETS_REV_SCORE",$B$3))</f>
        <v/>
      </c>
      <c r="K378" s="43" t="str">
        <f>IF($A378="","",_xll.ciqfunctions.udf.CIQ($A378,"IQ_NET_WORKING_CAP_TOTAL_ASSETS_SCORE",$B$3))</f>
        <v/>
      </c>
      <c r="L378" s="43" t="str">
        <f>IF($A378="","",_xll.ciqfunctions.udf.CIQ($A378,"IQ_AP_AR_SCORE",$B$3))</f>
        <v/>
      </c>
      <c r="M378" s="43" t="str">
        <f>IF($A378="","",_xll.ciqfunctions.udf.CIQ($A378,"IQ_MGMT_RATE_RETURN_SCORE",$B$3))</f>
        <v/>
      </c>
      <c r="N378" s="43" t="str">
        <f>IF($A378="","",_xll.ciqfunctions.udf.CIQ($A378,"IQ_GROSS_MARGIN_SCORE",$B$3))</f>
        <v/>
      </c>
      <c r="O378" s="43" t="str">
        <f>IF($A378="","",_xll.ciqfunctions.udf.CIQ($A378,"IQ_EBITDA_MARGIN_SCORE",$B$3))</f>
        <v/>
      </c>
      <c r="Q378" s="43" t="str">
        <f>IF($A378="","",_xll.ciqfunctions.udf.CIQ($A378,"IQ_SOLVENCY_SCORE",$B$3))</f>
        <v/>
      </c>
      <c r="R378" s="43" t="str">
        <f>IF($A378="","",_xll.ciqfunctions.udf.CIQ($A378,"IQ_FFO_INT_SCORE",$B$3))</f>
        <v/>
      </c>
      <c r="S378" s="43" t="str">
        <f>IF($A378="","",_xll.ciqfunctions.udf.CIQ($A378,"IQ_EBITDA_INT_SCORE",$B$3))</f>
        <v/>
      </c>
      <c r="T378" s="43" t="str">
        <f>IF($A378="","",_xll.ciqfunctions.udf.CIQ($A378,"IQ_FFO_TOTAL_DEBT_SCORE",$B$3))</f>
        <v/>
      </c>
      <c r="U378" s="43" t="str">
        <f>IF($A378="","",_xll.ciqfunctions.udf.CIQ($A378,"IQ_NET_DEBT_EBITDA_SCORE",$B$3))</f>
        <v/>
      </c>
      <c r="V378" s="43" t="str">
        <f>IF($A378="","",_xll.ciqfunctions.udf.CIQ($A378,"IQ_TOTAL_DEBT_CAP_SCORE",$B$3))</f>
        <v/>
      </c>
      <c r="W378" s="43" t="str">
        <f>IF($A378="","",_xll.ciqfunctions.udf.CIQ($A378,"IQ_DEBT_TOTAL_LIAB_SCORE",$B$3))</f>
        <v/>
      </c>
      <c r="X378" s="43" t="str">
        <f>IF($A378="","",_xll.ciqfunctions.udf.CIQ($A378,"IQ_TOTAL_DEBT_TOTAL_REV_SCORE",$B$3))</f>
        <v/>
      </c>
      <c r="Z378" s="43" t="str">
        <f>IF($A378="","",_xll.ciqfunctions.udf.CIQ($A378,"IQ_LIQUID_SCORE",$B$3))</f>
        <v/>
      </c>
      <c r="AA378" s="43" t="str">
        <f>IF($A378="","",_xll.ciqfunctions.udf.CIQ($A378,"IQ_FFO_PLUS_CASH_ST_DEBT_SCORE",$B$3))</f>
        <v/>
      </c>
      <c r="AB378" s="43" t="str">
        <f>IF($A378="","",_xll.ciqfunctions.udf.CIQ($A378,"IQ_FFO_GROSS_PROFIT_SCORE",$B$3))</f>
        <v/>
      </c>
      <c r="AC378" s="43" t="str">
        <f>IF($A378="","",_xll.ciqfunctions.udf.CIQ($A378,"IQ_BASIC_DEFENSE_INTERVAL_SCORE",$B$3))</f>
        <v/>
      </c>
      <c r="AD378" s="43" t="str">
        <f>IF($A378="","",_xll.ciqfunctions.udf.CIQ($A378,"IQ_CURRENT_RATIO_SCORE",$B$3))</f>
        <v/>
      </c>
      <c r="AE378" s="43" t="str">
        <f>IF($A378="","",_xll.ciqfunctions.udf.CIQ($A378,"IQ_QUICK_RATIO_SCORE",$B$3))</f>
        <v/>
      </c>
    </row>
    <row r="379" spans="3:31" ht="12.75" customHeight="1" x14ac:dyDescent="0.2">
      <c r="C379" s="43" t="str">
        <f>IF($A379="","",_xll.ciqfunctions.udf.CIQ($A379,"IQ_OPERATIONAL_SCORE",$B$3))</f>
        <v/>
      </c>
      <c r="D379" s="43" t="str">
        <f>IF($A379="","",_xll.ciqfunctions.udf.CIQ($A379,"IQ_TOTAL_REV_SCORE",$B$3))</f>
        <v/>
      </c>
      <c r="E379" s="43" t="str">
        <f>IF($A379="","",_xll.ciqfunctions.udf.CIQ($A379,"IQ_TOTAL_EQUITY_SCORE",$B$3))</f>
        <v/>
      </c>
      <c r="F379" s="43" t="str">
        <f>IF($A379="","",_xll.ciqfunctions.udf.CIQ($A379,"IQ_RETURN_CAPITAL_SCORE",$B$3))</f>
        <v/>
      </c>
      <c r="G379" s="43" t="str">
        <f>IF($A379="","",_xll.ciqfunctions.udf.CIQ($A379,"IQ_RECURRING_EARN_ASSETS_SCORE",$B$3))</f>
        <v/>
      </c>
      <c r="H379" s="43" t="str">
        <f>IF($A379="","",_xll.ciqfunctions.udf.CIQ($A379,"IQ_NET_WORKING_CAP_REV_SCORE",$B$3))</f>
        <v/>
      </c>
      <c r="I379" s="43" t="str">
        <f>IF($A379="","",_xll.ciqfunctions.udf.CIQ($A379,"IQ_ASSET_TURNS_SCORE",$B$3))</f>
        <v/>
      </c>
      <c r="J379" s="43" t="str">
        <f>IF($A379="","",_xll.ciqfunctions.udf.CIQ($A379,"IQ_INTAN_ASSETS_REV_SCORE",$B$3))</f>
        <v/>
      </c>
      <c r="K379" s="43" t="str">
        <f>IF($A379="","",_xll.ciqfunctions.udf.CIQ($A379,"IQ_NET_WORKING_CAP_TOTAL_ASSETS_SCORE",$B$3))</f>
        <v/>
      </c>
      <c r="L379" s="43" t="str">
        <f>IF($A379="","",_xll.ciqfunctions.udf.CIQ($A379,"IQ_AP_AR_SCORE",$B$3))</f>
        <v/>
      </c>
      <c r="M379" s="43" t="str">
        <f>IF($A379="","",_xll.ciqfunctions.udf.CIQ($A379,"IQ_MGMT_RATE_RETURN_SCORE",$B$3))</f>
        <v/>
      </c>
      <c r="N379" s="43" t="str">
        <f>IF($A379="","",_xll.ciqfunctions.udf.CIQ($A379,"IQ_GROSS_MARGIN_SCORE",$B$3))</f>
        <v/>
      </c>
      <c r="O379" s="43" t="str">
        <f>IF($A379="","",_xll.ciqfunctions.udf.CIQ($A379,"IQ_EBITDA_MARGIN_SCORE",$B$3))</f>
        <v/>
      </c>
      <c r="Q379" s="43" t="str">
        <f>IF($A379="","",_xll.ciqfunctions.udf.CIQ($A379,"IQ_SOLVENCY_SCORE",$B$3))</f>
        <v/>
      </c>
      <c r="R379" s="43" t="str">
        <f>IF($A379="","",_xll.ciqfunctions.udf.CIQ($A379,"IQ_FFO_INT_SCORE",$B$3))</f>
        <v/>
      </c>
      <c r="S379" s="43" t="str">
        <f>IF($A379="","",_xll.ciqfunctions.udf.CIQ($A379,"IQ_EBITDA_INT_SCORE",$B$3))</f>
        <v/>
      </c>
      <c r="T379" s="43" t="str">
        <f>IF($A379="","",_xll.ciqfunctions.udf.CIQ($A379,"IQ_FFO_TOTAL_DEBT_SCORE",$B$3))</f>
        <v/>
      </c>
      <c r="U379" s="43" t="str">
        <f>IF($A379="","",_xll.ciqfunctions.udf.CIQ($A379,"IQ_NET_DEBT_EBITDA_SCORE",$B$3))</f>
        <v/>
      </c>
      <c r="V379" s="43" t="str">
        <f>IF($A379="","",_xll.ciqfunctions.udf.CIQ($A379,"IQ_TOTAL_DEBT_CAP_SCORE",$B$3))</f>
        <v/>
      </c>
      <c r="W379" s="43" t="str">
        <f>IF($A379="","",_xll.ciqfunctions.udf.CIQ($A379,"IQ_DEBT_TOTAL_LIAB_SCORE",$B$3))</f>
        <v/>
      </c>
      <c r="X379" s="43" t="str">
        <f>IF($A379="","",_xll.ciqfunctions.udf.CIQ($A379,"IQ_TOTAL_DEBT_TOTAL_REV_SCORE",$B$3))</f>
        <v/>
      </c>
      <c r="Z379" s="43" t="str">
        <f>IF($A379="","",_xll.ciqfunctions.udf.CIQ($A379,"IQ_LIQUID_SCORE",$B$3))</f>
        <v/>
      </c>
      <c r="AA379" s="43" t="str">
        <f>IF($A379="","",_xll.ciqfunctions.udf.CIQ($A379,"IQ_FFO_PLUS_CASH_ST_DEBT_SCORE",$B$3))</f>
        <v/>
      </c>
      <c r="AB379" s="43" t="str">
        <f>IF($A379="","",_xll.ciqfunctions.udf.CIQ($A379,"IQ_FFO_GROSS_PROFIT_SCORE",$B$3))</f>
        <v/>
      </c>
      <c r="AC379" s="43" t="str">
        <f>IF($A379="","",_xll.ciqfunctions.udf.CIQ($A379,"IQ_BASIC_DEFENSE_INTERVAL_SCORE",$B$3))</f>
        <v/>
      </c>
      <c r="AD379" s="43" t="str">
        <f>IF($A379="","",_xll.ciqfunctions.udf.CIQ($A379,"IQ_CURRENT_RATIO_SCORE",$B$3))</f>
        <v/>
      </c>
      <c r="AE379" s="43" t="str">
        <f>IF($A379="","",_xll.ciqfunctions.udf.CIQ($A379,"IQ_QUICK_RATIO_SCORE",$B$3))</f>
        <v/>
      </c>
    </row>
    <row r="380" spans="3:31" ht="12.75" customHeight="1" x14ac:dyDescent="0.2">
      <c r="C380" s="43" t="str">
        <f>IF($A380="","",_xll.ciqfunctions.udf.CIQ($A380,"IQ_OPERATIONAL_SCORE",$B$3))</f>
        <v/>
      </c>
      <c r="D380" s="43" t="str">
        <f>IF($A380="","",_xll.ciqfunctions.udf.CIQ($A380,"IQ_TOTAL_REV_SCORE",$B$3))</f>
        <v/>
      </c>
      <c r="E380" s="43" t="str">
        <f>IF($A380="","",_xll.ciqfunctions.udf.CIQ($A380,"IQ_TOTAL_EQUITY_SCORE",$B$3))</f>
        <v/>
      </c>
      <c r="F380" s="43" t="str">
        <f>IF($A380="","",_xll.ciqfunctions.udf.CIQ($A380,"IQ_RETURN_CAPITAL_SCORE",$B$3))</f>
        <v/>
      </c>
      <c r="G380" s="43" t="str">
        <f>IF($A380="","",_xll.ciqfunctions.udf.CIQ($A380,"IQ_RECURRING_EARN_ASSETS_SCORE",$B$3))</f>
        <v/>
      </c>
      <c r="H380" s="43" t="str">
        <f>IF($A380="","",_xll.ciqfunctions.udf.CIQ($A380,"IQ_NET_WORKING_CAP_REV_SCORE",$B$3))</f>
        <v/>
      </c>
      <c r="I380" s="43" t="str">
        <f>IF($A380="","",_xll.ciqfunctions.udf.CIQ($A380,"IQ_ASSET_TURNS_SCORE",$B$3))</f>
        <v/>
      </c>
      <c r="J380" s="43" t="str">
        <f>IF($A380="","",_xll.ciqfunctions.udf.CIQ($A380,"IQ_INTAN_ASSETS_REV_SCORE",$B$3))</f>
        <v/>
      </c>
      <c r="K380" s="43" t="str">
        <f>IF($A380="","",_xll.ciqfunctions.udf.CIQ($A380,"IQ_NET_WORKING_CAP_TOTAL_ASSETS_SCORE",$B$3))</f>
        <v/>
      </c>
      <c r="L380" s="43" t="str">
        <f>IF($A380="","",_xll.ciqfunctions.udf.CIQ($A380,"IQ_AP_AR_SCORE",$B$3))</f>
        <v/>
      </c>
      <c r="M380" s="43" t="str">
        <f>IF($A380="","",_xll.ciqfunctions.udf.CIQ($A380,"IQ_MGMT_RATE_RETURN_SCORE",$B$3))</f>
        <v/>
      </c>
      <c r="N380" s="43" t="str">
        <f>IF($A380="","",_xll.ciqfunctions.udf.CIQ($A380,"IQ_GROSS_MARGIN_SCORE",$B$3))</f>
        <v/>
      </c>
      <c r="O380" s="43" t="str">
        <f>IF($A380="","",_xll.ciqfunctions.udf.CIQ($A380,"IQ_EBITDA_MARGIN_SCORE",$B$3))</f>
        <v/>
      </c>
      <c r="Q380" s="43" t="str">
        <f>IF($A380="","",_xll.ciqfunctions.udf.CIQ($A380,"IQ_SOLVENCY_SCORE",$B$3))</f>
        <v/>
      </c>
      <c r="R380" s="43" t="str">
        <f>IF($A380="","",_xll.ciqfunctions.udf.CIQ($A380,"IQ_FFO_INT_SCORE",$B$3))</f>
        <v/>
      </c>
      <c r="S380" s="43" t="str">
        <f>IF($A380="","",_xll.ciqfunctions.udf.CIQ($A380,"IQ_EBITDA_INT_SCORE",$B$3))</f>
        <v/>
      </c>
      <c r="T380" s="43" t="str">
        <f>IF($A380="","",_xll.ciqfunctions.udf.CIQ($A380,"IQ_FFO_TOTAL_DEBT_SCORE",$B$3))</f>
        <v/>
      </c>
      <c r="U380" s="43" t="str">
        <f>IF($A380="","",_xll.ciqfunctions.udf.CIQ($A380,"IQ_NET_DEBT_EBITDA_SCORE",$B$3))</f>
        <v/>
      </c>
      <c r="V380" s="43" t="str">
        <f>IF($A380="","",_xll.ciqfunctions.udf.CIQ($A380,"IQ_TOTAL_DEBT_CAP_SCORE",$B$3))</f>
        <v/>
      </c>
      <c r="W380" s="43" t="str">
        <f>IF($A380="","",_xll.ciqfunctions.udf.CIQ($A380,"IQ_DEBT_TOTAL_LIAB_SCORE",$B$3))</f>
        <v/>
      </c>
      <c r="X380" s="43" t="str">
        <f>IF($A380="","",_xll.ciqfunctions.udf.CIQ($A380,"IQ_TOTAL_DEBT_TOTAL_REV_SCORE",$B$3))</f>
        <v/>
      </c>
      <c r="Z380" s="43" t="str">
        <f>IF($A380="","",_xll.ciqfunctions.udf.CIQ($A380,"IQ_LIQUID_SCORE",$B$3))</f>
        <v/>
      </c>
      <c r="AA380" s="43" t="str">
        <f>IF($A380="","",_xll.ciqfunctions.udf.CIQ($A380,"IQ_FFO_PLUS_CASH_ST_DEBT_SCORE",$B$3))</f>
        <v/>
      </c>
      <c r="AB380" s="43" t="str">
        <f>IF($A380="","",_xll.ciqfunctions.udf.CIQ($A380,"IQ_FFO_GROSS_PROFIT_SCORE",$B$3))</f>
        <v/>
      </c>
      <c r="AC380" s="43" t="str">
        <f>IF($A380="","",_xll.ciqfunctions.udf.CIQ($A380,"IQ_BASIC_DEFENSE_INTERVAL_SCORE",$B$3))</f>
        <v/>
      </c>
      <c r="AD380" s="43" t="str">
        <f>IF($A380="","",_xll.ciqfunctions.udf.CIQ($A380,"IQ_CURRENT_RATIO_SCORE",$B$3))</f>
        <v/>
      </c>
      <c r="AE380" s="43" t="str">
        <f>IF($A380="","",_xll.ciqfunctions.udf.CIQ($A380,"IQ_QUICK_RATIO_SCORE",$B$3))</f>
        <v/>
      </c>
    </row>
    <row r="381" spans="3:31" ht="12.75" customHeight="1" x14ac:dyDescent="0.2">
      <c r="C381" s="43" t="str">
        <f>IF($A381="","",_xll.ciqfunctions.udf.CIQ($A381,"IQ_OPERATIONAL_SCORE",$B$3))</f>
        <v/>
      </c>
      <c r="D381" s="43" t="str">
        <f>IF($A381="","",_xll.ciqfunctions.udf.CIQ($A381,"IQ_TOTAL_REV_SCORE",$B$3))</f>
        <v/>
      </c>
      <c r="E381" s="43" t="str">
        <f>IF($A381="","",_xll.ciqfunctions.udf.CIQ($A381,"IQ_TOTAL_EQUITY_SCORE",$B$3))</f>
        <v/>
      </c>
      <c r="F381" s="43" t="str">
        <f>IF($A381="","",_xll.ciqfunctions.udf.CIQ($A381,"IQ_RETURN_CAPITAL_SCORE",$B$3))</f>
        <v/>
      </c>
      <c r="G381" s="43" t="str">
        <f>IF($A381="","",_xll.ciqfunctions.udf.CIQ($A381,"IQ_RECURRING_EARN_ASSETS_SCORE",$B$3))</f>
        <v/>
      </c>
      <c r="H381" s="43" t="str">
        <f>IF($A381="","",_xll.ciqfunctions.udf.CIQ($A381,"IQ_NET_WORKING_CAP_REV_SCORE",$B$3))</f>
        <v/>
      </c>
      <c r="I381" s="43" t="str">
        <f>IF($A381="","",_xll.ciqfunctions.udf.CIQ($A381,"IQ_ASSET_TURNS_SCORE",$B$3))</f>
        <v/>
      </c>
      <c r="J381" s="43" t="str">
        <f>IF($A381="","",_xll.ciqfunctions.udf.CIQ($A381,"IQ_INTAN_ASSETS_REV_SCORE",$B$3))</f>
        <v/>
      </c>
      <c r="K381" s="43" t="str">
        <f>IF($A381="","",_xll.ciqfunctions.udf.CIQ($A381,"IQ_NET_WORKING_CAP_TOTAL_ASSETS_SCORE",$B$3))</f>
        <v/>
      </c>
      <c r="L381" s="43" t="str">
        <f>IF($A381="","",_xll.ciqfunctions.udf.CIQ($A381,"IQ_AP_AR_SCORE",$B$3))</f>
        <v/>
      </c>
      <c r="M381" s="43" t="str">
        <f>IF($A381="","",_xll.ciqfunctions.udf.CIQ($A381,"IQ_MGMT_RATE_RETURN_SCORE",$B$3))</f>
        <v/>
      </c>
      <c r="N381" s="43" t="str">
        <f>IF($A381="","",_xll.ciqfunctions.udf.CIQ($A381,"IQ_GROSS_MARGIN_SCORE",$B$3))</f>
        <v/>
      </c>
      <c r="O381" s="43" t="str">
        <f>IF($A381="","",_xll.ciqfunctions.udf.CIQ($A381,"IQ_EBITDA_MARGIN_SCORE",$B$3))</f>
        <v/>
      </c>
      <c r="Q381" s="43" t="str">
        <f>IF($A381="","",_xll.ciqfunctions.udf.CIQ($A381,"IQ_SOLVENCY_SCORE",$B$3))</f>
        <v/>
      </c>
      <c r="R381" s="43" t="str">
        <f>IF($A381="","",_xll.ciqfunctions.udf.CIQ($A381,"IQ_FFO_INT_SCORE",$B$3))</f>
        <v/>
      </c>
      <c r="S381" s="43" t="str">
        <f>IF($A381="","",_xll.ciqfunctions.udf.CIQ($A381,"IQ_EBITDA_INT_SCORE",$B$3))</f>
        <v/>
      </c>
      <c r="T381" s="43" t="str">
        <f>IF($A381="","",_xll.ciqfunctions.udf.CIQ($A381,"IQ_FFO_TOTAL_DEBT_SCORE",$B$3))</f>
        <v/>
      </c>
      <c r="U381" s="43" t="str">
        <f>IF($A381="","",_xll.ciqfunctions.udf.CIQ($A381,"IQ_NET_DEBT_EBITDA_SCORE",$B$3))</f>
        <v/>
      </c>
      <c r="V381" s="43" t="str">
        <f>IF($A381="","",_xll.ciqfunctions.udf.CIQ($A381,"IQ_TOTAL_DEBT_CAP_SCORE",$B$3))</f>
        <v/>
      </c>
      <c r="W381" s="43" t="str">
        <f>IF($A381="","",_xll.ciqfunctions.udf.CIQ($A381,"IQ_DEBT_TOTAL_LIAB_SCORE",$B$3))</f>
        <v/>
      </c>
      <c r="X381" s="43" t="str">
        <f>IF($A381="","",_xll.ciqfunctions.udf.CIQ($A381,"IQ_TOTAL_DEBT_TOTAL_REV_SCORE",$B$3))</f>
        <v/>
      </c>
      <c r="Z381" s="43" t="str">
        <f>IF($A381="","",_xll.ciqfunctions.udf.CIQ($A381,"IQ_LIQUID_SCORE",$B$3))</f>
        <v/>
      </c>
      <c r="AA381" s="43" t="str">
        <f>IF($A381="","",_xll.ciqfunctions.udf.CIQ($A381,"IQ_FFO_PLUS_CASH_ST_DEBT_SCORE",$B$3))</f>
        <v/>
      </c>
      <c r="AB381" s="43" t="str">
        <f>IF($A381="","",_xll.ciqfunctions.udf.CIQ($A381,"IQ_FFO_GROSS_PROFIT_SCORE",$B$3))</f>
        <v/>
      </c>
      <c r="AC381" s="43" t="str">
        <f>IF($A381="","",_xll.ciqfunctions.udf.CIQ($A381,"IQ_BASIC_DEFENSE_INTERVAL_SCORE",$B$3))</f>
        <v/>
      </c>
      <c r="AD381" s="43" t="str">
        <f>IF($A381="","",_xll.ciqfunctions.udf.CIQ($A381,"IQ_CURRENT_RATIO_SCORE",$B$3))</f>
        <v/>
      </c>
      <c r="AE381" s="43" t="str">
        <f>IF($A381="","",_xll.ciqfunctions.udf.CIQ($A381,"IQ_QUICK_RATIO_SCORE",$B$3))</f>
        <v/>
      </c>
    </row>
    <row r="382" spans="3:31" ht="12.75" customHeight="1" x14ac:dyDescent="0.2">
      <c r="C382" s="43" t="str">
        <f>IF($A382="","",_xll.ciqfunctions.udf.CIQ($A382,"IQ_OPERATIONAL_SCORE",$B$3))</f>
        <v/>
      </c>
      <c r="D382" s="43" t="str">
        <f>IF($A382="","",_xll.ciqfunctions.udf.CIQ($A382,"IQ_TOTAL_REV_SCORE",$B$3))</f>
        <v/>
      </c>
      <c r="E382" s="43" t="str">
        <f>IF($A382="","",_xll.ciqfunctions.udf.CIQ($A382,"IQ_TOTAL_EQUITY_SCORE",$B$3))</f>
        <v/>
      </c>
      <c r="F382" s="43" t="str">
        <f>IF($A382="","",_xll.ciqfunctions.udf.CIQ($A382,"IQ_RETURN_CAPITAL_SCORE",$B$3))</f>
        <v/>
      </c>
      <c r="G382" s="43" t="str">
        <f>IF($A382="","",_xll.ciqfunctions.udf.CIQ($A382,"IQ_RECURRING_EARN_ASSETS_SCORE",$B$3))</f>
        <v/>
      </c>
      <c r="H382" s="43" t="str">
        <f>IF($A382="","",_xll.ciqfunctions.udf.CIQ($A382,"IQ_NET_WORKING_CAP_REV_SCORE",$B$3))</f>
        <v/>
      </c>
      <c r="I382" s="43" t="str">
        <f>IF($A382="","",_xll.ciqfunctions.udf.CIQ($A382,"IQ_ASSET_TURNS_SCORE",$B$3))</f>
        <v/>
      </c>
      <c r="J382" s="43" t="str">
        <f>IF($A382="","",_xll.ciqfunctions.udf.CIQ($A382,"IQ_INTAN_ASSETS_REV_SCORE",$B$3))</f>
        <v/>
      </c>
      <c r="K382" s="43" t="str">
        <f>IF($A382="","",_xll.ciqfunctions.udf.CIQ($A382,"IQ_NET_WORKING_CAP_TOTAL_ASSETS_SCORE",$B$3))</f>
        <v/>
      </c>
      <c r="L382" s="43" t="str">
        <f>IF($A382="","",_xll.ciqfunctions.udf.CIQ($A382,"IQ_AP_AR_SCORE",$B$3))</f>
        <v/>
      </c>
      <c r="M382" s="43" t="str">
        <f>IF($A382="","",_xll.ciqfunctions.udf.CIQ($A382,"IQ_MGMT_RATE_RETURN_SCORE",$B$3))</f>
        <v/>
      </c>
      <c r="N382" s="43" t="str">
        <f>IF($A382="","",_xll.ciqfunctions.udf.CIQ($A382,"IQ_GROSS_MARGIN_SCORE",$B$3))</f>
        <v/>
      </c>
      <c r="O382" s="43" t="str">
        <f>IF($A382="","",_xll.ciqfunctions.udf.CIQ($A382,"IQ_EBITDA_MARGIN_SCORE",$B$3))</f>
        <v/>
      </c>
      <c r="Q382" s="43" t="str">
        <f>IF($A382="","",_xll.ciqfunctions.udf.CIQ($A382,"IQ_SOLVENCY_SCORE",$B$3))</f>
        <v/>
      </c>
      <c r="R382" s="43" t="str">
        <f>IF($A382="","",_xll.ciqfunctions.udf.CIQ($A382,"IQ_FFO_INT_SCORE",$B$3))</f>
        <v/>
      </c>
      <c r="S382" s="43" t="str">
        <f>IF($A382="","",_xll.ciqfunctions.udf.CIQ($A382,"IQ_EBITDA_INT_SCORE",$B$3))</f>
        <v/>
      </c>
      <c r="T382" s="43" t="str">
        <f>IF($A382="","",_xll.ciqfunctions.udf.CIQ($A382,"IQ_FFO_TOTAL_DEBT_SCORE",$B$3))</f>
        <v/>
      </c>
      <c r="U382" s="43" t="str">
        <f>IF($A382="","",_xll.ciqfunctions.udf.CIQ($A382,"IQ_NET_DEBT_EBITDA_SCORE",$B$3))</f>
        <v/>
      </c>
      <c r="V382" s="43" t="str">
        <f>IF($A382="","",_xll.ciqfunctions.udf.CIQ($A382,"IQ_TOTAL_DEBT_CAP_SCORE",$B$3))</f>
        <v/>
      </c>
      <c r="W382" s="43" t="str">
        <f>IF($A382="","",_xll.ciqfunctions.udf.CIQ($A382,"IQ_DEBT_TOTAL_LIAB_SCORE",$B$3))</f>
        <v/>
      </c>
      <c r="X382" s="43" t="str">
        <f>IF($A382="","",_xll.ciqfunctions.udf.CIQ($A382,"IQ_TOTAL_DEBT_TOTAL_REV_SCORE",$B$3))</f>
        <v/>
      </c>
      <c r="Z382" s="43" t="str">
        <f>IF($A382="","",_xll.ciqfunctions.udf.CIQ($A382,"IQ_LIQUID_SCORE",$B$3))</f>
        <v/>
      </c>
      <c r="AA382" s="43" t="str">
        <f>IF($A382="","",_xll.ciqfunctions.udf.CIQ($A382,"IQ_FFO_PLUS_CASH_ST_DEBT_SCORE",$B$3))</f>
        <v/>
      </c>
      <c r="AB382" s="43" t="str">
        <f>IF($A382="","",_xll.ciqfunctions.udf.CIQ($A382,"IQ_FFO_GROSS_PROFIT_SCORE",$B$3))</f>
        <v/>
      </c>
      <c r="AC382" s="43" t="str">
        <f>IF($A382="","",_xll.ciqfunctions.udf.CIQ($A382,"IQ_BASIC_DEFENSE_INTERVAL_SCORE",$B$3))</f>
        <v/>
      </c>
      <c r="AD382" s="43" t="str">
        <f>IF($A382="","",_xll.ciqfunctions.udf.CIQ($A382,"IQ_CURRENT_RATIO_SCORE",$B$3))</f>
        <v/>
      </c>
      <c r="AE382" s="43" t="str">
        <f>IF($A382="","",_xll.ciqfunctions.udf.CIQ($A382,"IQ_QUICK_RATIO_SCORE",$B$3))</f>
        <v/>
      </c>
    </row>
    <row r="383" spans="3:31" ht="12.75" customHeight="1" x14ac:dyDescent="0.2">
      <c r="C383" s="43" t="str">
        <f>IF($A383="","",_xll.ciqfunctions.udf.CIQ($A383,"IQ_OPERATIONAL_SCORE",$B$3))</f>
        <v/>
      </c>
      <c r="D383" s="43" t="str">
        <f>IF($A383="","",_xll.ciqfunctions.udf.CIQ($A383,"IQ_TOTAL_REV_SCORE",$B$3))</f>
        <v/>
      </c>
      <c r="E383" s="43" t="str">
        <f>IF($A383="","",_xll.ciqfunctions.udf.CIQ($A383,"IQ_TOTAL_EQUITY_SCORE",$B$3))</f>
        <v/>
      </c>
      <c r="F383" s="43" t="str">
        <f>IF($A383="","",_xll.ciqfunctions.udf.CIQ($A383,"IQ_RETURN_CAPITAL_SCORE",$B$3))</f>
        <v/>
      </c>
      <c r="G383" s="43" t="str">
        <f>IF($A383="","",_xll.ciqfunctions.udf.CIQ($A383,"IQ_RECURRING_EARN_ASSETS_SCORE",$B$3))</f>
        <v/>
      </c>
      <c r="H383" s="43" t="str">
        <f>IF($A383="","",_xll.ciqfunctions.udf.CIQ($A383,"IQ_NET_WORKING_CAP_REV_SCORE",$B$3))</f>
        <v/>
      </c>
      <c r="I383" s="43" t="str">
        <f>IF($A383="","",_xll.ciqfunctions.udf.CIQ($A383,"IQ_ASSET_TURNS_SCORE",$B$3))</f>
        <v/>
      </c>
      <c r="J383" s="43" t="str">
        <f>IF($A383="","",_xll.ciqfunctions.udf.CIQ($A383,"IQ_INTAN_ASSETS_REV_SCORE",$B$3))</f>
        <v/>
      </c>
      <c r="K383" s="43" t="str">
        <f>IF($A383="","",_xll.ciqfunctions.udf.CIQ($A383,"IQ_NET_WORKING_CAP_TOTAL_ASSETS_SCORE",$B$3))</f>
        <v/>
      </c>
      <c r="L383" s="43" t="str">
        <f>IF($A383="","",_xll.ciqfunctions.udf.CIQ($A383,"IQ_AP_AR_SCORE",$B$3))</f>
        <v/>
      </c>
      <c r="M383" s="43" t="str">
        <f>IF($A383="","",_xll.ciqfunctions.udf.CIQ($A383,"IQ_MGMT_RATE_RETURN_SCORE",$B$3))</f>
        <v/>
      </c>
      <c r="N383" s="43" t="str">
        <f>IF($A383="","",_xll.ciqfunctions.udf.CIQ($A383,"IQ_GROSS_MARGIN_SCORE",$B$3))</f>
        <v/>
      </c>
      <c r="O383" s="43" t="str">
        <f>IF($A383="","",_xll.ciqfunctions.udf.CIQ($A383,"IQ_EBITDA_MARGIN_SCORE",$B$3))</f>
        <v/>
      </c>
      <c r="Q383" s="43" t="str">
        <f>IF($A383="","",_xll.ciqfunctions.udf.CIQ($A383,"IQ_SOLVENCY_SCORE",$B$3))</f>
        <v/>
      </c>
      <c r="R383" s="43" t="str">
        <f>IF($A383="","",_xll.ciqfunctions.udf.CIQ($A383,"IQ_FFO_INT_SCORE",$B$3))</f>
        <v/>
      </c>
      <c r="S383" s="43" t="str">
        <f>IF($A383="","",_xll.ciqfunctions.udf.CIQ($A383,"IQ_EBITDA_INT_SCORE",$B$3))</f>
        <v/>
      </c>
      <c r="T383" s="43" t="str">
        <f>IF($A383="","",_xll.ciqfunctions.udf.CIQ($A383,"IQ_FFO_TOTAL_DEBT_SCORE",$B$3))</f>
        <v/>
      </c>
      <c r="U383" s="43" t="str">
        <f>IF($A383="","",_xll.ciqfunctions.udf.CIQ($A383,"IQ_NET_DEBT_EBITDA_SCORE",$B$3))</f>
        <v/>
      </c>
      <c r="V383" s="43" t="str">
        <f>IF($A383="","",_xll.ciqfunctions.udf.CIQ($A383,"IQ_TOTAL_DEBT_CAP_SCORE",$B$3))</f>
        <v/>
      </c>
      <c r="W383" s="43" t="str">
        <f>IF($A383="","",_xll.ciqfunctions.udf.CIQ($A383,"IQ_DEBT_TOTAL_LIAB_SCORE",$B$3))</f>
        <v/>
      </c>
      <c r="X383" s="43" t="str">
        <f>IF($A383="","",_xll.ciqfunctions.udf.CIQ($A383,"IQ_TOTAL_DEBT_TOTAL_REV_SCORE",$B$3))</f>
        <v/>
      </c>
      <c r="Z383" s="43" t="str">
        <f>IF($A383="","",_xll.ciqfunctions.udf.CIQ($A383,"IQ_LIQUID_SCORE",$B$3))</f>
        <v/>
      </c>
      <c r="AA383" s="43" t="str">
        <f>IF($A383="","",_xll.ciqfunctions.udf.CIQ($A383,"IQ_FFO_PLUS_CASH_ST_DEBT_SCORE",$B$3))</f>
        <v/>
      </c>
      <c r="AB383" s="43" t="str">
        <f>IF($A383="","",_xll.ciqfunctions.udf.CIQ($A383,"IQ_FFO_GROSS_PROFIT_SCORE",$B$3))</f>
        <v/>
      </c>
      <c r="AC383" s="43" t="str">
        <f>IF($A383="","",_xll.ciqfunctions.udf.CIQ($A383,"IQ_BASIC_DEFENSE_INTERVAL_SCORE",$B$3))</f>
        <v/>
      </c>
      <c r="AD383" s="43" t="str">
        <f>IF($A383="","",_xll.ciqfunctions.udf.CIQ($A383,"IQ_CURRENT_RATIO_SCORE",$B$3))</f>
        <v/>
      </c>
      <c r="AE383" s="43" t="str">
        <f>IF($A383="","",_xll.ciqfunctions.udf.CIQ($A383,"IQ_QUICK_RATIO_SCORE",$B$3))</f>
        <v/>
      </c>
    </row>
    <row r="384" spans="3:31" ht="12.75" customHeight="1" x14ac:dyDescent="0.2">
      <c r="C384" s="43" t="str">
        <f>IF($A384="","",_xll.ciqfunctions.udf.CIQ($A384,"IQ_OPERATIONAL_SCORE",$B$3))</f>
        <v/>
      </c>
      <c r="D384" s="43" t="str">
        <f>IF($A384="","",_xll.ciqfunctions.udf.CIQ($A384,"IQ_TOTAL_REV_SCORE",$B$3))</f>
        <v/>
      </c>
      <c r="E384" s="43" t="str">
        <f>IF($A384="","",_xll.ciqfunctions.udf.CIQ($A384,"IQ_TOTAL_EQUITY_SCORE",$B$3))</f>
        <v/>
      </c>
      <c r="F384" s="43" t="str">
        <f>IF($A384="","",_xll.ciqfunctions.udf.CIQ($A384,"IQ_RETURN_CAPITAL_SCORE",$B$3))</f>
        <v/>
      </c>
      <c r="G384" s="43" t="str">
        <f>IF($A384="","",_xll.ciqfunctions.udf.CIQ($A384,"IQ_RECURRING_EARN_ASSETS_SCORE",$B$3))</f>
        <v/>
      </c>
      <c r="H384" s="43" t="str">
        <f>IF($A384="","",_xll.ciqfunctions.udf.CIQ($A384,"IQ_NET_WORKING_CAP_REV_SCORE",$B$3))</f>
        <v/>
      </c>
      <c r="I384" s="43" t="str">
        <f>IF($A384="","",_xll.ciqfunctions.udf.CIQ($A384,"IQ_ASSET_TURNS_SCORE",$B$3))</f>
        <v/>
      </c>
      <c r="J384" s="43" t="str">
        <f>IF($A384="","",_xll.ciqfunctions.udf.CIQ($A384,"IQ_INTAN_ASSETS_REV_SCORE",$B$3))</f>
        <v/>
      </c>
      <c r="K384" s="43" t="str">
        <f>IF($A384="","",_xll.ciqfunctions.udf.CIQ($A384,"IQ_NET_WORKING_CAP_TOTAL_ASSETS_SCORE",$B$3))</f>
        <v/>
      </c>
      <c r="L384" s="43" t="str">
        <f>IF($A384="","",_xll.ciqfunctions.udf.CIQ($A384,"IQ_AP_AR_SCORE",$B$3))</f>
        <v/>
      </c>
      <c r="M384" s="43" t="str">
        <f>IF($A384="","",_xll.ciqfunctions.udf.CIQ($A384,"IQ_MGMT_RATE_RETURN_SCORE",$B$3))</f>
        <v/>
      </c>
      <c r="N384" s="43" t="str">
        <f>IF($A384="","",_xll.ciqfunctions.udf.CIQ($A384,"IQ_GROSS_MARGIN_SCORE",$B$3))</f>
        <v/>
      </c>
      <c r="O384" s="43" t="str">
        <f>IF($A384="","",_xll.ciqfunctions.udf.CIQ($A384,"IQ_EBITDA_MARGIN_SCORE",$B$3))</f>
        <v/>
      </c>
      <c r="Q384" s="43" t="str">
        <f>IF($A384="","",_xll.ciqfunctions.udf.CIQ($A384,"IQ_SOLVENCY_SCORE",$B$3))</f>
        <v/>
      </c>
      <c r="R384" s="43" t="str">
        <f>IF($A384="","",_xll.ciqfunctions.udf.CIQ($A384,"IQ_FFO_INT_SCORE",$B$3))</f>
        <v/>
      </c>
      <c r="S384" s="43" t="str">
        <f>IF($A384="","",_xll.ciqfunctions.udf.CIQ($A384,"IQ_EBITDA_INT_SCORE",$B$3))</f>
        <v/>
      </c>
      <c r="T384" s="43" t="str">
        <f>IF($A384="","",_xll.ciqfunctions.udf.CIQ($A384,"IQ_FFO_TOTAL_DEBT_SCORE",$B$3))</f>
        <v/>
      </c>
      <c r="U384" s="43" t="str">
        <f>IF($A384="","",_xll.ciqfunctions.udf.CIQ($A384,"IQ_NET_DEBT_EBITDA_SCORE",$B$3))</f>
        <v/>
      </c>
      <c r="V384" s="43" t="str">
        <f>IF($A384="","",_xll.ciqfunctions.udf.CIQ($A384,"IQ_TOTAL_DEBT_CAP_SCORE",$B$3))</f>
        <v/>
      </c>
      <c r="W384" s="43" t="str">
        <f>IF($A384="","",_xll.ciqfunctions.udf.CIQ($A384,"IQ_DEBT_TOTAL_LIAB_SCORE",$B$3))</f>
        <v/>
      </c>
      <c r="X384" s="43" t="str">
        <f>IF($A384="","",_xll.ciqfunctions.udf.CIQ($A384,"IQ_TOTAL_DEBT_TOTAL_REV_SCORE",$B$3))</f>
        <v/>
      </c>
      <c r="Z384" s="43" t="str">
        <f>IF($A384="","",_xll.ciqfunctions.udf.CIQ($A384,"IQ_LIQUID_SCORE",$B$3))</f>
        <v/>
      </c>
      <c r="AA384" s="43" t="str">
        <f>IF($A384="","",_xll.ciqfunctions.udf.CIQ($A384,"IQ_FFO_PLUS_CASH_ST_DEBT_SCORE",$B$3))</f>
        <v/>
      </c>
      <c r="AB384" s="43" t="str">
        <f>IF($A384="","",_xll.ciqfunctions.udf.CIQ($A384,"IQ_FFO_GROSS_PROFIT_SCORE",$B$3))</f>
        <v/>
      </c>
      <c r="AC384" s="43" t="str">
        <f>IF($A384="","",_xll.ciqfunctions.udf.CIQ($A384,"IQ_BASIC_DEFENSE_INTERVAL_SCORE",$B$3))</f>
        <v/>
      </c>
      <c r="AD384" s="43" t="str">
        <f>IF($A384="","",_xll.ciqfunctions.udf.CIQ($A384,"IQ_CURRENT_RATIO_SCORE",$B$3))</f>
        <v/>
      </c>
      <c r="AE384" s="43" t="str">
        <f>IF($A384="","",_xll.ciqfunctions.udf.CIQ($A384,"IQ_QUICK_RATIO_SCORE",$B$3))</f>
        <v/>
      </c>
    </row>
    <row r="385" spans="3:31" ht="12.75" customHeight="1" x14ac:dyDescent="0.2">
      <c r="C385" s="43" t="str">
        <f>IF($A385="","",_xll.ciqfunctions.udf.CIQ($A385,"IQ_OPERATIONAL_SCORE",$B$3))</f>
        <v/>
      </c>
      <c r="D385" s="43" t="str">
        <f>IF($A385="","",_xll.ciqfunctions.udf.CIQ($A385,"IQ_TOTAL_REV_SCORE",$B$3))</f>
        <v/>
      </c>
      <c r="E385" s="43" t="str">
        <f>IF($A385="","",_xll.ciqfunctions.udf.CIQ($A385,"IQ_TOTAL_EQUITY_SCORE",$B$3))</f>
        <v/>
      </c>
      <c r="F385" s="43" t="str">
        <f>IF($A385="","",_xll.ciqfunctions.udf.CIQ($A385,"IQ_RETURN_CAPITAL_SCORE",$B$3))</f>
        <v/>
      </c>
      <c r="G385" s="43" t="str">
        <f>IF($A385="","",_xll.ciqfunctions.udf.CIQ($A385,"IQ_RECURRING_EARN_ASSETS_SCORE",$B$3))</f>
        <v/>
      </c>
      <c r="H385" s="43" t="str">
        <f>IF($A385="","",_xll.ciqfunctions.udf.CIQ($A385,"IQ_NET_WORKING_CAP_REV_SCORE",$B$3))</f>
        <v/>
      </c>
      <c r="I385" s="43" t="str">
        <f>IF($A385="","",_xll.ciqfunctions.udf.CIQ($A385,"IQ_ASSET_TURNS_SCORE",$B$3))</f>
        <v/>
      </c>
      <c r="J385" s="43" t="str">
        <f>IF($A385="","",_xll.ciqfunctions.udf.CIQ($A385,"IQ_INTAN_ASSETS_REV_SCORE",$B$3))</f>
        <v/>
      </c>
      <c r="K385" s="43" t="str">
        <f>IF($A385="","",_xll.ciqfunctions.udf.CIQ($A385,"IQ_NET_WORKING_CAP_TOTAL_ASSETS_SCORE",$B$3))</f>
        <v/>
      </c>
      <c r="L385" s="43" t="str">
        <f>IF($A385="","",_xll.ciqfunctions.udf.CIQ($A385,"IQ_AP_AR_SCORE",$B$3))</f>
        <v/>
      </c>
      <c r="M385" s="43" t="str">
        <f>IF($A385="","",_xll.ciqfunctions.udf.CIQ($A385,"IQ_MGMT_RATE_RETURN_SCORE",$B$3))</f>
        <v/>
      </c>
      <c r="N385" s="43" t="str">
        <f>IF($A385="","",_xll.ciqfunctions.udf.CIQ($A385,"IQ_GROSS_MARGIN_SCORE",$B$3))</f>
        <v/>
      </c>
      <c r="O385" s="43" t="str">
        <f>IF($A385="","",_xll.ciqfunctions.udf.CIQ($A385,"IQ_EBITDA_MARGIN_SCORE",$B$3))</f>
        <v/>
      </c>
      <c r="Q385" s="43" t="str">
        <f>IF($A385="","",_xll.ciqfunctions.udf.CIQ($A385,"IQ_SOLVENCY_SCORE",$B$3))</f>
        <v/>
      </c>
      <c r="R385" s="43" t="str">
        <f>IF($A385="","",_xll.ciqfunctions.udf.CIQ($A385,"IQ_FFO_INT_SCORE",$B$3))</f>
        <v/>
      </c>
      <c r="S385" s="43" t="str">
        <f>IF($A385="","",_xll.ciqfunctions.udf.CIQ($A385,"IQ_EBITDA_INT_SCORE",$B$3))</f>
        <v/>
      </c>
      <c r="T385" s="43" t="str">
        <f>IF($A385="","",_xll.ciqfunctions.udf.CIQ($A385,"IQ_FFO_TOTAL_DEBT_SCORE",$B$3))</f>
        <v/>
      </c>
      <c r="U385" s="43" t="str">
        <f>IF($A385="","",_xll.ciqfunctions.udf.CIQ($A385,"IQ_NET_DEBT_EBITDA_SCORE",$B$3))</f>
        <v/>
      </c>
      <c r="V385" s="43" t="str">
        <f>IF($A385="","",_xll.ciqfunctions.udf.CIQ($A385,"IQ_TOTAL_DEBT_CAP_SCORE",$B$3))</f>
        <v/>
      </c>
      <c r="W385" s="43" t="str">
        <f>IF($A385="","",_xll.ciqfunctions.udf.CIQ($A385,"IQ_DEBT_TOTAL_LIAB_SCORE",$B$3))</f>
        <v/>
      </c>
      <c r="X385" s="43" t="str">
        <f>IF($A385="","",_xll.ciqfunctions.udf.CIQ($A385,"IQ_TOTAL_DEBT_TOTAL_REV_SCORE",$B$3))</f>
        <v/>
      </c>
      <c r="Z385" s="43" t="str">
        <f>IF($A385="","",_xll.ciqfunctions.udf.CIQ($A385,"IQ_LIQUID_SCORE",$B$3))</f>
        <v/>
      </c>
      <c r="AA385" s="43" t="str">
        <f>IF($A385="","",_xll.ciqfunctions.udf.CIQ($A385,"IQ_FFO_PLUS_CASH_ST_DEBT_SCORE",$B$3))</f>
        <v/>
      </c>
      <c r="AB385" s="43" t="str">
        <f>IF($A385="","",_xll.ciqfunctions.udf.CIQ($A385,"IQ_FFO_GROSS_PROFIT_SCORE",$B$3))</f>
        <v/>
      </c>
      <c r="AC385" s="43" t="str">
        <f>IF($A385="","",_xll.ciqfunctions.udf.CIQ($A385,"IQ_BASIC_DEFENSE_INTERVAL_SCORE",$B$3))</f>
        <v/>
      </c>
      <c r="AD385" s="43" t="str">
        <f>IF($A385="","",_xll.ciqfunctions.udf.CIQ($A385,"IQ_CURRENT_RATIO_SCORE",$B$3))</f>
        <v/>
      </c>
      <c r="AE385" s="43" t="str">
        <f>IF($A385="","",_xll.ciqfunctions.udf.CIQ($A385,"IQ_QUICK_RATIO_SCORE",$B$3))</f>
        <v/>
      </c>
    </row>
    <row r="386" spans="3:31" ht="12.75" customHeight="1" x14ac:dyDescent="0.2">
      <c r="C386" s="43" t="str">
        <f>IF($A386="","",_xll.ciqfunctions.udf.CIQ($A386,"IQ_OPERATIONAL_SCORE",$B$3))</f>
        <v/>
      </c>
      <c r="D386" s="43" t="str">
        <f>IF($A386="","",_xll.ciqfunctions.udf.CIQ($A386,"IQ_TOTAL_REV_SCORE",$B$3))</f>
        <v/>
      </c>
      <c r="E386" s="43" t="str">
        <f>IF($A386="","",_xll.ciqfunctions.udf.CIQ($A386,"IQ_TOTAL_EQUITY_SCORE",$B$3))</f>
        <v/>
      </c>
      <c r="F386" s="43" t="str">
        <f>IF($A386="","",_xll.ciqfunctions.udf.CIQ($A386,"IQ_RETURN_CAPITAL_SCORE",$B$3))</f>
        <v/>
      </c>
      <c r="G386" s="43" t="str">
        <f>IF($A386="","",_xll.ciqfunctions.udf.CIQ($A386,"IQ_RECURRING_EARN_ASSETS_SCORE",$B$3))</f>
        <v/>
      </c>
      <c r="H386" s="43" t="str">
        <f>IF($A386="","",_xll.ciqfunctions.udf.CIQ($A386,"IQ_NET_WORKING_CAP_REV_SCORE",$B$3))</f>
        <v/>
      </c>
      <c r="I386" s="43" t="str">
        <f>IF($A386="","",_xll.ciqfunctions.udf.CIQ($A386,"IQ_ASSET_TURNS_SCORE",$B$3))</f>
        <v/>
      </c>
      <c r="J386" s="43" t="str">
        <f>IF($A386="","",_xll.ciqfunctions.udf.CIQ($A386,"IQ_INTAN_ASSETS_REV_SCORE",$B$3))</f>
        <v/>
      </c>
      <c r="K386" s="43" t="str">
        <f>IF($A386="","",_xll.ciqfunctions.udf.CIQ($A386,"IQ_NET_WORKING_CAP_TOTAL_ASSETS_SCORE",$B$3))</f>
        <v/>
      </c>
      <c r="L386" s="43" t="str">
        <f>IF($A386="","",_xll.ciqfunctions.udf.CIQ($A386,"IQ_AP_AR_SCORE",$B$3))</f>
        <v/>
      </c>
      <c r="M386" s="43" t="str">
        <f>IF($A386="","",_xll.ciqfunctions.udf.CIQ($A386,"IQ_MGMT_RATE_RETURN_SCORE",$B$3))</f>
        <v/>
      </c>
      <c r="N386" s="43" t="str">
        <f>IF($A386="","",_xll.ciqfunctions.udf.CIQ($A386,"IQ_GROSS_MARGIN_SCORE",$B$3))</f>
        <v/>
      </c>
      <c r="O386" s="43" t="str">
        <f>IF($A386="","",_xll.ciqfunctions.udf.CIQ($A386,"IQ_EBITDA_MARGIN_SCORE",$B$3))</f>
        <v/>
      </c>
      <c r="Q386" s="43" t="str">
        <f>IF($A386="","",_xll.ciqfunctions.udf.CIQ($A386,"IQ_SOLVENCY_SCORE",$B$3))</f>
        <v/>
      </c>
      <c r="R386" s="43" t="str">
        <f>IF($A386="","",_xll.ciqfunctions.udf.CIQ($A386,"IQ_FFO_INT_SCORE",$B$3))</f>
        <v/>
      </c>
      <c r="S386" s="43" t="str">
        <f>IF($A386="","",_xll.ciqfunctions.udf.CIQ($A386,"IQ_EBITDA_INT_SCORE",$B$3))</f>
        <v/>
      </c>
      <c r="T386" s="43" t="str">
        <f>IF($A386="","",_xll.ciqfunctions.udf.CIQ($A386,"IQ_FFO_TOTAL_DEBT_SCORE",$B$3))</f>
        <v/>
      </c>
      <c r="U386" s="43" t="str">
        <f>IF($A386="","",_xll.ciqfunctions.udf.CIQ($A386,"IQ_NET_DEBT_EBITDA_SCORE",$B$3))</f>
        <v/>
      </c>
      <c r="V386" s="43" t="str">
        <f>IF($A386="","",_xll.ciqfunctions.udf.CIQ($A386,"IQ_TOTAL_DEBT_CAP_SCORE",$B$3))</f>
        <v/>
      </c>
      <c r="W386" s="43" t="str">
        <f>IF($A386="","",_xll.ciqfunctions.udf.CIQ($A386,"IQ_DEBT_TOTAL_LIAB_SCORE",$B$3))</f>
        <v/>
      </c>
      <c r="X386" s="43" t="str">
        <f>IF($A386="","",_xll.ciqfunctions.udf.CIQ($A386,"IQ_TOTAL_DEBT_TOTAL_REV_SCORE",$B$3))</f>
        <v/>
      </c>
      <c r="Z386" s="43" t="str">
        <f>IF($A386="","",_xll.ciqfunctions.udf.CIQ($A386,"IQ_LIQUID_SCORE",$B$3))</f>
        <v/>
      </c>
      <c r="AA386" s="43" t="str">
        <f>IF($A386="","",_xll.ciqfunctions.udf.CIQ($A386,"IQ_FFO_PLUS_CASH_ST_DEBT_SCORE",$B$3))</f>
        <v/>
      </c>
      <c r="AB386" s="43" t="str">
        <f>IF($A386="","",_xll.ciqfunctions.udf.CIQ($A386,"IQ_FFO_GROSS_PROFIT_SCORE",$B$3))</f>
        <v/>
      </c>
      <c r="AC386" s="43" t="str">
        <f>IF($A386="","",_xll.ciqfunctions.udf.CIQ($A386,"IQ_BASIC_DEFENSE_INTERVAL_SCORE",$B$3))</f>
        <v/>
      </c>
      <c r="AD386" s="43" t="str">
        <f>IF($A386="","",_xll.ciqfunctions.udf.CIQ($A386,"IQ_CURRENT_RATIO_SCORE",$B$3))</f>
        <v/>
      </c>
      <c r="AE386" s="43" t="str">
        <f>IF($A386="","",_xll.ciqfunctions.udf.CIQ($A386,"IQ_QUICK_RATIO_SCORE",$B$3))</f>
        <v/>
      </c>
    </row>
    <row r="387" spans="3:31" ht="12.75" customHeight="1" x14ac:dyDescent="0.2">
      <c r="C387" s="43" t="str">
        <f>IF($A387="","",_xll.ciqfunctions.udf.CIQ($A387,"IQ_OPERATIONAL_SCORE",$B$3))</f>
        <v/>
      </c>
      <c r="D387" s="43" t="str">
        <f>IF($A387="","",_xll.ciqfunctions.udf.CIQ($A387,"IQ_TOTAL_REV_SCORE",$B$3))</f>
        <v/>
      </c>
      <c r="E387" s="43" t="str">
        <f>IF($A387="","",_xll.ciqfunctions.udf.CIQ($A387,"IQ_TOTAL_EQUITY_SCORE",$B$3))</f>
        <v/>
      </c>
      <c r="F387" s="43" t="str">
        <f>IF($A387="","",_xll.ciqfunctions.udf.CIQ($A387,"IQ_RETURN_CAPITAL_SCORE",$B$3))</f>
        <v/>
      </c>
      <c r="G387" s="43" t="str">
        <f>IF($A387="","",_xll.ciqfunctions.udf.CIQ($A387,"IQ_RECURRING_EARN_ASSETS_SCORE",$B$3))</f>
        <v/>
      </c>
      <c r="H387" s="43" t="str">
        <f>IF($A387="","",_xll.ciqfunctions.udf.CIQ($A387,"IQ_NET_WORKING_CAP_REV_SCORE",$B$3))</f>
        <v/>
      </c>
      <c r="I387" s="43" t="str">
        <f>IF($A387="","",_xll.ciqfunctions.udf.CIQ($A387,"IQ_ASSET_TURNS_SCORE",$B$3))</f>
        <v/>
      </c>
      <c r="J387" s="43" t="str">
        <f>IF($A387="","",_xll.ciqfunctions.udf.CIQ($A387,"IQ_INTAN_ASSETS_REV_SCORE",$B$3))</f>
        <v/>
      </c>
      <c r="K387" s="43" t="str">
        <f>IF($A387="","",_xll.ciqfunctions.udf.CIQ($A387,"IQ_NET_WORKING_CAP_TOTAL_ASSETS_SCORE",$B$3))</f>
        <v/>
      </c>
      <c r="L387" s="43" t="str">
        <f>IF($A387="","",_xll.ciqfunctions.udf.CIQ($A387,"IQ_AP_AR_SCORE",$B$3))</f>
        <v/>
      </c>
      <c r="M387" s="43" t="str">
        <f>IF($A387="","",_xll.ciqfunctions.udf.CIQ($A387,"IQ_MGMT_RATE_RETURN_SCORE",$B$3))</f>
        <v/>
      </c>
      <c r="N387" s="43" t="str">
        <f>IF($A387="","",_xll.ciqfunctions.udf.CIQ($A387,"IQ_GROSS_MARGIN_SCORE",$B$3))</f>
        <v/>
      </c>
      <c r="O387" s="43" t="str">
        <f>IF($A387="","",_xll.ciqfunctions.udf.CIQ($A387,"IQ_EBITDA_MARGIN_SCORE",$B$3))</f>
        <v/>
      </c>
      <c r="Q387" s="43" t="str">
        <f>IF($A387="","",_xll.ciqfunctions.udf.CIQ($A387,"IQ_SOLVENCY_SCORE",$B$3))</f>
        <v/>
      </c>
      <c r="R387" s="43" t="str">
        <f>IF($A387="","",_xll.ciqfunctions.udf.CIQ($A387,"IQ_FFO_INT_SCORE",$B$3))</f>
        <v/>
      </c>
      <c r="S387" s="43" t="str">
        <f>IF($A387="","",_xll.ciqfunctions.udf.CIQ($A387,"IQ_EBITDA_INT_SCORE",$B$3))</f>
        <v/>
      </c>
      <c r="T387" s="43" t="str">
        <f>IF($A387="","",_xll.ciqfunctions.udf.CIQ($A387,"IQ_FFO_TOTAL_DEBT_SCORE",$B$3))</f>
        <v/>
      </c>
      <c r="U387" s="43" t="str">
        <f>IF($A387="","",_xll.ciqfunctions.udf.CIQ($A387,"IQ_NET_DEBT_EBITDA_SCORE",$B$3))</f>
        <v/>
      </c>
      <c r="V387" s="43" t="str">
        <f>IF($A387="","",_xll.ciqfunctions.udf.CIQ($A387,"IQ_TOTAL_DEBT_CAP_SCORE",$B$3))</f>
        <v/>
      </c>
      <c r="W387" s="43" t="str">
        <f>IF($A387="","",_xll.ciqfunctions.udf.CIQ($A387,"IQ_DEBT_TOTAL_LIAB_SCORE",$B$3))</f>
        <v/>
      </c>
      <c r="X387" s="43" t="str">
        <f>IF($A387="","",_xll.ciqfunctions.udf.CIQ($A387,"IQ_TOTAL_DEBT_TOTAL_REV_SCORE",$B$3))</f>
        <v/>
      </c>
      <c r="Z387" s="43" t="str">
        <f>IF($A387="","",_xll.ciqfunctions.udf.CIQ($A387,"IQ_LIQUID_SCORE",$B$3))</f>
        <v/>
      </c>
      <c r="AA387" s="43" t="str">
        <f>IF($A387="","",_xll.ciqfunctions.udf.CIQ($A387,"IQ_FFO_PLUS_CASH_ST_DEBT_SCORE",$B$3))</f>
        <v/>
      </c>
      <c r="AB387" s="43" t="str">
        <f>IF($A387="","",_xll.ciqfunctions.udf.CIQ($A387,"IQ_FFO_GROSS_PROFIT_SCORE",$B$3))</f>
        <v/>
      </c>
      <c r="AC387" s="43" t="str">
        <f>IF($A387="","",_xll.ciqfunctions.udf.CIQ($A387,"IQ_BASIC_DEFENSE_INTERVAL_SCORE",$B$3))</f>
        <v/>
      </c>
      <c r="AD387" s="43" t="str">
        <f>IF($A387="","",_xll.ciqfunctions.udf.CIQ($A387,"IQ_CURRENT_RATIO_SCORE",$B$3))</f>
        <v/>
      </c>
      <c r="AE387" s="43" t="str">
        <f>IF($A387="","",_xll.ciqfunctions.udf.CIQ($A387,"IQ_QUICK_RATIO_SCORE",$B$3))</f>
        <v/>
      </c>
    </row>
    <row r="388" spans="3:31" ht="12.75" customHeight="1" x14ac:dyDescent="0.2">
      <c r="C388" s="43" t="str">
        <f>IF($A388="","",_xll.ciqfunctions.udf.CIQ($A388,"IQ_OPERATIONAL_SCORE",$B$3))</f>
        <v/>
      </c>
      <c r="D388" s="43" t="str">
        <f>IF($A388="","",_xll.ciqfunctions.udf.CIQ($A388,"IQ_TOTAL_REV_SCORE",$B$3))</f>
        <v/>
      </c>
      <c r="E388" s="43" t="str">
        <f>IF($A388="","",_xll.ciqfunctions.udf.CIQ($A388,"IQ_TOTAL_EQUITY_SCORE",$B$3))</f>
        <v/>
      </c>
      <c r="F388" s="43" t="str">
        <f>IF($A388="","",_xll.ciqfunctions.udf.CIQ($A388,"IQ_RETURN_CAPITAL_SCORE",$B$3))</f>
        <v/>
      </c>
      <c r="G388" s="43" t="str">
        <f>IF($A388="","",_xll.ciqfunctions.udf.CIQ($A388,"IQ_RECURRING_EARN_ASSETS_SCORE",$B$3))</f>
        <v/>
      </c>
      <c r="H388" s="43" t="str">
        <f>IF($A388="","",_xll.ciqfunctions.udf.CIQ($A388,"IQ_NET_WORKING_CAP_REV_SCORE",$B$3))</f>
        <v/>
      </c>
      <c r="I388" s="43" t="str">
        <f>IF($A388="","",_xll.ciqfunctions.udf.CIQ($A388,"IQ_ASSET_TURNS_SCORE",$B$3))</f>
        <v/>
      </c>
      <c r="J388" s="43" t="str">
        <f>IF($A388="","",_xll.ciqfunctions.udf.CIQ($A388,"IQ_INTAN_ASSETS_REV_SCORE",$B$3))</f>
        <v/>
      </c>
      <c r="K388" s="43" t="str">
        <f>IF($A388="","",_xll.ciqfunctions.udf.CIQ($A388,"IQ_NET_WORKING_CAP_TOTAL_ASSETS_SCORE",$B$3))</f>
        <v/>
      </c>
      <c r="L388" s="43" t="str">
        <f>IF($A388="","",_xll.ciqfunctions.udf.CIQ($A388,"IQ_AP_AR_SCORE",$B$3))</f>
        <v/>
      </c>
      <c r="M388" s="43" t="str">
        <f>IF($A388="","",_xll.ciqfunctions.udf.CIQ($A388,"IQ_MGMT_RATE_RETURN_SCORE",$B$3))</f>
        <v/>
      </c>
      <c r="N388" s="43" t="str">
        <f>IF($A388="","",_xll.ciqfunctions.udf.CIQ($A388,"IQ_GROSS_MARGIN_SCORE",$B$3))</f>
        <v/>
      </c>
      <c r="O388" s="43" t="str">
        <f>IF($A388="","",_xll.ciqfunctions.udf.CIQ($A388,"IQ_EBITDA_MARGIN_SCORE",$B$3))</f>
        <v/>
      </c>
      <c r="Q388" s="43" t="str">
        <f>IF($A388="","",_xll.ciqfunctions.udf.CIQ($A388,"IQ_SOLVENCY_SCORE",$B$3))</f>
        <v/>
      </c>
      <c r="R388" s="43" t="str">
        <f>IF($A388="","",_xll.ciqfunctions.udf.CIQ($A388,"IQ_FFO_INT_SCORE",$B$3))</f>
        <v/>
      </c>
      <c r="S388" s="43" t="str">
        <f>IF($A388="","",_xll.ciqfunctions.udf.CIQ($A388,"IQ_EBITDA_INT_SCORE",$B$3))</f>
        <v/>
      </c>
      <c r="T388" s="43" t="str">
        <f>IF($A388="","",_xll.ciqfunctions.udf.CIQ($A388,"IQ_FFO_TOTAL_DEBT_SCORE",$B$3))</f>
        <v/>
      </c>
      <c r="U388" s="43" t="str">
        <f>IF($A388="","",_xll.ciqfunctions.udf.CIQ($A388,"IQ_NET_DEBT_EBITDA_SCORE",$B$3))</f>
        <v/>
      </c>
      <c r="V388" s="43" t="str">
        <f>IF($A388="","",_xll.ciqfunctions.udf.CIQ($A388,"IQ_TOTAL_DEBT_CAP_SCORE",$B$3))</f>
        <v/>
      </c>
      <c r="W388" s="43" t="str">
        <f>IF($A388="","",_xll.ciqfunctions.udf.CIQ($A388,"IQ_DEBT_TOTAL_LIAB_SCORE",$B$3))</f>
        <v/>
      </c>
      <c r="X388" s="43" t="str">
        <f>IF($A388="","",_xll.ciqfunctions.udf.CIQ($A388,"IQ_TOTAL_DEBT_TOTAL_REV_SCORE",$B$3))</f>
        <v/>
      </c>
      <c r="Z388" s="43" t="str">
        <f>IF($A388="","",_xll.ciqfunctions.udf.CIQ($A388,"IQ_LIQUID_SCORE",$B$3))</f>
        <v/>
      </c>
      <c r="AA388" s="43" t="str">
        <f>IF($A388="","",_xll.ciqfunctions.udf.CIQ($A388,"IQ_FFO_PLUS_CASH_ST_DEBT_SCORE",$B$3))</f>
        <v/>
      </c>
      <c r="AB388" s="43" t="str">
        <f>IF($A388="","",_xll.ciqfunctions.udf.CIQ($A388,"IQ_FFO_GROSS_PROFIT_SCORE",$B$3))</f>
        <v/>
      </c>
      <c r="AC388" s="43" t="str">
        <f>IF($A388="","",_xll.ciqfunctions.udf.CIQ($A388,"IQ_BASIC_DEFENSE_INTERVAL_SCORE",$B$3))</f>
        <v/>
      </c>
      <c r="AD388" s="43" t="str">
        <f>IF($A388="","",_xll.ciqfunctions.udf.CIQ($A388,"IQ_CURRENT_RATIO_SCORE",$B$3))</f>
        <v/>
      </c>
      <c r="AE388" s="43" t="str">
        <f>IF($A388="","",_xll.ciqfunctions.udf.CIQ($A388,"IQ_QUICK_RATIO_SCORE",$B$3))</f>
        <v/>
      </c>
    </row>
    <row r="389" spans="3:31" ht="12.75" customHeight="1" x14ac:dyDescent="0.2">
      <c r="C389" s="43" t="str">
        <f>IF($A389="","",_xll.ciqfunctions.udf.CIQ($A389,"IQ_OPERATIONAL_SCORE",$B$3))</f>
        <v/>
      </c>
      <c r="D389" s="43" t="str">
        <f>IF($A389="","",_xll.ciqfunctions.udf.CIQ($A389,"IQ_TOTAL_REV_SCORE",$B$3))</f>
        <v/>
      </c>
      <c r="E389" s="43" t="str">
        <f>IF($A389="","",_xll.ciqfunctions.udf.CIQ($A389,"IQ_TOTAL_EQUITY_SCORE",$B$3))</f>
        <v/>
      </c>
      <c r="F389" s="43" t="str">
        <f>IF($A389="","",_xll.ciqfunctions.udf.CIQ($A389,"IQ_RETURN_CAPITAL_SCORE",$B$3))</f>
        <v/>
      </c>
      <c r="G389" s="43" t="str">
        <f>IF($A389="","",_xll.ciqfunctions.udf.CIQ($A389,"IQ_RECURRING_EARN_ASSETS_SCORE",$B$3))</f>
        <v/>
      </c>
      <c r="H389" s="43" t="str">
        <f>IF($A389="","",_xll.ciqfunctions.udf.CIQ($A389,"IQ_NET_WORKING_CAP_REV_SCORE",$B$3))</f>
        <v/>
      </c>
      <c r="I389" s="43" t="str">
        <f>IF($A389="","",_xll.ciqfunctions.udf.CIQ($A389,"IQ_ASSET_TURNS_SCORE",$B$3))</f>
        <v/>
      </c>
      <c r="J389" s="43" t="str">
        <f>IF($A389="","",_xll.ciqfunctions.udf.CIQ($A389,"IQ_INTAN_ASSETS_REV_SCORE",$B$3))</f>
        <v/>
      </c>
      <c r="K389" s="43" t="str">
        <f>IF($A389="","",_xll.ciqfunctions.udf.CIQ($A389,"IQ_NET_WORKING_CAP_TOTAL_ASSETS_SCORE",$B$3))</f>
        <v/>
      </c>
      <c r="L389" s="43" t="str">
        <f>IF($A389="","",_xll.ciqfunctions.udf.CIQ($A389,"IQ_AP_AR_SCORE",$B$3))</f>
        <v/>
      </c>
      <c r="M389" s="43" t="str">
        <f>IF($A389="","",_xll.ciqfunctions.udf.CIQ($A389,"IQ_MGMT_RATE_RETURN_SCORE",$B$3))</f>
        <v/>
      </c>
      <c r="N389" s="43" t="str">
        <f>IF($A389="","",_xll.ciqfunctions.udf.CIQ($A389,"IQ_GROSS_MARGIN_SCORE",$B$3))</f>
        <v/>
      </c>
      <c r="O389" s="43" t="str">
        <f>IF($A389="","",_xll.ciqfunctions.udf.CIQ($A389,"IQ_EBITDA_MARGIN_SCORE",$B$3))</f>
        <v/>
      </c>
      <c r="Q389" s="43" t="str">
        <f>IF($A389="","",_xll.ciqfunctions.udf.CIQ($A389,"IQ_SOLVENCY_SCORE",$B$3))</f>
        <v/>
      </c>
      <c r="R389" s="43" t="str">
        <f>IF($A389="","",_xll.ciqfunctions.udf.CIQ($A389,"IQ_FFO_INT_SCORE",$B$3))</f>
        <v/>
      </c>
      <c r="S389" s="43" t="str">
        <f>IF($A389="","",_xll.ciqfunctions.udf.CIQ($A389,"IQ_EBITDA_INT_SCORE",$B$3))</f>
        <v/>
      </c>
      <c r="T389" s="43" t="str">
        <f>IF($A389="","",_xll.ciqfunctions.udf.CIQ($A389,"IQ_FFO_TOTAL_DEBT_SCORE",$B$3))</f>
        <v/>
      </c>
      <c r="U389" s="43" t="str">
        <f>IF($A389="","",_xll.ciqfunctions.udf.CIQ($A389,"IQ_NET_DEBT_EBITDA_SCORE",$B$3))</f>
        <v/>
      </c>
      <c r="V389" s="43" t="str">
        <f>IF($A389="","",_xll.ciqfunctions.udf.CIQ($A389,"IQ_TOTAL_DEBT_CAP_SCORE",$B$3))</f>
        <v/>
      </c>
      <c r="W389" s="43" t="str">
        <f>IF($A389="","",_xll.ciqfunctions.udf.CIQ($A389,"IQ_DEBT_TOTAL_LIAB_SCORE",$B$3))</f>
        <v/>
      </c>
      <c r="X389" s="43" t="str">
        <f>IF($A389="","",_xll.ciqfunctions.udf.CIQ($A389,"IQ_TOTAL_DEBT_TOTAL_REV_SCORE",$B$3))</f>
        <v/>
      </c>
      <c r="Z389" s="43" t="str">
        <f>IF($A389="","",_xll.ciqfunctions.udf.CIQ($A389,"IQ_LIQUID_SCORE",$B$3))</f>
        <v/>
      </c>
      <c r="AA389" s="43" t="str">
        <f>IF($A389="","",_xll.ciqfunctions.udf.CIQ($A389,"IQ_FFO_PLUS_CASH_ST_DEBT_SCORE",$B$3))</f>
        <v/>
      </c>
      <c r="AB389" s="43" t="str">
        <f>IF($A389="","",_xll.ciqfunctions.udf.CIQ($A389,"IQ_FFO_GROSS_PROFIT_SCORE",$B$3))</f>
        <v/>
      </c>
      <c r="AC389" s="43" t="str">
        <f>IF($A389="","",_xll.ciqfunctions.udf.CIQ($A389,"IQ_BASIC_DEFENSE_INTERVAL_SCORE",$B$3))</f>
        <v/>
      </c>
      <c r="AD389" s="43" t="str">
        <f>IF($A389="","",_xll.ciqfunctions.udf.CIQ($A389,"IQ_CURRENT_RATIO_SCORE",$B$3))</f>
        <v/>
      </c>
      <c r="AE389" s="43" t="str">
        <f>IF($A389="","",_xll.ciqfunctions.udf.CIQ($A389,"IQ_QUICK_RATIO_SCORE",$B$3))</f>
        <v/>
      </c>
    </row>
    <row r="390" spans="3:31" ht="12.75" customHeight="1" x14ac:dyDescent="0.2">
      <c r="C390" s="43" t="str">
        <f>IF($A390="","",_xll.ciqfunctions.udf.CIQ($A390,"IQ_OPERATIONAL_SCORE",$B$3))</f>
        <v/>
      </c>
      <c r="D390" s="43" t="str">
        <f>IF($A390="","",_xll.ciqfunctions.udf.CIQ($A390,"IQ_TOTAL_REV_SCORE",$B$3))</f>
        <v/>
      </c>
      <c r="E390" s="43" t="str">
        <f>IF($A390="","",_xll.ciqfunctions.udf.CIQ($A390,"IQ_TOTAL_EQUITY_SCORE",$B$3))</f>
        <v/>
      </c>
      <c r="F390" s="43" t="str">
        <f>IF($A390="","",_xll.ciqfunctions.udf.CIQ($A390,"IQ_RETURN_CAPITAL_SCORE",$B$3))</f>
        <v/>
      </c>
      <c r="G390" s="43" t="str">
        <f>IF($A390="","",_xll.ciqfunctions.udf.CIQ($A390,"IQ_RECURRING_EARN_ASSETS_SCORE",$B$3))</f>
        <v/>
      </c>
      <c r="H390" s="43" t="str">
        <f>IF($A390="","",_xll.ciqfunctions.udf.CIQ($A390,"IQ_NET_WORKING_CAP_REV_SCORE",$B$3))</f>
        <v/>
      </c>
      <c r="I390" s="43" t="str">
        <f>IF($A390="","",_xll.ciqfunctions.udf.CIQ($A390,"IQ_ASSET_TURNS_SCORE",$B$3))</f>
        <v/>
      </c>
      <c r="J390" s="43" t="str">
        <f>IF($A390="","",_xll.ciqfunctions.udf.CIQ($A390,"IQ_INTAN_ASSETS_REV_SCORE",$B$3))</f>
        <v/>
      </c>
      <c r="K390" s="43" t="str">
        <f>IF($A390="","",_xll.ciqfunctions.udf.CIQ($A390,"IQ_NET_WORKING_CAP_TOTAL_ASSETS_SCORE",$B$3))</f>
        <v/>
      </c>
      <c r="L390" s="43" t="str">
        <f>IF($A390="","",_xll.ciqfunctions.udf.CIQ($A390,"IQ_AP_AR_SCORE",$B$3))</f>
        <v/>
      </c>
      <c r="M390" s="43" t="str">
        <f>IF($A390="","",_xll.ciqfunctions.udf.CIQ($A390,"IQ_MGMT_RATE_RETURN_SCORE",$B$3))</f>
        <v/>
      </c>
      <c r="N390" s="43" t="str">
        <f>IF($A390="","",_xll.ciqfunctions.udf.CIQ($A390,"IQ_GROSS_MARGIN_SCORE",$B$3))</f>
        <v/>
      </c>
      <c r="O390" s="43" t="str">
        <f>IF($A390="","",_xll.ciqfunctions.udf.CIQ($A390,"IQ_EBITDA_MARGIN_SCORE",$B$3))</f>
        <v/>
      </c>
      <c r="Q390" s="43" t="str">
        <f>IF($A390="","",_xll.ciqfunctions.udf.CIQ($A390,"IQ_SOLVENCY_SCORE",$B$3))</f>
        <v/>
      </c>
      <c r="R390" s="43" t="str">
        <f>IF($A390="","",_xll.ciqfunctions.udf.CIQ($A390,"IQ_FFO_INT_SCORE",$B$3))</f>
        <v/>
      </c>
      <c r="S390" s="43" t="str">
        <f>IF($A390="","",_xll.ciqfunctions.udf.CIQ($A390,"IQ_EBITDA_INT_SCORE",$B$3))</f>
        <v/>
      </c>
      <c r="T390" s="43" t="str">
        <f>IF($A390="","",_xll.ciqfunctions.udf.CIQ($A390,"IQ_FFO_TOTAL_DEBT_SCORE",$B$3))</f>
        <v/>
      </c>
      <c r="U390" s="43" t="str">
        <f>IF($A390="","",_xll.ciqfunctions.udf.CIQ($A390,"IQ_NET_DEBT_EBITDA_SCORE",$B$3))</f>
        <v/>
      </c>
      <c r="V390" s="43" t="str">
        <f>IF($A390="","",_xll.ciqfunctions.udf.CIQ($A390,"IQ_TOTAL_DEBT_CAP_SCORE",$B$3))</f>
        <v/>
      </c>
      <c r="W390" s="43" t="str">
        <f>IF($A390="","",_xll.ciqfunctions.udf.CIQ($A390,"IQ_DEBT_TOTAL_LIAB_SCORE",$B$3))</f>
        <v/>
      </c>
      <c r="X390" s="43" t="str">
        <f>IF($A390="","",_xll.ciqfunctions.udf.CIQ($A390,"IQ_TOTAL_DEBT_TOTAL_REV_SCORE",$B$3))</f>
        <v/>
      </c>
      <c r="Z390" s="43" t="str">
        <f>IF($A390="","",_xll.ciqfunctions.udf.CIQ($A390,"IQ_LIQUID_SCORE",$B$3))</f>
        <v/>
      </c>
      <c r="AA390" s="43" t="str">
        <f>IF($A390="","",_xll.ciqfunctions.udf.CIQ($A390,"IQ_FFO_PLUS_CASH_ST_DEBT_SCORE",$B$3))</f>
        <v/>
      </c>
      <c r="AB390" s="43" t="str">
        <f>IF($A390="","",_xll.ciqfunctions.udf.CIQ($A390,"IQ_FFO_GROSS_PROFIT_SCORE",$B$3))</f>
        <v/>
      </c>
      <c r="AC390" s="43" t="str">
        <f>IF($A390="","",_xll.ciqfunctions.udf.CIQ($A390,"IQ_BASIC_DEFENSE_INTERVAL_SCORE",$B$3))</f>
        <v/>
      </c>
      <c r="AD390" s="43" t="str">
        <f>IF($A390="","",_xll.ciqfunctions.udf.CIQ($A390,"IQ_CURRENT_RATIO_SCORE",$B$3))</f>
        <v/>
      </c>
      <c r="AE390" s="43" t="str">
        <f>IF($A390="","",_xll.ciqfunctions.udf.CIQ($A390,"IQ_QUICK_RATIO_SCORE",$B$3))</f>
        <v/>
      </c>
    </row>
    <row r="391" spans="3:31" ht="12.75" customHeight="1" x14ac:dyDescent="0.2">
      <c r="C391" s="43" t="str">
        <f>IF($A391="","",_xll.ciqfunctions.udf.CIQ($A391,"IQ_OPERATIONAL_SCORE",$B$3))</f>
        <v/>
      </c>
      <c r="D391" s="43" t="str">
        <f>IF($A391="","",_xll.ciqfunctions.udf.CIQ($A391,"IQ_TOTAL_REV_SCORE",$B$3))</f>
        <v/>
      </c>
      <c r="E391" s="43" t="str">
        <f>IF($A391="","",_xll.ciqfunctions.udf.CIQ($A391,"IQ_TOTAL_EQUITY_SCORE",$B$3))</f>
        <v/>
      </c>
      <c r="F391" s="43" t="str">
        <f>IF($A391="","",_xll.ciqfunctions.udf.CIQ($A391,"IQ_RETURN_CAPITAL_SCORE",$B$3))</f>
        <v/>
      </c>
      <c r="G391" s="43" t="str">
        <f>IF($A391="","",_xll.ciqfunctions.udf.CIQ($A391,"IQ_RECURRING_EARN_ASSETS_SCORE",$B$3))</f>
        <v/>
      </c>
      <c r="H391" s="43" t="str">
        <f>IF($A391="","",_xll.ciqfunctions.udf.CIQ($A391,"IQ_NET_WORKING_CAP_REV_SCORE",$B$3))</f>
        <v/>
      </c>
      <c r="I391" s="43" t="str">
        <f>IF($A391="","",_xll.ciqfunctions.udf.CIQ($A391,"IQ_ASSET_TURNS_SCORE",$B$3))</f>
        <v/>
      </c>
      <c r="J391" s="43" t="str">
        <f>IF($A391="","",_xll.ciqfunctions.udf.CIQ($A391,"IQ_INTAN_ASSETS_REV_SCORE",$B$3))</f>
        <v/>
      </c>
      <c r="K391" s="43" t="str">
        <f>IF($A391="","",_xll.ciqfunctions.udf.CIQ($A391,"IQ_NET_WORKING_CAP_TOTAL_ASSETS_SCORE",$B$3))</f>
        <v/>
      </c>
      <c r="L391" s="43" t="str">
        <f>IF($A391="","",_xll.ciqfunctions.udf.CIQ($A391,"IQ_AP_AR_SCORE",$B$3))</f>
        <v/>
      </c>
      <c r="M391" s="43" t="str">
        <f>IF($A391="","",_xll.ciqfunctions.udf.CIQ($A391,"IQ_MGMT_RATE_RETURN_SCORE",$B$3))</f>
        <v/>
      </c>
      <c r="N391" s="43" t="str">
        <f>IF($A391="","",_xll.ciqfunctions.udf.CIQ($A391,"IQ_GROSS_MARGIN_SCORE",$B$3))</f>
        <v/>
      </c>
      <c r="O391" s="43" t="str">
        <f>IF($A391="","",_xll.ciqfunctions.udf.CIQ($A391,"IQ_EBITDA_MARGIN_SCORE",$B$3))</f>
        <v/>
      </c>
      <c r="Q391" s="43" t="str">
        <f>IF($A391="","",_xll.ciqfunctions.udf.CIQ($A391,"IQ_SOLVENCY_SCORE",$B$3))</f>
        <v/>
      </c>
      <c r="R391" s="43" t="str">
        <f>IF($A391="","",_xll.ciqfunctions.udf.CIQ($A391,"IQ_FFO_INT_SCORE",$B$3))</f>
        <v/>
      </c>
      <c r="S391" s="43" t="str">
        <f>IF($A391="","",_xll.ciqfunctions.udf.CIQ($A391,"IQ_EBITDA_INT_SCORE",$B$3))</f>
        <v/>
      </c>
      <c r="T391" s="43" t="str">
        <f>IF($A391="","",_xll.ciqfunctions.udf.CIQ($A391,"IQ_FFO_TOTAL_DEBT_SCORE",$B$3))</f>
        <v/>
      </c>
      <c r="U391" s="43" t="str">
        <f>IF($A391="","",_xll.ciqfunctions.udf.CIQ($A391,"IQ_NET_DEBT_EBITDA_SCORE",$B$3))</f>
        <v/>
      </c>
      <c r="V391" s="43" t="str">
        <f>IF($A391="","",_xll.ciqfunctions.udf.CIQ($A391,"IQ_TOTAL_DEBT_CAP_SCORE",$B$3))</f>
        <v/>
      </c>
      <c r="W391" s="43" t="str">
        <f>IF($A391="","",_xll.ciqfunctions.udf.CIQ($A391,"IQ_DEBT_TOTAL_LIAB_SCORE",$B$3))</f>
        <v/>
      </c>
      <c r="X391" s="43" t="str">
        <f>IF($A391="","",_xll.ciqfunctions.udf.CIQ($A391,"IQ_TOTAL_DEBT_TOTAL_REV_SCORE",$B$3))</f>
        <v/>
      </c>
      <c r="Z391" s="43" t="str">
        <f>IF($A391="","",_xll.ciqfunctions.udf.CIQ($A391,"IQ_LIQUID_SCORE",$B$3))</f>
        <v/>
      </c>
      <c r="AA391" s="43" t="str">
        <f>IF($A391="","",_xll.ciqfunctions.udf.CIQ($A391,"IQ_FFO_PLUS_CASH_ST_DEBT_SCORE",$B$3))</f>
        <v/>
      </c>
      <c r="AB391" s="43" t="str">
        <f>IF($A391="","",_xll.ciqfunctions.udf.CIQ($A391,"IQ_FFO_GROSS_PROFIT_SCORE",$B$3))</f>
        <v/>
      </c>
      <c r="AC391" s="43" t="str">
        <f>IF($A391="","",_xll.ciqfunctions.udf.CIQ($A391,"IQ_BASIC_DEFENSE_INTERVAL_SCORE",$B$3))</f>
        <v/>
      </c>
      <c r="AD391" s="43" t="str">
        <f>IF($A391="","",_xll.ciqfunctions.udf.CIQ($A391,"IQ_CURRENT_RATIO_SCORE",$B$3))</f>
        <v/>
      </c>
      <c r="AE391" s="43" t="str">
        <f>IF($A391="","",_xll.ciqfunctions.udf.CIQ($A391,"IQ_QUICK_RATIO_SCORE",$B$3))</f>
        <v/>
      </c>
    </row>
    <row r="392" spans="3:31" ht="12.75" customHeight="1" x14ac:dyDescent="0.2">
      <c r="C392" s="43" t="str">
        <f>IF($A392="","",_xll.ciqfunctions.udf.CIQ($A392,"IQ_OPERATIONAL_SCORE",$B$3))</f>
        <v/>
      </c>
      <c r="D392" s="43" t="str">
        <f>IF($A392="","",_xll.ciqfunctions.udf.CIQ($A392,"IQ_TOTAL_REV_SCORE",$B$3))</f>
        <v/>
      </c>
      <c r="E392" s="43" t="str">
        <f>IF($A392="","",_xll.ciqfunctions.udf.CIQ($A392,"IQ_TOTAL_EQUITY_SCORE",$B$3))</f>
        <v/>
      </c>
      <c r="F392" s="43" t="str">
        <f>IF($A392="","",_xll.ciqfunctions.udf.CIQ($A392,"IQ_RETURN_CAPITAL_SCORE",$B$3))</f>
        <v/>
      </c>
      <c r="G392" s="43" t="str">
        <f>IF($A392="","",_xll.ciqfunctions.udf.CIQ($A392,"IQ_RECURRING_EARN_ASSETS_SCORE",$B$3))</f>
        <v/>
      </c>
      <c r="H392" s="43" t="str">
        <f>IF($A392="","",_xll.ciqfunctions.udf.CIQ($A392,"IQ_NET_WORKING_CAP_REV_SCORE",$B$3))</f>
        <v/>
      </c>
      <c r="I392" s="43" t="str">
        <f>IF($A392="","",_xll.ciqfunctions.udf.CIQ($A392,"IQ_ASSET_TURNS_SCORE",$B$3))</f>
        <v/>
      </c>
      <c r="J392" s="43" t="str">
        <f>IF($A392="","",_xll.ciqfunctions.udf.CIQ($A392,"IQ_INTAN_ASSETS_REV_SCORE",$B$3))</f>
        <v/>
      </c>
      <c r="K392" s="43" t="str">
        <f>IF($A392="","",_xll.ciqfunctions.udf.CIQ($A392,"IQ_NET_WORKING_CAP_TOTAL_ASSETS_SCORE",$B$3))</f>
        <v/>
      </c>
      <c r="L392" s="43" t="str">
        <f>IF($A392="","",_xll.ciqfunctions.udf.CIQ($A392,"IQ_AP_AR_SCORE",$B$3))</f>
        <v/>
      </c>
      <c r="M392" s="43" t="str">
        <f>IF($A392="","",_xll.ciqfunctions.udf.CIQ($A392,"IQ_MGMT_RATE_RETURN_SCORE",$B$3))</f>
        <v/>
      </c>
      <c r="N392" s="43" t="str">
        <f>IF($A392="","",_xll.ciqfunctions.udf.CIQ($A392,"IQ_GROSS_MARGIN_SCORE",$B$3))</f>
        <v/>
      </c>
      <c r="O392" s="43" t="str">
        <f>IF($A392="","",_xll.ciqfunctions.udf.CIQ($A392,"IQ_EBITDA_MARGIN_SCORE",$B$3))</f>
        <v/>
      </c>
      <c r="Q392" s="43" t="str">
        <f>IF($A392="","",_xll.ciqfunctions.udf.CIQ($A392,"IQ_SOLVENCY_SCORE",$B$3))</f>
        <v/>
      </c>
      <c r="R392" s="43" t="str">
        <f>IF($A392="","",_xll.ciqfunctions.udf.CIQ($A392,"IQ_FFO_INT_SCORE",$B$3))</f>
        <v/>
      </c>
      <c r="S392" s="43" t="str">
        <f>IF($A392="","",_xll.ciqfunctions.udf.CIQ($A392,"IQ_EBITDA_INT_SCORE",$B$3))</f>
        <v/>
      </c>
      <c r="T392" s="43" t="str">
        <f>IF($A392="","",_xll.ciqfunctions.udf.CIQ($A392,"IQ_FFO_TOTAL_DEBT_SCORE",$B$3))</f>
        <v/>
      </c>
      <c r="U392" s="43" t="str">
        <f>IF($A392="","",_xll.ciqfunctions.udf.CIQ($A392,"IQ_NET_DEBT_EBITDA_SCORE",$B$3))</f>
        <v/>
      </c>
      <c r="V392" s="43" t="str">
        <f>IF($A392="","",_xll.ciqfunctions.udf.CIQ($A392,"IQ_TOTAL_DEBT_CAP_SCORE",$B$3))</f>
        <v/>
      </c>
      <c r="W392" s="43" t="str">
        <f>IF($A392="","",_xll.ciqfunctions.udf.CIQ($A392,"IQ_DEBT_TOTAL_LIAB_SCORE",$B$3))</f>
        <v/>
      </c>
      <c r="X392" s="43" t="str">
        <f>IF($A392="","",_xll.ciqfunctions.udf.CIQ($A392,"IQ_TOTAL_DEBT_TOTAL_REV_SCORE",$B$3))</f>
        <v/>
      </c>
      <c r="Z392" s="43" t="str">
        <f>IF($A392="","",_xll.ciqfunctions.udf.CIQ($A392,"IQ_LIQUID_SCORE",$B$3))</f>
        <v/>
      </c>
      <c r="AA392" s="43" t="str">
        <f>IF($A392="","",_xll.ciqfunctions.udf.CIQ($A392,"IQ_FFO_PLUS_CASH_ST_DEBT_SCORE",$B$3))</f>
        <v/>
      </c>
      <c r="AB392" s="43" t="str">
        <f>IF($A392="","",_xll.ciqfunctions.udf.CIQ($A392,"IQ_FFO_GROSS_PROFIT_SCORE",$B$3))</f>
        <v/>
      </c>
      <c r="AC392" s="43" t="str">
        <f>IF($A392="","",_xll.ciqfunctions.udf.CIQ($A392,"IQ_BASIC_DEFENSE_INTERVAL_SCORE",$B$3))</f>
        <v/>
      </c>
      <c r="AD392" s="43" t="str">
        <f>IF($A392="","",_xll.ciqfunctions.udf.CIQ($A392,"IQ_CURRENT_RATIO_SCORE",$B$3))</f>
        <v/>
      </c>
      <c r="AE392" s="43" t="str">
        <f>IF($A392="","",_xll.ciqfunctions.udf.CIQ($A392,"IQ_QUICK_RATIO_SCORE",$B$3))</f>
        <v/>
      </c>
    </row>
    <row r="393" spans="3:31" ht="12.75" customHeight="1" x14ac:dyDescent="0.2">
      <c r="C393" s="43" t="str">
        <f>IF($A393="","",_xll.ciqfunctions.udf.CIQ($A393,"IQ_OPERATIONAL_SCORE",$B$3))</f>
        <v/>
      </c>
      <c r="D393" s="43" t="str">
        <f>IF($A393="","",_xll.ciqfunctions.udf.CIQ($A393,"IQ_TOTAL_REV_SCORE",$B$3))</f>
        <v/>
      </c>
      <c r="E393" s="43" t="str">
        <f>IF($A393="","",_xll.ciqfunctions.udf.CIQ($A393,"IQ_TOTAL_EQUITY_SCORE",$B$3))</f>
        <v/>
      </c>
      <c r="F393" s="43" t="str">
        <f>IF($A393="","",_xll.ciqfunctions.udf.CIQ($A393,"IQ_RETURN_CAPITAL_SCORE",$B$3))</f>
        <v/>
      </c>
      <c r="G393" s="43" t="str">
        <f>IF($A393="","",_xll.ciqfunctions.udf.CIQ($A393,"IQ_RECURRING_EARN_ASSETS_SCORE",$B$3))</f>
        <v/>
      </c>
      <c r="H393" s="43" t="str">
        <f>IF($A393="","",_xll.ciqfunctions.udf.CIQ($A393,"IQ_NET_WORKING_CAP_REV_SCORE",$B$3))</f>
        <v/>
      </c>
      <c r="I393" s="43" t="str">
        <f>IF($A393="","",_xll.ciqfunctions.udf.CIQ($A393,"IQ_ASSET_TURNS_SCORE",$B$3))</f>
        <v/>
      </c>
      <c r="J393" s="43" t="str">
        <f>IF($A393="","",_xll.ciqfunctions.udf.CIQ($A393,"IQ_INTAN_ASSETS_REV_SCORE",$B$3))</f>
        <v/>
      </c>
      <c r="K393" s="43" t="str">
        <f>IF($A393="","",_xll.ciqfunctions.udf.CIQ($A393,"IQ_NET_WORKING_CAP_TOTAL_ASSETS_SCORE",$B$3))</f>
        <v/>
      </c>
      <c r="L393" s="43" t="str">
        <f>IF($A393="","",_xll.ciqfunctions.udf.CIQ($A393,"IQ_AP_AR_SCORE",$B$3))</f>
        <v/>
      </c>
      <c r="M393" s="43" t="str">
        <f>IF($A393="","",_xll.ciqfunctions.udf.CIQ($A393,"IQ_MGMT_RATE_RETURN_SCORE",$B$3))</f>
        <v/>
      </c>
      <c r="N393" s="43" t="str">
        <f>IF($A393="","",_xll.ciqfunctions.udf.CIQ($A393,"IQ_GROSS_MARGIN_SCORE",$B$3))</f>
        <v/>
      </c>
      <c r="O393" s="43" t="str">
        <f>IF($A393="","",_xll.ciqfunctions.udf.CIQ($A393,"IQ_EBITDA_MARGIN_SCORE",$B$3))</f>
        <v/>
      </c>
      <c r="Q393" s="43" t="str">
        <f>IF($A393="","",_xll.ciqfunctions.udf.CIQ($A393,"IQ_SOLVENCY_SCORE",$B$3))</f>
        <v/>
      </c>
      <c r="R393" s="43" t="str">
        <f>IF($A393="","",_xll.ciqfunctions.udf.CIQ($A393,"IQ_FFO_INT_SCORE",$B$3))</f>
        <v/>
      </c>
      <c r="S393" s="43" t="str">
        <f>IF($A393="","",_xll.ciqfunctions.udf.CIQ($A393,"IQ_EBITDA_INT_SCORE",$B$3))</f>
        <v/>
      </c>
      <c r="T393" s="43" t="str">
        <f>IF($A393="","",_xll.ciqfunctions.udf.CIQ($A393,"IQ_FFO_TOTAL_DEBT_SCORE",$B$3))</f>
        <v/>
      </c>
      <c r="U393" s="43" t="str">
        <f>IF($A393="","",_xll.ciqfunctions.udf.CIQ($A393,"IQ_NET_DEBT_EBITDA_SCORE",$B$3))</f>
        <v/>
      </c>
      <c r="V393" s="43" t="str">
        <f>IF($A393="","",_xll.ciqfunctions.udf.CIQ($A393,"IQ_TOTAL_DEBT_CAP_SCORE",$B$3))</f>
        <v/>
      </c>
      <c r="W393" s="43" t="str">
        <f>IF($A393="","",_xll.ciqfunctions.udf.CIQ($A393,"IQ_DEBT_TOTAL_LIAB_SCORE",$B$3))</f>
        <v/>
      </c>
      <c r="X393" s="43" t="str">
        <f>IF($A393="","",_xll.ciqfunctions.udf.CIQ($A393,"IQ_TOTAL_DEBT_TOTAL_REV_SCORE",$B$3))</f>
        <v/>
      </c>
      <c r="Z393" s="43" t="str">
        <f>IF($A393="","",_xll.ciqfunctions.udf.CIQ($A393,"IQ_LIQUID_SCORE",$B$3))</f>
        <v/>
      </c>
      <c r="AA393" s="43" t="str">
        <f>IF($A393="","",_xll.ciqfunctions.udf.CIQ($A393,"IQ_FFO_PLUS_CASH_ST_DEBT_SCORE",$B$3))</f>
        <v/>
      </c>
      <c r="AB393" s="43" t="str">
        <f>IF($A393="","",_xll.ciqfunctions.udf.CIQ($A393,"IQ_FFO_GROSS_PROFIT_SCORE",$B$3))</f>
        <v/>
      </c>
      <c r="AC393" s="43" t="str">
        <f>IF($A393="","",_xll.ciqfunctions.udf.CIQ($A393,"IQ_BASIC_DEFENSE_INTERVAL_SCORE",$B$3))</f>
        <v/>
      </c>
      <c r="AD393" s="43" t="str">
        <f>IF($A393="","",_xll.ciqfunctions.udf.CIQ($A393,"IQ_CURRENT_RATIO_SCORE",$B$3))</f>
        <v/>
      </c>
      <c r="AE393" s="43" t="str">
        <f>IF($A393="","",_xll.ciqfunctions.udf.CIQ($A393,"IQ_QUICK_RATIO_SCORE",$B$3))</f>
        <v/>
      </c>
    </row>
    <row r="394" spans="3:31" ht="12.75" customHeight="1" x14ac:dyDescent="0.2">
      <c r="C394" s="43" t="str">
        <f>IF($A394="","",_xll.ciqfunctions.udf.CIQ($A394,"IQ_OPERATIONAL_SCORE",$B$3))</f>
        <v/>
      </c>
      <c r="D394" s="43" t="str">
        <f>IF($A394="","",_xll.ciqfunctions.udf.CIQ($A394,"IQ_TOTAL_REV_SCORE",$B$3))</f>
        <v/>
      </c>
      <c r="E394" s="43" t="str">
        <f>IF($A394="","",_xll.ciqfunctions.udf.CIQ($A394,"IQ_TOTAL_EQUITY_SCORE",$B$3))</f>
        <v/>
      </c>
      <c r="F394" s="43" t="str">
        <f>IF($A394="","",_xll.ciqfunctions.udf.CIQ($A394,"IQ_RETURN_CAPITAL_SCORE",$B$3))</f>
        <v/>
      </c>
      <c r="G394" s="43" t="str">
        <f>IF($A394="","",_xll.ciqfunctions.udf.CIQ($A394,"IQ_RECURRING_EARN_ASSETS_SCORE",$B$3))</f>
        <v/>
      </c>
      <c r="H394" s="43" t="str">
        <f>IF($A394="","",_xll.ciqfunctions.udf.CIQ($A394,"IQ_NET_WORKING_CAP_REV_SCORE",$B$3))</f>
        <v/>
      </c>
      <c r="I394" s="43" t="str">
        <f>IF($A394="","",_xll.ciqfunctions.udf.CIQ($A394,"IQ_ASSET_TURNS_SCORE",$B$3))</f>
        <v/>
      </c>
      <c r="J394" s="43" t="str">
        <f>IF($A394="","",_xll.ciqfunctions.udf.CIQ($A394,"IQ_INTAN_ASSETS_REV_SCORE",$B$3))</f>
        <v/>
      </c>
      <c r="K394" s="43" t="str">
        <f>IF($A394="","",_xll.ciqfunctions.udf.CIQ($A394,"IQ_NET_WORKING_CAP_TOTAL_ASSETS_SCORE",$B$3))</f>
        <v/>
      </c>
      <c r="L394" s="43" t="str">
        <f>IF($A394="","",_xll.ciqfunctions.udf.CIQ($A394,"IQ_AP_AR_SCORE",$B$3))</f>
        <v/>
      </c>
      <c r="M394" s="43" t="str">
        <f>IF($A394="","",_xll.ciqfunctions.udf.CIQ($A394,"IQ_MGMT_RATE_RETURN_SCORE",$B$3))</f>
        <v/>
      </c>
      <c r="N394" s="43" t="str">
        <f>IF($A394="","",_xll.ciqfunctions.udf.CIQ($A394,"IQ_GROSS_MARGIN_SCORE",$B$3))</f>
        <v/>
      </c>
      <c r="O394" s="43" t="str">
        <f>IF($A394="","",_xll.ciqfunctions.udf.CIQ($A394,"IQ_EBITDA_MARGIN_SCORE",$B$3))</f>
        <v/>
      </c>
      <c r="Q394" s="43" t="str">
        <f>IF($A394="","",_xll.ciqfunctions.udf.CIQ($A394,"IQ_SOLVENCY_SCORE",$B$3))</f>
        <v/>
      </c>
      <c r="R394" s="43" t="str">
        <f>IF($A394="","",_xll.ciqfunctions.udf.CIQ($A394,"IQ_FFO_INT_SCORE",$B$3))</f>
        <v/>
      </c>
      <c r="S394" s="43" t="str">
        <f>IF($A394="","",_xll.ciqfunctions.udf.CIQ($A394,"IQ_EBITDA_INT_SCORE",$B$3))</f>
        <v/>
      </c>
      <c r="T394" s="43" t="str">
        <f>IF($A394="","",_xll.ciqfunctions.udf.CIQ($A394,"IQ_FFO_TOTAL_DEBT_SCORE",$B$3))</f>
        <v/>
      </c>
      <c r="U394" s="43" t="str">
        <f>IF($A394="","",_xll.ciqfunctions.udf.CIQ($A394,"IQ_NET_DEBT_EBITDA_SCORE",$B$3))</f>
        <v/>
      </c>
      <c r="V394" s="43" t="str">
        <f>IF($A394="","",_xll.ciqfunctions.udf.CIQ($A394,"IQ_TOTAL_DEBT_CAP_SCORE",$B$3))</f>
        <v/>
      </c>
      <c r="W394" s="43" t="str">
        <f>IF($A394="","",_xll.ciqfunctions.udf.CIQ($A394,"IQ_DEBT_TOTAL_LIAB_SCORE",$B$3))</f>
        <v/>
      </c>
      <c r="X394" s="43" t="str">
        <f>IF($A394="","",_xll.ciqfunctions.udf.CIQ($A394,"IQ_TOTAL_DEBT_TOTAL_REV_SCORE",$B$3))</f>
        <v/>
      </c>
      <c r="Z394" s="43" t="str">
        <f>IF($A394="","",_xll.ciqfunctions.udf.CIQ($A394,"IQ_LIQUID_SCORE",$B$3))</f>
        <v/>
      </c>
      <c r="AA394" s="43" t="str">
        <f>IF($A394="","",_xll.ciqfunctions.udf.CIQ($A394,"IQ_FFO_PLUS_CASH_ST_DEBT_SCORE",$B$3))</f>
        <v/>
      </c>
      <c r="AB394" s="43" t="str">
        <f>IF($A394="","",_xll.ciqfunctions.udf.CIQ($A394,"IQ_FFO_GROSS_PROFIT_SCORE",$B$3))</f>
        <v/>
      </c>
      <c r="AC394" s="43" t="str">
        <f>IF($A394="","",_xll.ciqfunctions.udf.CIQ($A394,"IQ_BASIC_DEFENSE_INTERVAL_SCORE",$B$3))</f>
        <v/>
      </c>
      <c r="AD394" s="43" t="str">
        <f>IF($A394="","",_xll.ciqfunctions.udf.CIQ($A394,"IQ_CURRENT_RATIO_SCORE",$B$3))</f>
        <v/>
      </c>
      <c r="AE394" s="43" t="str">
        <f>IF($A394="","",_xll.ciqfunctions.udf.CIQ($A394,"IQ_QUICK_RATIO_SCORE",$B$3))</f>
        <v/>
      </c>
    </row>
    <row r="395" spans="3:31" ht="12.75" customHeight="1" x14ac:dyDescent="0.2">
      <c r="C395" s="43" t="str">
        <f>IF($A395="","",_xll.ciqfunctions.udf.CIQ($A395,"IQ_OPERATIONAL_SCORE",$B$3))</f>
        <v/>
      </c>
      <c r="D395" s="43" t="str">
        <f>IF($A395="","",_xll.ciqfunctions.udf.CIQ($A395,"IQ_TOTAL_REV_SCORE",$B$3))</f>
        <v/>
      </c>
      <c r="E395" s="43" t="str">
        <f>IF($A395="","",_xll.ciqfunctions.udf.CIQ($A395,"IQ_TOTAL_EQUITY_SCORE",$B$3))</f>
        <v/>
      </c>
      <c r="F395" s="43" t="str">
        <f>IF($A395="","",_xll.ciqfunctions.udf.CIQ($A395,"IQ_RETURN_CAPITAL_SCORE",$B$3))</f>
        <v/>
      </c>
      <c r="G395" s="43" t="str">
        <f>IF($A395="","",_xll.ciqfunctions.udf.CIQ($A395,"IQ_RECURRING_EARN_ASSETS_SCORE",$B$3))</f>
        <v/>
      </c>
      <c r="H395" s="43" t="str">
        <f>IF($A395="","",_xll.ciqfunctions.udf.CIQ($A395,"IQ_NET_WORKING_CAP_REV_SCORE",$B$3))</f>
        <v/>
      </c>
      <c r="I395" s="43" t="str">
        <f>IF($A395="","",_xll.ciqfunctions.udf.CIQ($A395,"IQ_ASSET_TURNS_SCORE",$B$3))</f>
        <v/>
      </c>
      <c r="J395" s="43" t="str">
        <f>IF($A395="","",_xll.ciqfunctions.udf.CIQ($A395,"IQ_INTAN_ASSETS_REV_SCORE",$B$3))</f>
        <v/>
      </c>
      <c r="K395" s="43" t="str">
        <f>IF($A395="","",_xll.ciqfunctions.udf.CIQ($A395,"IQ_NET_WORKING_CAP_TOTAL_ASSETS_SCORE",$B$3))</f>
        <v/>
      </c>
      <c r="L395" s="43" t="str">
        <f>IF($A395="","",_xll.ciqfunctions.udf.CIQ($A395,"IQ_AP_AR_SCORE",$B$3))</f>
        <v/>
      </c>
      <c r="M395" s="43" t="str">
        <f>IF($A395="","",_xll.ciqfunctions.udf.CIQ($A395,"IQ_MGMT_RATE_RETURN_SCORE",$B$3))</f>
        <v/>
      </c>
      <c r="N395" s="43" t="str">
        <f>IF($A395="","",_xll.ciqfunctions.udf.CIQ($A395,"IQ_GROSS_MARGIN_SCORE",$B$3))</f>
        <v/>
      </c>
      <c r="O395" s="43" t="str">
        <f>IF($A395="","",_xll.ciqfunctions.udf.CIQ($A395,"IQ_EBITDA_MARGIN_SCORE",$B$3))</f>
        <v/>
      </c>
      <c r="Q395" s="43" t="str">
        <f>IF($A395="","",_xll.ciqfunctions.udf.CIQ($A395,"IQ_SOLVENCY_SCORE",$B$3))</f>
        <v/>
      </c>
      <c r="R395" s="43" t="str">
        <f>IF($A395="","",_xll.ciqfunctions.udf.CIQ($A395,"IQ_FFO_INT_SCORE",$B$3))</f>
        <v/>
      </c>
      <c r="S395" s="43" t="str">
        <f>IF($A395="","",_xll.ciqfunctions.udf.CIQ($A395,"IQ_EBITDA_INT_SCORE",$B$3))</f>
        <v/>
      </c>
      <c r="T395" s="43" t="str">
        <f>IF($A395="","",_xll.ciqfunctions.udf.CIQ($A395,"IQ_FFO_TOTAL_DEBT_SCORE",$B$3))</f>
        <v/>
      </c>
      <c r="U395" s="43" t="str">
        <f>IF($A395="","",_xll.ciqfunctions.udf.CIQ($A395,"IQ_NET_DEBT_EBITDA_SCORE",$B$3))</f>
        <v/>
      </c>
      <c r="V395" s="43" t="str">
        <f>IF($A395="","",_xll.ciqfunctions.udf.CIQ($A395,"IQ_TOTAL_DEBT_CAP_SCORE",$B$3))</f>
        <v/>
      </c>
      <c r="W395" s="43" t="str">
        <f>IF($A395="","",_xll.ciqfunctions.udf.CIQ($A395,"IQ_DEBT_TOTAL_LIAB_SCORE",$B$3))</f>
        <v/>
      </c>
      <c r="X395" s="43" t="str">
        <f>IF($A395="","",_xll.ciqfunctions.udf.CIQ($A395,"IQ_TOTAL_DEBT_TOTAL_REV_SCORE",$B$3))</f>
        <v/>
      </c>
      <c r="Z395" s="43" t="str">
        <f>IF($A395="","",_xll.ciqfunctions.udf.CIQ($A395,"IQ_LIQUID_SCORE",$B$3))</f>
        <v/>
      </c>
      <c r="AA395" s="43" t="str">
        <f>IF($A395="","",_xll.ciqfunctions.udf.CIQ($A395,"IQ_FFO_PLUS_CASH_ST_DEBT_SCORE",$B$3))</f>
        <v/>
      </c>
      <c r="AB395" s="43" t="str">
        <f>IF($A395="","",_xll.ciqfunctions.udf.CIQ($A395,"IQ_FFO_GROSS_PROFIT_SCORE",$B$3))</f>
        <v/>
      </c>
      <c r="AC395" s="43" t="str">
        <f>IF($A395="","",_xll.ciqfunctions.udf.CIQ($A395,"IQ_BASIC_DEFENSE_INTERVAL_SCORE",$B$3))</f>
        <v/>
      </c>
      <c r="AD395" s="43" t="str">
        <f>IF($A395="","",_xll.ciqfunctions.udf.CIQ($A395,"IQ_CURRENT_RATIO_SCORE",$B$3))</f>
        <v/>
      </c>
      <c r="AE395" s="43" t="str">
        <f>IF($A395="","",_xll.ciqfunctions.udf.CIQ($A395,"IQ_QUICK_RATIO_SCORE",$B$3))</f>
        <v/>
      </c>
    </row>
    <row r="396" spans="3:31" ht="12.75" customHeight="1" x14ac:dyDescent="0.2">
      <c r="C396" s="43" t="str">
        <f>IF($A396="","",_xll.ciqfunctions.udf.CIQ($A396,"IQ_OPERATIONAL_SCORE",$B$3))</f>
        <v/>
      </c>
      <c r="D396" s="43" t="str">
        <f>IF($A396="","",_xll.ciqfunctions.udf.CIQ($A396,"IQ_TOTAL_REV_SCORE",$B$3))</f>
        <v/>
      </c>
      <c r="E396" s="43" t="str">
        <f>IF($A396="","",_xll.ciqfunctions.udf.CIQ($A396,"IQ_TOTAL_EQUITY_SCORE",$B$3))</f>
        <v/>
      </c>
      <c r="F396" s="43" t="str">
        <f>IF($A396="","",_xll.ciqfunctions.udf.CIQ($A396,"IQ_RETURN_CAPITAL_SCORE",$B$3))</f>
        <v/>
      </c>
      <c r="G396" s="43" t="str">
        <f>IF($A396="","",_xll.ciqfunctions.udf.CIQ($A396,"IQ_RECURRING_EARN_ASSETS_SCORE",$B$3))</f>
        <v/>
      </c>
      <c r="H396" s="43" t="str">
        <f>IF($A396="","",_xll.ciqfunctions.udf.CIQ($A396,"IQ_NET_WORKING_CAP_REV_SCORE",$B$3))</f>
        <v/>
      </c>
      <c r="I396" s="43" t="str">
        <f>IF($A396="","",_xll.ciqfunctions.udf.CIQ($A396,"IQ_ASSET_TURNS_SCORE",$B$3))</f>
        <v/>
      </c>
      <c r="J396" s="43" t="str">
        <f>IF($A396="","",_xll.ciqfunctions.udf.CIQ($A396,"IQ_INTAN_ASSETS_REV_SCORE",$B$3))</f>
        <v/>
      </c>
      <c r="K396" s="43" t="str">
        <f>IF($A396="","",_xll.ciqfunctions.udf.CIQ($A396,"IQ_NET_WORKING_CAP_TOTAL_ASSETS_SCORE",$B$3))</f>
        <v/>
      </c>
      <c r="L396" s="43" t="str">
        <f>IF($A396="","",_xll.ciqfunctions.udf.CIQ($A396,"IQ_AP_AR_SCORE",$B$3))</f>
        <v/>
      </c>
      <c r="M396" s="43" t="str">
        <f>IF($A396="","",_xll.ciqfunctions.udf.CIQ($A396,"IQ_MGMT_RATE_RETURN_SCORE",$B$3))</f>
        <v/>
      </c>
      <c r="N396" s="43" t="str">
        <f>IF($A396="","",_xll.ciqfunctions.udf.CIQ($A396,"IQ_GROSS_MARGIN_SCORE",$B$3))</f>
        <v/>
      </c>
      <c r="O396" s="43" t="str">
        <f>IF($A396="","",_xll.ciqfunctions.udf.CIQ($A396,"IQ_EBITDA_MARGIN_SCORE",$B$3))</f>
        <v/>
      </c>
      <c r="Q396" s="43" t="str">
        <f>IF($A396="","",_xll.ciqfunctions.udf.CIQ($A396,"IQ_SOLVENCY_SCORE",$B$3))</f>
        <v/>
      </c>
      <c r="R396" s="43" t="str">
        <f>IF($A396="","",_xll.ciqfunctions.udf.CIQ($A396,"IQ_FFO_INT_SCORE",$B$3))</f>
        <v/>
      </c>
      <c r="S396" s="43" t="str">
        <f>IF($A396="","",_xll.ciqfunctions.udf.CIQ($A396,"IQ_EBITDA_INT_SCORE",$B$3))</f>
        <v/>
      </c>
      <c r="T396" s="43" t="str">
        <f>IF($A396="","",_xll.ciqfunctions.udf.CIQ($A396,"IQ_FFO_TOTAL_DEBT_SCORE",$B$3))</f>
        <v/>
      </c>
      <c r="U396" s="43" t="str">
        <f>IF($A396="","",_xll.ciqfunctions.udf.CIQ($A396,"IQ_NET_DEBT_EBITDA_SCORE",$B$3))</f>
        <v/>
      </c>
      <c r="V396" s="43" t="str">
        <f>IF($A396="","",_xll.ciqfunctions.udf.CIQ($A396,"IQ_TOTAL_DEBT_CAP_SCORE",$B$3))</f>
        <v/>
      </c>
      <c r="W396" s="43" t="str">
        <f>IF($A396="","",_xll.ciqfunctions.udf.CIQ($A396,"IQ_DEBT_TOTAL_LIAB_SCORE",$B$3))</f>
        <v/>
      </c>
      <c r="X396" s="43" t="str">
        <f>IF($A396="","",_xll.ciqfunctions.udf.CIQ($A396,"IQ_TOTAL_DEBT_TOTAL_REV_SCORE",$B$3))</f>
        <v/>
      </c>
      <c r="Z396" s="43" t="str">
        <f>IF($A396="","",_xll.ciqfunctions.udf.CIQ($A396,"IQ_LIQUID_SCORE",$B$3))</f>
        <v/>
      </c>
      <c r="AA396" s="43" t="str">
        <f>IF($A396="","",_xll.ciqfunctions.udf.CIQ($A396,"IQ_FFO_PLUS_CASH_ST_DEBT_SCORE",$B$3))</f>
        <v/>
      </c>
      <c r="AB396" s="43" t="str">
        <f>IF($A396="","",_xll.ciqfunctions.udf.CIQ($A396,"IQ_FFO_GROSS_PROFIT_SCORE",$B$3))</f>
        <v/>
      </c>
      <c r="AC396" s="43" t="str">
        <f>IF($A396="","",_xll.ciqfunctions.udf.CIQ($A396,"IQ_BASIC_DEFENSE_INTERVAL_SCORE",$B$3))</f>
        <v/>
      </c>
      <c r="AD396" s="43" t="str">
        <f>IF($A396="","",_xll.ciqfunctions.udf.CIQ($A396,"IQ_CURRENT_RATIO_SCORE",$B$3))</f>
        <v/>
      </c>
      <c r="AE396" s="43" t="str">
        <f>IF($A396="","",_xll.ciqfunctions.udf.CIQ($A396,"IQ_QUICK_RATIO_SCORE",$B$3))</f>
        <v/>
      </c>
    </row>
    <row r="397" spans="3:31" ht="12.75" customHeight="1" x14ac:dyDescent="0.2">
      <c r="C397" s="43" t="str">
        <f>IF($A397="","",_xll.ciqfunctions.udf.CIQ($A397,"IQ_OPERATIONAL_SCORE",$B$3))</f>
        <v/>
      </c>
      <c r="D397" s="43" t="str">
        <f>IF($A397="","",_xll.ciqfunctions.udf.CIQ($A397,"IQ_TOTAL_REV_SCORE",$B$3))</f>
        <v/>
      </c>
      <c r="E397" s="43" t="str">
        <f>IF($A397="","",_xll.ciqfunctions.udf.CIQ($A397,"IQ_TOTAL_EQUITY_SCORE",$B$3))</f>
        <v/>
      </c>
      <c r="F397" s="43" t="str">
        <f>IF($A397="","",_xll.ciqfunctions.udf.CIQ($A397,"IQ_RETURN_CAPITAL_SCORE",$B$3))</f>
        <v/>
      </c>
      <c r="G397" s="43" t="str">
        <f>IF($A397="","",_xll.ciqfunctions.udf.CIQ($A397,"IQ_RECURRING_EARN_ASSETS_SCORE",$B$3))</f>
        <v/>
      </c>
      <c r="H397" s="43" t="str">
        <f>IF($A397="","",_xll.ciqfunctions.udf.CIQ($A397,"IQ_NET_WORKING_CAP_REV_SCORE",$B$3))</f>
        <v/>
      </c>
      <c r="I397" s="43" t="str">
        <f>IF($A397="","",_xll.ciqfunctions.udf.CIQ($A397,"IQ_ASSET_TURNS_SCORE",$B$3))</f>
        <v/>
      </c>
      <c r="J397" s="43" t="str">
        <f>IF($A397="","",_xll.ciqfunctions.udf.CIQ($A397,"IQ_INTAN_ASSETS_REV_SCORE",$B$3))</f>
        <v/>
      </c>
      <c r="K397" s="43" t="str">
        <f>IF($A397="","",_xll.ciqfunctions.udf.CIQ($A397,"IQ_NET_WORKING_CAP_TOTAL_ASSETS_SCORE",$B$3))</f>
        <v/>
      </c>
      <c r="L397" s="43" t="str">
        <f>IF($A397="","",_xll.ciqfunctions.udf.CIQ($A397,"IQ_AP_AR_SCORE",$B$3))</f>
        <v/>
      </c>
      <c r="M397" s="43" t="str">
        <f>IF($A397="","",_xll.ciqfunctions.udf.CIQ($A397,"IQ_MGMT_RATE_RETURN_SCORE",$B$3))</f>
        <v/>
      </c>
      <c r="N397" s="43" t="str">
        <f>IF($A397="","",_xll.ciqfunctions.udf.CIQ($A397,"IQ_GROSS_MARGIN_SCORE",$B$3))</f>
        <v/>
      </c>
      <c r="O397" s="43" t="str">
        <f>IF($A397="","",_xll.ciqfunctions.udf.CIQ($A397,"IQ_EBITDA_MARGIN_SCORE",$B$3))</f>
        <v/>
      </c>
      <c r="Q397" s="43" t="str">
        <f>IF($A397="","",_xll.ciqfunctions.udf.CIQ($A397,"IQ_SOLVENCY_SCORE",$B$3))</f>
        <v/>
      </c>
      <c r="R397" s="43" t="str">
        <f>IF($A397="","",_xll.ciqfunctions.udf.CIQ($A397,"IQ_FFO_INT_SCORE",$B$3))</f>
        <v/>
      </c>
      <c r="S397" s="43" t="str">
        <f>IF($A397="","",_xll.ciqfunctions.udf.CIQ($A397,"IQ_EBITDA_INT_SCORE",$B$3))</f>
        <v/>
      </c>
      <c r="T397" s="43" t="str">
        <f>IF($A397="","",_xll.ciqfunctions.udf.CIQ($A397,"IQ_FFO_TOTAL_DEBT_SCORE",$B$3))</f>
        <v/>
      </c>
      <c r="U397" s="43" t="str">
        <f>IF($A397="","",_xll.ciqfunctions.udf.CIQ($A397,"IQ_NET_DEBT_EBITDA_SCORE",$B$3))</f>
        <v/>
      </c>
      <c r="V397" s="43" t="str">
        <f>IF($A397="","",_xll.ciqfunctions.udf.CIQ($A397,"IQ_TOTAL_DEBT_CAP_SCORE",$B$3))</f>
        <v/>
      </c>
      <c r="W397" s="43" t="str">
        <f>IF($A397="","",_xll.ciqfunctions.udf.CIQ($A397,"IQ_DEBT_TOTAL_LIAB_SCORE",$B$3))</f>
        <v/>
      </c>
      <c r="X397" s="43" t="str">
        <f>IF($A397="","",_xll.ciqfunctions.udf.CIQ($A397,"IQ_TOTAL_DEBT_TOTAL_REV_SCORE",$B$3))</f>
        <v/>
      </c>
      <c r="Z397" s="43" t="str">
        <f>IF($A397="","",_xll.ciqfunctions.udf.CIQ($A397,"IQ_LIQUID_SCORE",$B$3))</f>
        <v/>
      </c>
      <c r="AA397" s="43" t="str">
        <f>IF($A397="","",_xll.ciqfunctions.udf.CIQ($A397,"IQ_FFO_PLUS_CASH_ST_DEBT_SCORE",$B$3))</f>
        <v/>
      </c>
      <c r="AB397" s="43" t="str">
        <f>IF($A397="","",_xll.ciqfunctions.udf.CIQ($A397,"IQ_FFO_GROSS_PROFIT_SCORE",$B$3))</f>
        <v/>
      </c>
      <c r="AC397" s="43" t="str">
        <f>IF($A397="","",_xll.ciqfunctions.udf.CIQ($A397,"IQ_BASIC_DEFENSE_INTERVAL_SCORE",$B$3))</f>
        <v/>
      </c>
      <c r="AD397" s="43" t="str">
        <f>IF($A397="","",_xll.ciqfunctions.udf.CIQ($A397,"IQ_CURRENT_RATIO_SCORE",$B$3))</f>
        <v/>
      </c>
      <c r="AE397" s="43" t="str">
        <f>IF($A397="","",_xll.ciqfunctions.udf.CIQ($A397,"IQ_QUICK_RATIO_SCORE",$B$3))</f>
        <v/>
      </c>
    </row>
    <row r="398" spans="3:31" ht="12.75" customHeight="1" x14ac:dyDescent="0.2">
      <c r="C398" s="43" t="str">
        <f>IF($A398="","",_xll.ciqfunctions.udf.CIQ($A398,"IQ_OPERATIONAL_SCORE",$B$3))</f>
        <v/>
      </c>
      <c r="D398" s="43" t="str">
        <f>IF($A398="","",_xll.ciqfunctions.udf.CIQ($A398,"IQ_TOTAL_REV_SCORE",$B$3))</f>
        <v/>
      </c>
      <c r="E398" s="43" t="str">
        <f>IF($A398="","",_xll.ciqfunctions.udf.CIQ($A398,"IQ_TOTAL_EQUITY_SCORE",$B$3))</f>
        <v/>
      </c>
      <c r="F398" s="43" t="str">
        <f>IF($A398="","",_xll.ciqfunctions.udf.CIQ($A398,"IQ_RETURN_CAPITAL_SCORE",$B$3))</f>
        <v/>
      </c>
      <c r="G398" s="43" t="str">
        <f>IF($A398="","",_xll.ciqfunctions.udf.CIQ($A398,"IQ_RECURRING_EARN_ASSETS_SCORE",$B$3))</f>
        <v/>
      </c>
      <c r="H398" s="43" t="str">
        <f>IF($A398="","",_xll.ciqfunctions.udf.CIQ($A398,"IQ_NET_WORKING_CAP_REV_SCORE",$B$3))</f>
        <v/>
      </c>
      <c r="I398" s="43" t="str">
        <f>IF($A398="","",_xll.ciqfunctions.udf.CIQ($A398,"IQ_ASSET_TURNS_SCORE",$B$3))</f>
        <v/>
      </c>
      <c r="J398" s="43" t="str">
        <f>IF($A398="","",_xll.ciqfunctions.udf.CIQ($A398,"IQ_INTAN_ASSETS_REV_SCORE",$B$3))</f>
        <v/>
      </c>
      <c r="K398" s="43" t="str">
        <f>IF($A398="","",_xll.ciqfunctions.udf.CIQ($A398,"IQ_NET_WORKING_CAP_TOTAL_ASSETS_SCORE",$B$3))</f>
        <v/>
      </c>
      <c r="L398" s="43" t="str">
        <f>IF($A398="","",_xll.ciqfunctions.udf.CIQ($A398,"IQ_AP_AR_SCORE",$B$3))</f>
        <v/>
      </c>
      <c r="M398" s="43" t="str">
        <f>IF($A398="","",_xll.ciqfunctions.udf.CIQ($A398,"IQ_MGMT_RATE_RETURN_SCORE",$B$3))</f>
        <v/>
      </c>
      <c r="N398" s="43" t="str">
        <f>IF($A398="","",_xll.ciqfunctions.udf.CIQ($A398,"IQ_GROSS_MARGIN_SCORE",$B$3))</f>
        <v/>
      </c>
      <c r="O398" s="43" t="str">
        <f>IF($A398="","",_xll.ciqfunctions.udf.CIQ($A398,"IQ_EBITDA_MARGIN_SCORE",$B$3))</f>
        <v/>
      </c>
      <c r="Q398" s="43" t="str">
        <f>IF($A398="","",_xll.ciqfunctions.udf.CIQ($A398,"IQ_SOLVENCY_SCORE",$B$3))</f>
        <v/>
      </c>
      <c r="R398" s="43" t="str">
        <f>IF($A398="","",_xll.ciqfunctions.udf.CIQ($A398,"IQ_FFO_INT_SCORE",$B$3))</f>
        <v/>
      </c>
      <c r="S398" s="43" t="str">
        <f>IF($A398="","",_xll.ciqfunctions.udf.CIQ($A398,"IQ_EBITDA_INT_SCORE",$B$3))</f>
        <v/>
      </c>
      <c r="T398" s="43" t="str">
        <f>IF($A398="","",_xll.ciqfunctions.udf.CIQ($A398,"IQ_FFO_TOTAL_DEBT_SCORE",$B$3))</f>
        <v/>
      </c>
      <c r="U398" s="43" t="str">
        <f>IF($A398="","",_xll.ciqfunctions.udf.CIQ($A398,"IQ_NET_DEBT_EBITDA_SCORE",$B$3))</f>
        <v/>
      </c>
      <c r="V398" s="43" t="str">
        <f>IF($A398="","",_xll.ciqfunctions.udf.CIQ($A398,"IQ_TOTAL_DEBT_CAP_SCORE",$B$3))</f>
        <v/>
      </c>
      <c r="W398" s="43" t="str">
        <f>IF($A398="","",_xll.ciqfunctions.udf.CIQ($A398,"IQ_DEBT_TOTAL_LIAB_SCORE",$B$3))</f>
        <v/>
      </c>
      <c r="X398" s="43" t="str">
        <f>IF($A398="","",_xll.ciqfunctions.udf.CIQ($A398,"IQ_TOTAL_DEBT_TOTAL_REV_SCORE",$B$3))</f>
        <v/>
      </c>
      <c r="Z398" s="43" t="str">
        <f>IF($A398="","",_xll.ciqfunctions.udf.CIQ($A398,"IQ_LIQUID_SCORE",$B$3))</f>
        <v/>
      </c>
      <c r="AA398" s="43" t="str">
        <f>IF($A398="","",_xll.ciqfunctions.udf.CIQ($A398,"IQ_FFO_PLUS_CASH_ST_DEBT_SCORE",$B$3))</f>
        <v/>
      </c>
      <c r="AB398" s="43" t="str">
        <f>IF($A398="","",_xll.ciqfunctions.udf.CIQ($A398,"IQ_FFO_GROSS_PROFIT_SCORE",$B$3))</f>
        <v/>
      </c>
      <c r="AC398" s="43" t="str">
        <f>IF($A398="","",_xll.ciqfunctions.udf.CIQ($A398,"IQ_BASIC_DEFENSE_INTERVAL_SCORE",$B$3))</f>
        <v/>
      </c>
      <c r="AD398" s="43" t="str">
        <f>IF($A398="","",_xll.ciqfunctions.udf.CIQ($A398,"IQ_CURRENT_RATIO_SCORE",$B$3))</f>
        <v/>
      </c>
      <c r="AE398" s="43" t="str">
        <f>IF($A398="","",_xll.ciqfunctions.udf.CIQ($A398,"IQ_QUICK_RATIO_SCORE",$B$3))</f>
        <v/>
      </c>
    </row>
    <row r="399" spans="3:31" ht="12.75" customHeight="1" x14ac:dyDescent="0.2">
      <c r="C399" s="43" t="str">
        <f>IF($A399="","",_xll.ciqfunctions.udf.CIQ($A399,"IQ_OPERATIONAL_SCORE",$B$3))</f>
        <v/>
      </c>
      <c r="D399" s="43" t="str">
        <f>IF($A399="","",_xll.ciqfunctions.udf.CIQ($A399,"IQ_TOTAL_REV_SCORE",$B$3))</f>
        <v/>
      </c>
      <c r="E399" s="43" t="str">
        <f>IF($A399="","",_xll.ciqfunctions.udf.CIQ($A399,"IQ_TOTAL_EQUITY_SCORE",$B$3))</f>
        <v/>
      </c>
      <c r="F399" s="43" t="str">
        <f>IF($A399="","",_xll.ciqfunctions.udf.CIQ($A399,"IQ_RETURN_CAPITAL_SCORE",$B$3))</f>
        <v/>
      </c>
      <c r="G399" s="43" t="str">
        <f>IF($A399="","",_xll.ciqfunctions.udf.CIQ($A399,"IQ_RECURRING_EARN_ASSETS_SCORE",$B$3))</f>
        <v/>
      </c>
      <c r="H399" s="43" t="str">
        <f>IF($A399="","",_xll.ciqfunctions.udf.CIQ($A399,"IQ_NET_WORKING_CAP_REV_SCORE",$B$3))</f>
        <v/>
      </c>
      <c r="I399" s="43" t="str">
        <f>IF($A399="","",_xll.ciqfunctions.udf.CIQ($A399,"IQ_ASSET_TURNS_SCORE",$B$3))</f>
        <v/>
      </c>
      <c r="J399" s="43" t="str">
        <f>IF($A399="","",_xll.ciqfunctions.udf.CIQ($A399,"IQ_INTAN_ASSETS_REV_SCORE",$B$3))</f>
        <v/>
      </c>
      <c r="K399" s="43" t="str">
        <f>IF($A399="","",_xll.ciqfunctions.udf.CIQ($A399,"IQ_NET_WORKING_CAP_TOTAL_ASSETS_SCORE",$B$3))</f>
        <v/>
      </c>
      <c r="L399" s="43" t="str">
        <f>IF($A399="","",_xll.ciqfunctions.udf.CIQ($A399,"IQ_AP_AR_SCORE",$B$3))</f>
        <v/>
      </c>
      <c r="M399" s="43" t="str">
        <f>IF($A399="","",_xll.ciqfunctions.udf.CIQ($A399,"IQ_MGMT_RATE_RETURN_SCORE",$B$3))</f>
        <v/>
      </c>
      <c r="N399" s="43" t="str">
        <f>IF($A399="","",_xll.ciqfunctions.udf.CIQ($A399,"IQ_GROSS_MARGIN_SCORE",$B$3))</f>
        <v/>
      </c>
      <c r="O399" s="43" t="str">
        <f>IF($A399="","",_xll.ciqfunctions.udf.CIQ($A399,"IQ_EBITDA_MARGIN_SCORE",$B$3))</f>
        <v/>
      </c>
      <c r="Q399" s="43" t="str">
        <f>IF($A399="","",_xll.ciqfunctions.udf.CIQ($A399,"IQ_SOLVENCY_SCORE",$B$3))</f>
        <v/>
      </c>
      <c r="R399" s="43" t="str">
        <f>IF($A399="","",_xll.ciqfunctions.udf.CIQ($A399,"IQ_FFO_INT_SCORE",$B$3))</f>
        <v/>
      </c>
      <c r="S399" s="43" t="str">
        <f>IF($A399="","",_xll.ciqfunctions.udf.CIQ($A399,"IQ_EBITDA_INT_SCORE",$B$3))</f>
        <v/>
      </c>
      <c r="T399" s="43" t="str">
        <f>IF($A399="","",_xll.ciqfunctions.udf.CIQ($A399,"IQ_FFO_TOTAL_DEBT_SCORE",$B$3))</f>
        <v/>
      </c>
      <c r="U399" s="43" t="str">
        <f>IF($A399="","",_xll.ciqfunctions.udf.CIQ($A399,"IQ_NET_DEBT_EBITDA_SCORE",$B$3))</f>
        <v/>
      </c>
      <c r="V399" s="43" t="str">
        <f>IF($A399="","",_xll.ciqfunctions.udf.CIQ($A399,"IQ_TOTAL_DEBT_CAP_SCORE",$B$3))</f>
        <v/>
      </c>
      <c r="W399" s="43" t="str">
        <f>IF($A399="","",_xll.ciqfunctions.udf.CIQ($A399,"IQ_DEBT_TOTAL_LIAB_SCORE",$B$3))</f>
        <v/>
      </c>
      <c r="X399" s="43" t="str">
        <f>IF($A399="","",_xll.ciqfunctions.udf.CIQ($A399,"IQ_TOTAL_DEBT_TOTAL_REV_SCORE",$B$3))</f>
        <v/>
      </c>
      <c r="Z399" s="43" t="str">
        <f>IF($A399="","",_xll.ciqfunctions.udf.CIQ($A399,"IQ_LIQUID_SCORE",$B$3))</f>
        <v/>
      </c>
      <c r="AA399" s="43" t="str">
        <f>IF($A399="","",_xll.ciqfunctions.udf.CIQ($A399,"IQ_FFO_PLUS_CASH_ST_DEBT_SCORE",$B$3))</f>
        <v/>
      </c>
      <c r="AB399" s="43" t="str">
        <f>IF($A399="","",_xll.ciqfunctions.udf.CIQ($A399,"IQ_FFO_GROSS_PROFIT_SCORE",$B$3))</f>
        <v/>
      </c>
      <c r="AC399" s="43" t="str">
        <f>IF($A399="","",_xll.ciqfunctions.udf.CIQ($A399,"IQ_BASIC_DEFENSE_INTERVAL_SCORE",$B$3))</f>
        <v/>
      </c>
      <c r="AD399" s="43" t="str">
        <f>IF($A399="","",_xll.ciqfunctions.udf.CIQ($A399,"IQ_CURRENT_RATIO_SCORE",$B$3))</f>
        <v/>
      </c>
      <c r="AE399" s="43" t="str">
        <f>IF($A399="","",_xll.ciqfunctions.udf.CIQ($A399,"IQ_QUICK_RATIO_SCORE",$B$3))</f>
        <v/>
      </c>
    </row>
    <row r="400" spans="3:31" ht="12.75" customHeight="1" x14ac:dyDescent="0.2">
      <c r="C400" s="43" t="str">
        <f>IF($A400="","",_xll.ciqfunctions.udf.CIQ($A400,"IQ_OPERATIONAL_SCORE",$B$3))</f>
        <v/>
      </c>
      <c r="D400" s="43" t="str">
        <f>IF($A400="","",_xll.ciqfunctions.udf.CIQ($A400,"IQ_TOTAL_REV_SCORE",$B$3))</f>
        <v/>
      </c>
      <c r="E400" s="43" t="str">
        <f>IF($A400="","",_xll.ciqfunctions.udf.CIQ($A400,"IQ_TOTAL_EQUITY_SCORE",$B$3))</f>
        <v/>
      </c>
      <c r="F400" s="43" t="str">
        <f>IF($A400="","",_xll.ciqfunctions.udf.CIQ($A400,"IQ_RETURN_CAPITAL_SCORE",$B$3))</f>
        <v/>
      </c>
      <c r="G400" s="43" t="str">
        <f>IF($A400="","",_xll.ciqfunctions.udf.CIQ($A400,"IQ_RECURRING_EARN_ASSETS_SCORE",$B$3))</f>
        <v/>
      </c>
      <c r="H400" s="43" t="str">
        <f>IF($A400="","",_xll.ciqfunctions.udf.CIQ($A400,"IQ_NET_WORKING_CAP_REV_SCORE",$B$3))</f>
        <v/>
      </c>
      <c r="I400" s="43" t="str">
        <f>IF($A400="","",_xll.ciqfunctions.udf.CIQ($A400,"IQ_ASSET_TURNS_SCORE",$B$3))</f>
        <v/>
      </c>
      <c r="J400" s="43" t="str">
        <f>IF($A400="","",_xll.ciqfunctions.udf.CIQ($A400,"IQ_INTAN_ASSETS_REV_SCORE",$B$3))</f>
        <v/>
      </c>
      <c r="K400" s="43" t="str">
        <f>IF($A400="","",_xll.ciqfunctions.udf.CIQ($A400,"IQ_NET_WORKING_CAP_TOTAL_ASSETS_SCORE",$B$3))</f>
        <v/>
      </c>
      <c r="L400" s="43" t="str">
        <f>IF($A400="","",_xll.ciqfunctions.udf.CIQ($A400,"IQ_AP_AR_SCORE",$B$3))</f>
        <v/>
      </c>
      <c r="M400" s="43" t="str">
        <f>IF($A400="","",_xll.ciqfunctions.udf.CIQ($A400,"IQ_MGMT_RATE_RETURN_SCORE",$B$3))</f>
        <v/>
      </c>
      <c r="N400" s="43" t="str">
        <f>IF($A400="","",_xll.ciqfunctions.udf.CIQ($A400,"IQ_GROSS_MARGIN_SCORE",$B$3))</f>
        <v/>
      </c>
      <c r="O400" s="43" t="str">
        <f>IF($A400="","",_xll.ciqfunctions.udf.CIQ($A400,"IQ_EBITDA_MARGIN_SCORE",$B$3))</f>
        <v/>
      </c>
      <c r="Q400" s="43" t="str">
        <f>IF($A400="","",_xll.ciqfunctions.udf.CIQ($A400,"IQ_SOLVENCY_SCORE",$B$3))</f>
        <v/>
      </c>
      <c r="R400" s="43" t="str">
        <f>IF($A400="","",_xll.ciqfunctions.udf.CIQ($A400,"IQ_FFO_INT_SCORE",$B$3))</f>
        <v/>
      </c>
      <c r="S400" s="43" t="str">
        <f>IF($A400="","",_xll.ciqfunctions.udf.CIQ($A400,"IQ_EBITDA_INT_SCORE",$B$3))</f>
        <v/>
      </c>
      <c r="T400" s="43" t="str">
        <f>IF($A400="","",_xll.ciqfunctions.udf.CIQ($A400,"IQ_FFO_TOTAL_DEBT_SCORE",$B$3))</f>
        <v/>
      </c>
      <c r="U400" s="43" t="str">
        <f>IF($A400="","",_xll.ciqfunctions.udf.CIQ($A400,"IQ_NET_DEBT_EBITDA_SCORE",$B$3))</f>
        <v/>
      </c>
      <c r="V400" s="43" t="str">
        <f>IF($A400="","",_xll.ciqfunctions.udf.CIQ($A400,"IQ_TOTAL_DEBT_CAP_SCORE",$B$3))</f>
        <v/>
      </c>
      <c r="W400" s="43" t="str">
        <f>IF($A400="","",_xll.ciqfunctions.udf.CIQ($A400,"IQ_DEBT_TOTAL_LIAB_SCORE",$B$3))</f>
        <v/>
      </c>
      <c r="X400" s="43" t="str">
        <f>IF($A400="","",_xll.ciqfunctions.udf.CIQ($A400,"IQ_TOTAL_DEBT_TOTAL_REV_SCORE",$B$3))</f>
        <v/>
      </c>
      <c r="Z400" s="43" t="str">
        <f>IF($A400="","",_xll.ciqfunctions.udf.CIQ($A400,"IQ_LIQUID_SCORE",$B$3))</f>
        <v/>
      </c>
      <c r="AA400" s="43" t="str">
        <f>IF($A400="","",_xll.ciqfunctions.udf.CIQ($A400,"IQ_FFO_PLUS_CASH_ST_DEBT_SCORE",$B$3))</f>
        <v/>
      </c>
      <c r="AB400" s="43" t="str">
        <f>IF($A400="","",_xll.ciqfunctions.udf.CIQ($A400,"IQ_FFO_GROSS_PROFIT_SCORE",$B$3))</f>
        <v/>
      </c>
      <c r="AC400" s="43" t="str">
        <f>IF($A400="","",_xll.ciqfunctions.udf.CIQ($A400,"IQ_BASIC_DEFENSE_INTERVAL_SCORE",$B$3))</f>
        <v/>
      </c>
      <c r="AD400" s="43" t="str">
        <f>IF($A400="","",_xll.ciqfunctions.udf.CIQ($A400,"IQ_CURRENT_RATIO_SCORE",$B$3))</f>
        <v/>
      </c>
      <c r="AE400" s="43" t="str">
        <f>IF($A400="","",_xll.ciqfunctions.udf.CIQ($A400,"IQ_QUICK_RATIO_SCORE",$B$3))</f>
        <v/>
      </c>
    </row>
    <row r="401" spans="3:31" ht="12.75" customHeight="1" x14ac:dyDescent="0.2">
      <c r="C401" s="43" t="str">
        <f>IF($A401="","",_xll.ciqfunctions.udf.CIQ($A401,"IQ_OPERATIONAL_SCORE",$B$3))</f>
        <v/>
      </c>
      <c r="D401" s="43" t="str">
        <f>IF($A401="","",_xll.ciqfunctions.udf.CIQ($A401,"IQ_TOTAL_REV_SCORE",$B$3))</f>
        <v/>
      </c>
      <c r="E401" s="43" t="str">
        <f>IF($A401="","",_xll.ciqfunctions.udf.CIQ($A401,"IQ_TOTAL_EQUITY_SCORE",$B$3))</f>
        <v/>
      </c>
      <c r="F401" s="43" t="str">
        <f>IF($A401="","",_xll.ciqfunctions.udf.CIQ($A401,"IQ_RETURN_CAPITAL_SCORE",$B$3))</f>
        <v/>
      </c>
      <c r="G401" s="43" t="str">
        <f>IF($A401="","",_xll.ciqfunctions.udf.CIQ($A401,"IQ_RECURRING_EARN_ASSETS_SCORE",$B$3))</f>
        <v/>
      </c>
      <c r="H401" s="43" t="str">
        <f>IF($A401="","",_xll.ciqfunctions.udf.CIQ($A401,"IQ_NET_WORKING_CAP_REV_SCORE",$B$3))</f>
        <v/>
      </c>
      <c r="I401" s="43" t="str">
        <f>IF($A401="","",_xll.ciqfunctions.udf.CIQ($A401,"IQ_ASSET_TURNS_SCORE",$B$3))</f>
        <v/>
      </c>
      <c r="J401" s="43" t="str">
        <f>IF($A401="","",_xll.ciqfunctions.udf.CIQ($A401,"IQ_INTAN_ASSETS_REV_SCORE",$B$3))</f>
        <v/>
      </c>
      <c r="K401" s="43" t="str">
        <f>IF($A401="","",_xll.ciqfunctions.udf.CIQ($A401,"IQ_NET_WORKING_CAP_TOTAL_ASSETS_SCORE",$B$3))</f>
        <v/>
      </c>
      <c r="L401" s="43" t="str">
        <f>IF($A401="","",_xll.ciqfunctions.udf.CIQ($A401,"IQ_AP_AR_SCORE",$B$3))</f>
        <v/>
      </c>
      <c r="M401" s="43" t="str">
        <f>IF($A401="","",_xll.ciqfunctions.udf.CIQ($A401,"IQ_MGMT_RATE_RETURN_SCORE",$B$3))</f>
        <v/>
      </c>
      <c r="N401" s="43" t="str">
        <f>IF($A401="","",_xll.ciqfunctions.udf.CIQ($A401,"IQ_GROSS_MARGIN_SCORE",$B$3))</f>
        <v/>
      </c>
      <c r="O401" s="43" t="str">
        <f>IF($A401="","",_xll.ciqfunctions.udf.CIQ($A401,"IQ_EBITDA_MARGIN_SCORE",$B$3))</f>
        <v/>
      </c>
      <c r="Q401" s="43" t="str">
        <f>IF($A401="","",_xll.ciqfunctions.udf.CIQ($A401,"IQ_SOLVENCY_SCORE",$B$3))</f>
        <v/>
      </c>
      <c r="R401" s="43" t="str">
        <f>IF($A401="","",_xll.ciqfunctions.udf.CIQ($A401,"IQ_FFO_INT_SCORE",$B$3))</f>
        <v/>
      </c>
      <c r="S401" s="43" t="str">
        <f>IF($A401="","",_xll.ciqfunctions.udf.CIQ($A401,"IQ_EBITDA_INT_SCORE",$B$3))</f>
        <v/>
      </c>
      <c r="T401" s="43" t="str">
        <f>IF($A401="","",_xll.ciqfunctions.udf.CIQ($A401,"IQ_FFO_TOTAL_DEBT_SCORE",$B$3))</f>
        <v/>
      </c>
      <c r="U401" s="43" t="str">
        <f>IF($A401="","",_xll.ciqfunctions.udf.CIQ($A401,"IQ_NET_DEBT_EBITDA_SCORE",$B$3))</f>
        <v/>
      </c>
      <c r="V401" s="43" t="str">
        <f>IF($A401="","",_xll.ciqfunctions.udf.CIQ($A401,"IQ_TOTAL_DEBT_CAP_SCORE",$B$3))</f>
        <v/>
      </c>
      <c r="W401" s="43" t="str">
        <f>IF($A401="","",_xll.ciqfunctions.udf.CIQ($A401,"IQ_DEBT_TOTAL_LIAB_SCORE",$B$3))</f>
        <v/>
      </c>
      <c r="X401" s="43" t="str">
        <f>IF($A401="","",_xll.ciqfunctions.udf.CIQ($A401,"IQ_TOTAL_DEBT_TOTAL_REV_SCORE",$B$3))</f>
        <v/>
      </c>
      <c r="Z401" s="43" t="str">
        <f>IF($A401="","",_xll.ciqfunctions.udf.CIQ($A401,"IQ_LIQUID_SCORE",$B$3))</f>
        <v/>
      </c>
      <c r="AA401" s="43" t="str">
        <f>IF($A401="","",_xll.ciqfunctions.udf.CIQ($A401,"IQ_FFO_PLUS_CASH_ST_DEBT_SCORE",$B$3))</f>
        <v/>
      </c>
      <c r="AB401" s="43" t="str">
        <f>IF($A401="","",_xll.ciqfunctions.udf.CIQ($A401,"IQ_FFO_GROSS_PROFIT_SCORE",$B$3))</f>
        <v/>
      </c>
      <c r="AC401" s="43" t="str">
        <f>IF($A401="","",_xll.ciqfunctions.udf.CIQ($A401,"IQ_BASIC_DEFENSE_INTERVAL_SCORE",$B$3))</f>
        <v/>
      </c>
      <c r="AD401" s="43" t="str">
        <f>IF($A401="","",_xll.ciqfunctions.udf.CIQ($A401,"IQ_CURRENT_RATIO_SCORE",$B$3))</f>
        <v/>
      </c>
      <c r="AE401" s="43" t="str">
        <f>IF($A401="","",_xll.ciqfunctions.udf.CIQ($A401,"IQ_QUICK_RATIO_SCORE",$B$3))</f>
        <v/>
      </c>
    </row>
    <row r="402" spans="3:31" ht="12.75" customHeight="1" x14ac:dyDescent="0.2">
      <c r="C402" s="43" t="str">
        <f>IF($A402="","",_xll.ciqfunctions.udf.CIQ($A402,"IQ_OPERATIONAL_SCORE",$B$3))</f>
        <v/>
      </c>
      <c r="D402" s="43" t="str">
        <f>IF($A402="","",_xll.ciqfunctions.udf.CIQ($A402,"IQ_TOTAL_REV_SCORE",$B$3))</f>
        <v/>
      </c>
      <c r="E402" s="43" t="str">
        <f>IF($A402="","",_xll.ciqfunctions.udf.CIQ($A402,"IQ_TOTAL_EQUITY_SCORE",$B$3))</f>
        <v/>
      </c>
      <c r="F402" s="43" t="str">
        <f>IF($A402="","",_xll.ciqfunctions.udf.CIQ($A402,"IQ_RETURN_CAPITAL_SCORE",$B$3))</f>
        <v/>
      </c>
      <c r="G402" s="43" t="str">
        <f>IF($A402="","",_xll.ciqfunctions.udf.CIQ($A402,"IQ_RECURRING_EARN_ASSETS_SCORE",$B$3))</f>
        <v/>
      </c>
      <c r="H402" s="43" t="str">
        <f>IF($A402="","",_xll.ciqfunctions.udf.CIQ($A402,"IQ_NET_WORKING_CAP_REV_SCORE",$B$3))</f>
        <v/>
      </c>
      <c r="I402" s="43" t="str">
        <f>IF($A402="","",_xll.ciqfunctions.udf.CIQ($A402,"IQ_ASSET_TURNS_SCORE",$B$3))</f>
        <v/>
      </c>
      <c r="J402" s="43" t="str">
        <f>IF($A402="","",_xll.ciqfunctions.udf.CIQ($A402,"IQ_INTAN_ASSETS_REV_SCORE",$B$3))</f>
        <v/>
      </c>
      <c r="K402" s="43" t="str">
        <f>IF($A402="","",_xll.ciqfunctions.udf.CIQ($A402,"IQ_NET_WORKING_CAP_TOTAL_ASSETS_SCORE",$B$3))</f>
        <v/>
      </c>
      <c r="L402" s="43" t="str">
        <f>IF($A402="","",_xll.ciqfunctions.udf.CIQ($A402,"IQ_AP_AR_SCORE",$B$3))</f>
        <v/>
      </c>
      <c r="M402" s="43" t="str">
        <f>IF($A402="","",_xll.ciqfunctions.udf.CIQ($A402,"IQ_MGMT_RATE_RETURN_SCORE",$B$3))</f>
        <v/>
      </c>
      <c r="N402" s="43" t="str">
        <f>IF($A402="","",_xll.ciqfunctions.udf.CIQ($A402,"IQ_GROSS_MARGIN_SCORE",$B$3))</f>
        <v/>
      </c>
      <c r="O402" s="43" t="str">
        <f>IF($A402="","",_xll.ciqfunctions.udf.CIQ($A402,"IQ_EBITDA_MARGIN_SCORE",$B$3))</f>
        <v/>
      </c>
      <c r="Q402" s="43" t="str">
        <f>IF($A402="","",_xll.ciqfunctions.udf.CIQ($A402,"IQ_SOLVENCY_SCORE",$B$3))</f>
        <v/>
      </c>
      <c r="R402" s="43" t="str">
        <f>IF($A402="","",_xll.ciqfunctions.udf.CIQ($A402,"IQ_FFO_INT_SCORE",$B$3))</f>
        <v/>
      </c>
      <c r="S402" s="43" t="str">
        <f>IF($A402="","",_xll.ciqfunctions.udf.CIQ($A402,"IQ_EBITDA_INT_SCORE",$B$3))</f>
        <v/>
      </c>
      <c r="T402" s="43" t="str">
        <f>IF($A402="","",_xll.ciqfunctions.udf.CIQ($A402,"IQ_FFO_TOTAL_DEBT_SCORE",$B$3))</f>
        <v/>
      </c>
      <c r="U402" s="43" t="str">
        <f>IF($A402="","",_xll.ciqfunctions.udf.CIQ($A402,"IQ_NET_DEBT_EBITDA_SCORE",$B$3))</f>
        <v/>
      </c>
      <c r="V402" s="43" t="str">
        <f>IF($A402="","",_xll.ciqfunctions.udf.CIQ($A402,"IQ_TOTAL_DEBT_CAP_SCORE",$B$3))</f>
        <v/>
      </c>
      <c r="W402" s="43" t="str">
        <f>IF($A402="","",_xll.ciqfunctions.udf.CIQ($A402,"IQ_DEBT_TOTAL_LIAB_SCORE",$B$3))</f>
        <v/>
      </c>
      <c r="X402" s="43" t="str">
        <f>IF($A402="","",_xll.ciqfunctions.udf.CIQ($A402,"IQ_TOTAL_DEBT_TOTAL_REV_SCORE",$B$3))</f>
        <v/>
      </c>
      <c r="Z402" s="43" t="str">
        <f>IF($A402="","",_xll.ciqfunctions.udf.CIQ($A402,"IQ_LIQUID_SCORE",$B$3))</f>
        <v/>
      </c>
      <c r="AA402" s="43" t="str">
        <f>IF($A402="","",_xll.ciqfunctions.udf.CIQ($A402,"IQ_FFO_PLUS_CASH_ST_DEBT_SCORE",$B$3))</f>
        <v/>
      </c>
      <c r="AB402" s="43" t="str">
        <f>IF($A402="","",_xll.ciqfunctions.udf.CIQ($A402,"IQ_FFO_GROSS_PROFIT_SCORE",$B$3))</f>
        <v/>
      </c>
      <c r="AC402" s="43" t="str">
        <f>IF($A402="","",_xll.ciqfunctions.udf.CIQ($A402,"IQ_BASIC_DEFENSE_INTERVAL_SCORE",$B$3))</f>
        <v/>
      </c>
      <c r="AD402" s="43" t="str">
        <f>IF($A402="","",_xll.ciqfunctions.udf.CIQ($A402,"IQ_CURRENT_RATIO_SCORE",$B$3))</f>
        <v/>
      </c>
      <c r="AE402" s="43" t="str">
        <f>IF($A402="","",_xll.ciqfunctions.udf.CIQ($A402,"IQ_QUICK_RATIO_SCORE",$B$3))</f>
        <v/>
      </c>
    </row>
    <row r="403" spans="3:31" ht="12.75" customHeight="1" x14ac:dyDescent="0.2">
      <c r="C403" s="43" t="str">
        <f>IF($A403="","",_xll.ciqfunctions.udf.CIQ($A403,"IQ_OPERATIONAL_SCORE",$B$3))</f>
        <v/>
      </c>
      <c r="D403" s="43" t="str">
        <f>IF($A403="","",_xll.ciqfunctions.udf.CIQ($A403,"IQ_TOTAL_REV_SCORE",$B$3))</f>
        <v/>
      </c>
      <c r="E403" s="43" t="str">
        <f>IF($A403="","",_xll.ciqfunctions.udf.CIQ($A403,"IQ_TOTAL_EQUITY_SCORE",$B$3))</f>
        <v/>
      </c>
      <c r="F403" s="43" t="str">
        <f>IF($A403="","",_xll.ciqfunctions.udf.CIQ($A403,"IQ_RETURN_CAPITAL_SCORE",$B$3))</f>
        <v/>
      </c>
      <c r="G403" s="43" t="str">
        <f>IF($A403="","",_xll.ciqfunctions.udf.CIQ($A403,"IQ_RECURRING_EARN_ASSETS_SCORE",$B$3))</f>
        <v/>
      </c>
      <c r="H403" s="43" t="str">
        <f>IF($A403="","",_xll.ciqfunctions.udf.CIQ($A403,"IQ_NET_WORKING_CAP_REV_SCORE",$B$3))</f>
        <v/>
      </c>
      <c r="I403" s="43" t="str">
        <f>IF($A403="","",_xll.ciqfunctions.udf.CIQ($A403,"IQ_ASSET_TURNS_SCORE",$B$3))</f>
        <v/>
      </c>
      <c r="J403" s="43" t="str">
        <f>IF($A403="","",_xll.ciqfunctions.udf.CIQ($A403,"IQ_INTAN_ASSETS_REV_SCORE",$B$3))</f>
        <v/>
      </c>
      <c r="K403" s="43" t="str">
        <f>IF($A403="","",_xll.ciqfunctions.udf.CIQ($A403,"IQ_NET_WORKING_CAP_TOTAL_ASSETS_SCORE",$B$3))</f>
        <v/>
      </c>
      <c r="L403" s="43" t="str">
        <f>IF($A403="","",_xll.ciqfunctions.udf.CIQ($A403,"IQ_AP_AR_SCORE",$B$3))</f>
        <v/>
      </c>
      <c r="M403" s="43" t="str">
        <f>IF($A403="","",_xll.ciqfunctions.udf.CIQ($A403,"IQ_MGMT_RATE_RETURN_SCORE",$B$3))</f>
        <v/>
      </c>
      <c r="N403" s="43" t="str">
        <f>IF($A403="","",_xll.ciqfunctions.udf.CIQ($A403,"IQ_GROSS_MARGIN_SCORE",$B$3))</f>
        <v/>
      </c>
      <c r="O403" s="43" t="str">
        <f>IF($A403="","",_xll.ciqfunctions.udf.CIQ($A403,"IQ_EBITDA_MARGIN_SCORE",$B$3))</f>
        <v/>
      </c>
      <c r="Q403" s="43" t="str">
        <f>IF($A403="","",_xll.ciqfunctions.udf.CIQ($A403,"IQ_SOLVENCY_SCORE",$B$3))</f>
        <v/>
      </c>
      <c r="R403" s="43" t="str">
        <f>IF($A403="","",_xll.ciqfunctions.udf.CIQ($A403,"IQ_FFO_INT_SCORE",$B$3))</f>
        <v/>
      </c>
      <c r="S403" s="43" t="str">
        <f>IF($A403="","",_xll.ciqfunctions.udf.CIQ($A403,"IQ_EBITDA_INT_SCORE",$B$3))</f>
        <v/>
      </c>
      <c r="T403" s="43" t="str">
        <f>IF($A403="","",_xll.ciqfunctions.udf.CIQ($A403,"IQ_FFO_TOTAL_DEBT_SCORE",$B$3))</f>
        <v/>
      </c>
      <c r="U403" s="43" t="str">
        <f>IF($A403="","",_xll.ciqfunctions.udf.CIQ($A403,"IQ_NET_DEBT_EBITDA_SCORE",$B$3))</f>
        <v/>
      </c>
      <c r="V403" s="43" t="str">
        <f>IF($A403="","",_xll.ciqfunctions.udf.CIQ($A403,"IQ_TOTAL_DEBT_CAP_SCORE",$B$3))</f>
        <v/>
      </c>
      <c r="W403" s="43" t="str">
        <f>IF($A403="","",_xll.ciqfunctions.udf.CIQ($A403,"IQ_DEBT_TOTAL_LIAB_SCORE",$B$3))</f>
        <v/>
      </c>
      <c r="X403" s="43" t="str">
        <f>IF($A403="","",_xll.ciqfunctions.udf.CIQ($A403,"IQ_TOTAL_DEBT_TOTAL_REV_SCORE",$B$3))</f>
        <v/>
      </c>
      <c r="Z403" s="43" t="str">
        <f>IF($A403="","",_xll.ciqfunctions.udf.CIQ($A403,"IQ_LIQUID_SCORE",$B$3))</f>
        <v/>
      </c>
      <c r="AA403" s="43" t="str">
        <f>IF($A403="","",_xll.ciqfunctions.udf.CIQ($A403,"IQ_FFO_PLUS_CASH_ST_DEBT_SCORE",$B$3))</f>
        <v/>
      </c>
      <c r="AB403" s="43" t="str">
        <f>IF($A403="","",_xll.ciqfunctions.udf.CIQ($A403,"IQ_FFO_GROSS_PROFIT_SCORE",$B$3))</f>
        <v/>
      </c>
      <c r="AC403" s="43" t="str">
        <f>IF($A403="","",_xll.ciqfunctions.udf.CIQ($A403,"IQ_BASIC_DEFENSE_INTERVAL_SCORE",$B$3))</f>
        <v/>
      </c>
      <c r="AD403" s="43" t="str">
        <f>IF($A403="","",_xll.ciqfunctions.udf.CIQ($A403,"IQ_CURRENT_RATIO_SCORE",$B$3))</f>
        <v/>
      </c>
      <c r="AE403" s="43" t="str">
        <f>IF($A403="","",_xll.ciqfunctions.udf.CIQ($A403,"IQ_QUICK_RATIO_SCORE",$B$3))</f>
        <v/>
      </c>
    </row>
    <row r="404" spans="3:31" ht="12.75" customHeight="1" x14ac:dyDescent="0.2">
      <c r="C404" s="43" t="str">
        <f>IF($A404="","",_xll.ciqfunctions.udf.CIQ($A404,"IQ_OPERATIONAL_SCORE",$B$3))</f>
        <v/>
      </c>
      <c r="D404" s="43" t="str">
        <f>IF($A404="","",_xll.ciqfunctions.udf.CIQ($A404,"IQ_TOTAL_REV_SCORE",$B$3))</f>
        <v/>
      </c>
      <c r="E404" s="43" t="str">
        <f>IF($A404="","",_xll.ciqfunctions.udf.CIQ($A404,"IQ_TOTAL_EQUITY_SCORE",$B$3))</f>
        <v/>
      </c>
      <c r="F404" s="43" t="str">
        <f>IF($A404="","",_xll.ciqfunctions.udf.CIQ($A404,"IQ_RETURN_CAPITAL_SCORE",$B$3))</f>
        <v/>
      </c>
      <c r="G404" s="43" t="str">
        <f>IF($A404="","",_xll.ciqfunctions.udf.CIQ($A404,"IQ_RECURRING_EARN_ASSETS_SCORE",$B$3))</f>
        <v/>
      </c>
      <c r="H404" s="43" t="str">
        <f>IF($A404="","",_xll.ciqfunctions.udf.CIQ($A404,"IQ_NET_WORKING_CAP_REV_SCORE",$B$3))</f>
        <v/>
      </c>
      <c r="I404" s="43" t="str">
        <f>IF($A404="","",_xll.ciqfunctions.udf.CIQ($A404,"IQ_ASSET_TURNS_SCORE",$B$3))</f>
        <v/>
      </c>
      <c r="J404" s="43" t="str">
        <f>IF($A404="","",_xll.ciqfunctions.udf.CIQ($A404,"IQ_INTAN_ASSETS_REV_SCORE",$B$3))</f>
        <v/>
      </c>
      <c r="K404" s="43" t="str">
        <f>IF($A404="","",_xll.ciqfunctions.udf.CIQ($A404,"IQ_NET_WORKING_CAP_TOTAL_ASSETS_SCORE",$B$3))</f>
        <v/>
      </c>
      <c r="L404" s="43" t="str">
        <f>IF($A404="","",_xll.ciqfunctions.udf.CIQ($A404,"IQ_AP_AR_SCORE",$B$3))</f>
        <v/>
      </c>
      <c r="M404" s="43" t="str">
        <f>IF($A404="","",_xll.ciqfunctions.udf.CIQ($A404,"IQ_MGMT_RATE_RETURN_SCORE",$B$3))</f>
        <v/>
      </c>
      <c r="N404" s="43" t="str">
        <f>IF($A404="","",_xll.ciqfunctions.udf.CIQ($A404,"IQ_GROSS_MARGIN_SCORE",$B$3))</f>
        <v/>
      </c>
      <c r="O404" s="43" t="str">
        <f>IF($A404="","",_xll.ciqfunctions.udf.CIQ($A404,"IQ_EBITDA_MARGIN_SCORE",$B$3))</f>
        <v/>
      </c>
      <c r="Q404" s="43" t="str">
        <f>IF($A404="","",_xll.ciqfunctions.udf.CIQ($A404,"IQ_SOLVENCY_SCORE",$B$3))</f>
        <v/>
      </c>
      <c r="R404" s="43" t="str">
        <f>IF($A404="","",_xll.ciqfunctions.udf.CIQ($A404,"IQ_FFO_INT_SCORE",$B$3))</f>
        <v/>
      </c>
      <c r="S404" s="43" t="str">
        <f>IF($A404="","",_xll.ciqfunctions.udf.CIQ($A404,"IQ_EBITDA_INT_SCORE",$B$3))</f>
        <v/>
      </c>
      <c r="T404" s="43" t="str">
        <f>IF($A404="","",_xll.ciqfunctions.udf.CIQ($A404,"IQ_FFO_TOTAL_DEBT_SCORE",$B$3))</f>
        <v/>
      </c>
      <c r="U404" s="43" t="str">
        <f>IF($A404="","",_xll.ciqfunctions.udf.CIQ($A404,"IQ_NET_DEBT_EBITDA_SCORE",$B$3))</f>
        <v/>
      </c>
      <c r="V404" s="43" t="str">
        <f>IF($A404="","",_xll.ciqfunctions.udf.CIQ($A404,"IQ_TOTAL_DEBT_CAP_SCORE",$B$3))</f>
        <v/>
      </c>
      <c r="W404" s="43" t="str">
        <f>IF($A404="","",_xll.ciqfunctions.udf.CIQ($A404,"IQ_DEBT_TOTAL_LIAB_SCORE",$B$3))</f>
        <v/>
      </c>
      <c r="X404" s="43" t="str">
        <f>IF($A404="","",_xll.ciqfunctions.udf.CIQ($A404,"IQ_TOTAL_DEBT_TOTAL_REV_SCORE",$B$3))</f>
        <v/>
      </c>
      <c r="Z404" s="43" t="str">
        <f>IF($A404="","",_xll.ciqfunctions.udf.CIQ($A404,"IQ_LIQUID_SCORE",$B$3))</f>
        <v/>
      </c>
      <c r="AA404" s="43" t="str">
        <f>IF($A404="","",_xll.ciqfunctions.udf.CIQ($A404,"IQ_FFO_PLUS_CASH_ST_DEBT_SCORE",$B$3))</f>
        <v/>
      </c>
      <c r="AB404" s="43" t="str">
        <f>IF($A404="","",_xll.ciqfunctions.udf.CIQ($A404,"IQ_FFO_GROSS_PROFIT_SCORE",$B$3))</f>
        <v/>
      </c>
      <c r="AC404" s="43" t="str">
        <f>IF($A404="","",_xll.ciqfunctions.udf.CIQ($A404,"IQ_BASIC_DEFENSE_INTERVAL_SCORE",$B$3))</f>
        <v/>
      </c>
      <c r="AD404" s="43" t="str">
        <f>IF($A404="","",_xll.ciqfunctions.udf.CIQ($A404,"IQ_CURRENT_RATIO_SCORE",$B$3))</f>
        <v/>
      </c>
      <c r="AE404" s="43" t="str">
        <f>IF($A404="","",_xll.ciqfunctions.udf.CIQ($A404,"IQ_QUICK_RATIO_SCORE",$B$3))</f>
        <v/>
      </c>
    </row>
    <row r="405" spans="3:31" ht="12.75" customHeight="1" x14ac:dyDescent="0.2">
      <c r="C405" s="43" t="str">
        <f>IF($A405="","",_xll.ciqfunctions.udf.CIQ($A405,"IQ_OPERATIONAL_SCORE",$B$3))</f>
        <v/>
      </c>
      <c r="D405" s="43" t="str">
        <f>IF($A405="","",_xll.ciqfunctions.udf.CIQ($A405,"IQ_TOTAL_REV_SCORE",$B$3))</f>
        <v/>
      </c>
      <c r="E405" s="43" t="str">
        <f>IF($A405="","",_xll.ciqfunctions.udf.CIQ($A405,"IQ_TOTAL_EQUITY_SCORE",$B$3))</f>
        <v/>
      </c>
      <c r="F405" s="43" t="str">
        <f>IF($A405="","",_xll.ciqfunctions.udf.CIQ($A405,"IQ_RETURN_CAPITAL_SCORE",$B$3))</f>
        <v/>
      </c>
      <c r="G405" s="43" t="str">
        <f>IF($A405="","",_xll.ciqfunctions.udf.CIQ($A405,"IQ_RECURRING_EARN_ASSETS_SCORE",$B$3))</f>
        <v/>
      </c>
      <c r="H405" s="43" t="str">
        <f>IF($A405="","",_xll.ciqfunctions.udf.CIQ($A405,"IQ_NET_WORKING_CAP_REV_SCORE",$B$3))</f>
        <v/>
      </c>
      <c r="I405" s="43" t="str">
        <f>IF($A405="","",_xll.ciqfunctions.udf.CIQ($A405,"IQ_ASSET_TURNS_SCORE",$B$3))</f>
        <v/>
      </c>
      <c r="J405" s="43" t="str">
        <f>IF($A405="","",_xll.ciqfunctions.udf.CIQ($A405,"IQ_INTAN_ASSETS_REV_SCORE",$B$3))</f>
        <v/>
      </c>
      <c r="K405" s="43" t="str">
        <f>IF($A405="","",_xll.ciqfunctions.udf.CIQ($A405,"IQ_NET_WORKING_CAP_TOTAL_ASSETS_SCORE",$B$3))</f>
        <v/>
      </c>
      <c r="L405" s="43" t="str">
        <f>IF($A405="","",_xll.ciqfunctions.udf.CIQ($A405,"IQ_AP_AR_SCORE",$B$3))</f>
        <v/>
      </c>
      <c r="M405" s="43" t="str">
        <f>IF($A405="","",_xll.ciqfunctions.udf.CIQ($A405,"IQ_MGMT_RATE_RETURN_SCORE",$B$3))</f>
        <v/>
      </c>
      <c r="N405" s="43" t="str">
        <f>IF($A405="","",_xll.ciqfunctions.udf.CIQ($A405,"IQ_GROSS_MARGIN_SCORE",$B$3))</f>
        <v/>
      </c>
      <c r="O405" s="43" t="str">
        <f>IF($A405="","",_xll.ciqfunctions.udf.CIQ($A405,"IQ_EBITDA_MARGIN_SCORE",$B$3))</f>
        <v/>
      </c>
      <c r="Q405" s="43" t="str">
        <f>IF($A405="","",_xll.ciqfunctions.udf.CIQ($A405,"IQ_SOLVENCY_SCORE",$B$3))</f>
        <v/>
      </c>
      <c r="R405" s="43" t="str">
        <f>IF($A405="","",_xll.ciqfunctions.udf.CIQ($A405,"IQ_FFO_INT_SCORE",$B$3))</f>
        <v/>
      </c>
      <c r="S405" s="43" t="str">
        <f>IF($A405="","",_xll.ciqfunctions.udf.CIQ($A405,"IQ_EBITDA_INT_SCORE",$B$3))</f>
        <v/>
      </c>
      <c r="T405" s="43" t="str">
        <f>IF($A405="","",_xll.ciqfunctions.udf.CIQ($A405,"IQ_FFO_TOTAL_DEBT_SCORE",$B$3))</f>
        <v/>
      </c>
      <c r="U405" s="43" t="str">
        <f>IF($A405="","",_xll.ciqfunctions.udf.CIQ($A405,"IQ_NET_DEBT_EBITDA_SCORE",$B$3))</f>
        <v/>
      </c>
      <c r="V405" s="43" t="str">
        <f>IF($A405="","",_xll.ciqfunctions.udf.CIQ($A405,"IQ_TOTAL_DEBT_CAP_SCORE",$B$3))</f>
        <v/>
      </c>
      <c r="W405" s="43" t="str">
        <f>IF($A405="","",_xll.ciqfunctions.udf.CIQ($A405,"IQ_DEBT_TOTAL_LIAB_SCORE",$B$3))</f>
        <v/>
      </c>
      <c r="X405" s="43" t="str">
        <f>IF($A405="","",_xll.ciqfunctions.udf.CIQ($A405,"IQ_TOTAL_DEBT_TOTAL_REV_SCORE",$B$3))</f>
        <v/>
      </c>
      <c r="Z405" s="43" t="str">
        <f>IF($A405="","",_xll.ciqfunctions.udf.CIQ($A405,"IQ_LIQUID_SCORE",$B$3))</f>
        <v/>
      </c>
      <c r="AA405" s="43" t="str">
        <f>IF($A405="","",_xll.ciqfunctions.udf.CIQ($A405,"IQ_FFO_PLUS_CASH_ST_DEBT_SCORE",$B$3))</f>
        <v/>
      </c>
      <c r="AB405" s="43" t="str">
        <f>IF($A405="","",_xll.ciqfunctions.udf.CIQ($A405,"IQ_FFO_GROSS_PROFIT_SCORE",$B$3))</f>
        <v/>
      </c>
      <c r="AC405" s="43" t="str">
        <f>IF($A405="","",_xll.ciqfunctions.udf.CIQ($A405,"IQ_BASIC_DEFENSE_INTERVAL_SCORE",$B$3))</f>
        <v/>
      </c>
      <c r="AD405" s="43" t="str">
        <f>IF($A405="","",_xll.ciqfunctions.udf.CIQ($A405,"IQ_CURRENT_RATIO_SCORE",$B$3))</f>
        <v/>
      </c>
      <c r="AE405" s="43" t="str">
        <f>IF($A405="","",_xll.ciqfunctions.udf.CIQ($A405,"IQ_QUICK_RATIO_SCORE",$B$3))</f>
        <v/>
      </c>
    </row>
    <row r="406" spans="3:31" ht="12.75" customHeight="1" x14ac:dyDescent="0.2">
      <c r="C406" s="43" t="str">
        <f>IF($A406="","",_xll.ciqfunctions.udf.CIQ($A406,"IQ_OPERATIONAL_SCORE",$B$3))</f>
        <v/>
      </c>
      <c r="D406" s="43" t="str">
        <f>IF($A406="","",_xll.ciqfunctions.udf.CIQ($A406,"IQ_TOTAL_REV_SCORE",$B$3))</f>
        <v/>
      </c>
      <c r="E406" s="43" t="str">
        <f>IF($A406="","",_xll.ciqfunctions.udf.CIQ($A406,"IQ_TOTAL_EQUITY_SCORE",$B$3))</f>
        <v/>
      </c>
      <c r="F406" s="43" t="str">
        <f>IF($A406="","",_xll.ciqfunctions.udf.CIQ($A406,"IQ_RETURN_CAPITAL_SCORE",$B$3))</f>
        <v/>
      </c>
      <c r="G406" s="43" t="str">
        <f>IF($A406="","",_xll.ciqfunctions.udf.CIQ($A406,"IQ_RECURRING_EARN_ASSETS_SCORE",$B$3))</f>
        <v/>
      </c>
      <c r="H406" s="43" t="str">
        <f>IF($A406="","",_xll.ciqfunctions.udf.CIQ($A406,"IQ_NET_WORKING_CAP_REV_SCORE",$B$3))</f>
        <v/>
      </c>
      <c r="I406" s="43" t="str">
        <f>IF($A406="","",_xll.ciqfunctions.udf.CIQ($A406,"IQ_ASSET_TURNS_SCORE",$B$3))</f>
        <v/>
      </c>
      <c r="J406" s="43" t="str">
        <f>IF($A406="","",_xll.ciqfunctions.udf.CIQ($A406,"IQ_INTAN_ASSETS_REV_SCORE",$B$3))</f>
        <v/>
      </c>
      <c r="K406" s="43" t="str">
        <f>IF($A406="","",_xll.ciqfunctions.udf.CIQ($A406,"IQ_NET_WORKING_CAP_TOTAL_ASSETS_SCORE",$B$3))</f>
        <v/>
      </c>
      <c r="L406" s="43" t="str">
        <f>IF($A406="","",_xll.ciqfunctions.udf.CIQ($A406,"IQ_AP_AR_SCORE",$B$3))</f>
        <v/>
      </c>
      <c r="M406" s="43" t="str">
        <f>IF($A406="","",_xll.ciqfunctions.udf.CIQ($A406,"IQ_MGMT_RATE_RETURN_SCORE",$B$3))</f>
        <v/>
      </c>
      <c r="N406" s="43" t="str">
        <f>IF($A406="","",_xll.ciqfunctions.udf.CIQ($A406,"IQ_GROSS_MARGIN_SCORE",$B$3))</f>
        <v/>
      </c>
      <c r="O406" s="43" t="str">
        <f>IF($A406="","",_xll.ciqfunctions.udf.CIQ($A406,"IQ_EBITDA_MARGIN_SCORE",$B$3))</f>
        <v/>
      </c>
      <c r="Q406" s="43" t="str">
        <f>IF($A406="","",_xll.ciqfunctions.udf.CIQ($A406,"IQ_SOLVENCY_SCORE",$B$3))</f>
        <v/>
      </c>
      <c r="R406" s="43" t="str">
        <f>IF($A406="","",_xll.ciqfunctions.udf.CIQ($A406,"IQ_FFO_INT_SCORE",$B$3))</f>
        <v/>
      </c>
      <c r="S406" s="43" t="str">
        <f>IF($A406="","",_xll.ciqfunctions.udf.CIQ($A406,"IQ_EBITDA_INT_SCORE",$B$3))</f>
        <v/>
      </c>
      <c r="T406" s="43" t="str">
        <f>IF($A406="","",_xll.ciqfunctions.udf.CIQ($A406,"IQ_FFO_TOTAL_DEBT_SCORE",$B$3))</f>
        <v/>
      </c>
      <c r="U406" s="43" t="str">
        <f>IF($A406="","",_xll.ciqfunctions.udf.CIQ($A406,"IQ_NET_DEBT_EBITDA_SCORE",$B$3))</f>
        <v/>
      </c>
      <c r="V406" s="43" t="str">
        <f>IF($A406="","",_xll.ciqfunctions.udf.CIQ($A406,"IQ_TOTAL_DEBT_CAP_SCORE",$B$3))</f>
        <v/>
      </c>
      <c r="W406" s="43" t="str">
        <f>IF($A406="","",_xll.ciqfunctions.udf.CIQ($A406,"IQ_DEBT_TOTAL_LIAB_SCORE",$B$3))</f>
        <v/>
      </c>
      <c r="X406" s="43" t="str">
        <f>IF($A406="","",_xll.ciqfunctions.udf.CIQ($A406,"IQ_TOTAL_DEBT_TOTAL_REV_SCORE",$B$3))</f>
        <v/>
      </c>
      <c r="Z406" s="43" t="str">
        <f>IF($A406="","",_xll.ciqfunctions.udf.CIQ($A406,"IQ_LIQUID_SCORE",$B$3))</f>
        <v/>
      </c>
      <c r="AA406" s="43" t="str">
        <f>IF($A406="","",_xll.ciqfunctions.udf.CIQ($A406,"IQ_FFO_PLUS_CASH_ST_DEBT_SCORE",$B$3))</f>
        <v/>
      </c>
      <c r="AB406" s="43" t="str">
        <f>IF($A406="","",_xll.ciqfunctions.udf.CIQ($A406,"IQ_FFO_GROSS_PROFIT_SCORE",$B$3))</f>
        <v/>
      </c>
      <c r="AC406" s="43" t="str">
        <f>IF($A406="","",_xll.ciqfunctions.udf.CIQ($A406,"IQ_BASIC_DEFENSE_INTERVAL_SCORE",$B$3))</f>
        <v/>
      </c>
      <c r="AD406" s="43" t="str">
        <f>IF($A406="","",_xll.ciqfunctions.udf.CIQ($A406,"IQ_CURRENT_RATIO_SCORE",$B$3))</f>
        <v/>
      </c>
      <c r="AE406" s="43" t="str">
        <f>IF($A406="","",_xll.ciqfunctions.udf.CIQ($A406,"IQ_QUICK_RATIO_SCORE",$B$3))</f>
        <v/>
      </c>
    </row>
    <row r="407" spans="3:31" ht="12.75" customHeight="1" x14ac:dyDescent="0.2">
      <c r="C407" s="43" t="str">
        <f>IF($A407="","",_xll.ciqfunctions.udf.CIQ($A407,"IQ_OPERATIONAL_SCORE",$B$3))</f>
        <v/>
      </c>
      <c r="D407" s="43" t="str">
        <f>IF($A407="","",_xll.ciqfunctions.udf.CIQ($A407,"IQ_TOTAL_REV_SCORE",$B$3))</f>
        <v/>
      </c>
      <c r="E407" s="43" t="str">
        <f>IF($A407="","",_xll.ciqfunctions.udf.CIQ($A407,"IQ_TOTAL_EQUITY_SCORE",$B$3))</f>
        <v/>
      </c>
      <c r="F407" s="43" t="str">
        <f>IF($A407="","",_xll.ciqfunctions.udf.CIQ($A407,"IQ_RETURN_CAPITAL_SCORE",$B$3))</f>
        <v/>
      </c>
      <c r="G407" s="43" t="str">
        <f>IF($A407="","",_xll.ciqfunctions.udf.CIQ($A407,"IQ_RECURRING_EARN_ASSETS_SCORE",$B$3))</f>
        <v/>
      </c>
      <c r="H407" s="43" t="str">
        <f>IF($A407="","",_xll.ciqfunctions.udf.CIQ($A407,"IQ_NET_WORKING_CAP_REV_SCORE",$B$3))</f>
        <v/>
      </c>
      <c r="I407" s="43" t="str">
        <f>IF($A407="","",_xll.ciqfunctions.udf.CIQ($A407,"IQ_ASSET_TURNS_SCORE",$B$3))</f>
        <v/>
      </c>
      <c r="J407" s="43" t="str">
        <f>IF($A407="","",_xll.ciqfunctions.udf.CIQ($A407,"IQ_INTAN_ASSETS_REV_SCORE",$B$3))</f>
        <v/>
      </c>
      <c r="K407" s="43" t="str">
        <f>IF($A407="","",_xll.ciqfunctions.udf.CIQ($A407,"IQ_NET_WORKING_CAP_TOTAL_ASSETS_SCORE",$B$3))</f>
        <v/>
      </c>
      <c r="L407" s="43" t="str">
        <f>IF($A407="","",_xll.ciqfunctions.udf.CIQ($A407,"IQ_AP_AR_SCORE",$B$3))</f>
        <v/>
      </c>
      <c r="M407" s="43" t="str">
        <f>IF($A407="","",_xll.ciqfunctions.udf.CIQ($A407,"IQ_MGMT_RATE_RETURN_SCORE",$B$3))</f>
        <v/>
      </c>
      <c r="N407" s="43" t="str">
        <f>IF($A407="","",_xll.ciqfunctions.udf.CIQ($A407,"IQ_GROSS_MARGIN_SCORE",$B$3))</f>
        <v/>
      </c>
      <c r="O407" s="43" t="str">
        <f>IF($A407="","",_xll.ciqfunctions.udf.CIQ($A407,"IQ_EBITDA_MARGIN_SCORE",$B$3))</f>
        <v/>
      </c>
      <c r="Q407" s="43" t="str">
        <f>IF($A407="","",_xll.ciqfunctions.udf.CIQ($A407,"IQ_SOLVENCY_SCORE",$B$3))</f>
        <v/>
      </c>
      <c r="R407" s="43" t="str">
        <f>IF($A407="","",_xll.ciqfunctions.udf.CIQ($A407,"IQ_FFO_INT_SCORE",$B$3))</f>
        <v/>
      </c>
      <c r="S407" s="43" t="str">
        <f>IF($A407="","",_xll.ciqfunctions.udf.CIQ($A407,"IQ_EBITDA_INT_SCORE",$B$3))</f>
        <v/>
      </c>
      <c r="T407" s="43" t="str">
        <f>IF($A407="","",_xll.ciqfunctions.udf.CIQ($A407,"IQ_FFO_TOTAL_DEBT_SCORE",$B$3))</f>
        <v/>
      </c>
      <c r="U407" s="43" t="str">
        <f>IF($A407="","",_xll.ciqfunctions.udf.CIQ($A407,"IQ_NET_DEBT_EBITDA_SCORE",$B$3))</f>
        <v/>
      </c>
      <c r="V407" s="43" t="str">
        <f>IF($A407="","",_xll.ciqfunctions.udf.CIQ($A407,"IQ_TOTAL_DEBT_CAP_SCORE",$B$3))</f>
        <v/>
      </c>
      <c r="W407" s="43" t="str">
        <f>IF($A407="","",_xll.ciqfunctions.udf.CIQ($A407,"IQ_DEBT_TOTAL_LIAB_SCORE",$B$3))</f>
        <v/>
      </c>
      <c r="X407" s="43" t="str">
        <f>IF($A407="","",_xll.ciqfunctions.udf.CIQ($A407,"IQ_TOTAL_DEBT_TOTAL_REV_SCORE",$B$3))</f>
        <v/>
      </c>
      <c r="Z407" s="43" t="str">
        <f>IF($A407="","",_xll.ciqfunctions.udf.CIQ($A407,"IQ_LIQUID_SCORE",$B$3))</f>
        <v/>
      </c>
      <c r="AA407" s="43" t="str">
        <f>IF($A407="","",_xll.ciqfunctions.udf.CIQ($A407,"IQ_FFO_PLUS_CASH_ST_DEBT_SCORE",$B$3))</f>
        <v/>
      </c>
      <c r="AB407" s="43" t="str">
        <f>IF($A407="","",_xll.ciqfunctions.udf.CIQ($A407,"IQ_FFO_GROSS_PROFIT_SCORE",$B$3))</f>
        <v/>
      </c>
      <c r="AC407" s="43" t="str">
        <f>IF($A407="","",_xll.ciqfunctions.udf.CIQ($A407,"IQ_BASIC_DEFENSE_INTERVAL_SCORE",$B$3))</f>
        <v/>
      </c>
      <c r="AD407" s="43" t="str">
        <f>IF($A407="","",_xll.ciqfunctions.udf.CIQ($A407,"IQ_CURRENT_RATIO_SCORE",$B$3))</f>
        <v/>
      </c>
      <c r="AE407" s="43" t="str">
        <f>IF($A407="","",_xll.ciqfunctions.udf.CIQ($A407,"IQ_QUICK_RATIO_SCORE",$B$3))</f>
        <v/>
      </c>
    </row>
    <row r="408" spans="3:31" ht="12.75" customHeight="1" x14ac:dyDescent="0.2">
      <c r="C408" s="43" t="str">
        <f>IF($A408="","",_xll.ciqfunctions.udf.CIQ($A408,"IQ_OPERATIONAL_SCORE",$B$3))</f>
        <v/>
      </c>
      <c r="D408" s="43" t="str">
        <f>IF($A408="","",_xll.ciqfunctions.udf.CIQ($A408,"IQ_TOTAL_REV_SCORE",$B$3))</f>
        <v/>
      </c>
      <c r="E408" s="43" t="str">
        <f>IF($A408="","",_xll.ciqfunctions.udf.CIQ($A408,"IQ_TOTAL_EQUITY_SCORE",$B$3))</f>
        <v/>
      </c>
      <c r="F408" s="43" t="str">
        <f>IF($A408="","",_xll.ciqfunctions.udf.CIQ($A408,"IQ_RETURN_CAPITAL_SCORE",$B$3))</f>
        <v/>
      </c>
      <c r="G408" s="43" t="str">
        <f>IF($A408="","",_xll.ciqfunctions.udf.CIQ($A408,"IQ_RECURRING_EARN_ASSETS_SCORE",$B$3))</f>
        <v/>
      </c>
      <c r="H408" s="43" t="str">
        <f>IF($A408="","",_xll.ciqfunctions.udf.CIQ($A408,"IQ_NET_WORKING_CAP_REV_SCORE",$B$3))</f>
        <v/>
      </c>
      <c r="I408" s="43" t="str">
        <f>IF($A408="","",_xll.ciqfunctions.udf.CIQ($A408,"IQ_ASSET_TURNS_SCORE",$B$3))</f>
        <v/>
      </c>
      <c r="J408" s="43" t="str">
        <f>IF($A408="","",_xll.ciqfunctions.udf.CIQ($A408,"IQ_INTAN_ASSETS_REV_SCORE",$B$3))</f>
        <v/>
      </c>
      <c r="K408" s="43" t="str">
        <f>IF($A408="","",_xll.ciqfunctions.udf.CIQ($A408,"IQ_NET_WORKING_CAP_TOTAL_ASSETS_SCORE",$B$3))</f>
        <v/>
      </c>
      <c r="L408" s="43" t="str">
        <f>IF($A408="","",_xll.ciqfunctions.udf.CIQ($A408,"IQ_AP_AR_SCORE",$B$3))</f>
        <v/>
      </c>
      <c r="M408" s="43" t="str">
        <f>IF($A408="","",_xll.ciqfunctions.udf.CIQ($A408,"IQ_MGMT_RATE_RETURN_SCORE",$B$3))</f>
        <v/>
      </c>
      <c r="N408" s="43" t="str">
        <f>IF($A408="","",_xll.ciqfunctions.udf.CIQ($A408,"IQ_GROSS_MARGIN_SCORE",$B$3))</f>
        <v/>
      </c>
      <c r="O408" s="43" t="str">
        <f>IF($A408="","",_xll.ciqfunctions.udf.CIQ($A408,"IQ_EBITDA_MARGIN_SCORE",$B$3))</f>
        <v/>
      </c>
      <c r="Q408" s="43" t="str">
        <f>IF($A408="","",_xll.ciqfunctions.udf.CIQ($A408,"IQ_SOLVENCY_SCORE",$B$3))</f>
        <v/>
      </c>
      <c r="R408" s="43" t="str">
        <f>IF($A408="","",_xll.ciqfunctions.udf.CIQ($A408,"IQ_FFO_INT_SCORE",$B$3))</f>
        <v/>
      </c>
      <c r="S408" s="43" t="str">
        <f>IF($A408="","",_xll.ciqfunctions.udf.CIQ($A408,"IQ_EBITDA_INT_SCORE",$B$3))</f>
        <v/>
      </c>
      <c r="T408" s="43" t="str">
        <f>IF($A408="","",_xll.ciqfunctions.udf.CIQ($A408,"IQ_FFO_TOTAL_DEBT_SCORE",$B$3))</f>
        <v/>
      </c>
      <c r="U408" s="43" t="str">
        <f>IF($A408="","",_xll.ciqfunctions.udf.CIQ($A408,"IQ_NET_DEBT_EBITDA_SCORE",$B$3))</f>
        <v/>
      </c>
      <c r="V408" s="43" t="str">
        <f>IF($A408="","",_xll.ciqfunctions.udf.CIQ($A408,"IQ_TOTAL_DEBT_CAP_SCORE",$B$3))</f>
        <v/>
      </c>
      <c r="W408" s="43" t="str">
        <f>IF($A408="","",_xll.ciqfunctions.udf.CIQ($A408,"IQ_DEBT_TOTAL_LIAB_SCORE",$B$3))</f>
        <v/>
      </c>
      <c r="X408" s="43" t="str">
        <f>IF($A408="","",_xll.ciqfunctions.udf.CIQ($A408,"IQ_TOTAL_DEBT_TOTAL_REV_SCORE",$B$3))</f>
        <v/>
      </c>
      <c r="Z408" s="43" t="str">
        <f>IF($A408="","",_xll.ciqfunctions.udf.CIQ($A408,"IQ_LIQUID_SCORE",$B$3))</f>
        <v/>
      </c>
      <c r="AA408" s="43" t="str">
        <f>IF($A408="","",_xll.ciqfunctions.udf.CIQ($A408,"IQ_FFO_PLUS_CASH_ST_DEBT_SCORE",$B$3))</f>
        <v/>
      </c>
      <c r="AB408" s="43" t="str">
        <f>IF($A408="","",_xll.ciqfunctions.udf.CIQ($A408,"IQ_FFO_GROSS_PROFIT_SCORE",$B$3))</f>
        <v/>
      </c>
      <c r="AC408" s="43" t="str">
        <f>IF($A408="","",_xll.ciqfunctions.udf.CIQ($A408,"IQ_BASIC_DEFENSE_INTERVAL_SCORE",$B$3))</f>
        <v/>
      </c>
      <c r="AD408" s="43" t="str">
        <f>IF($A408="","",_xll.ciqfunctions.udf.CIQ($A408,"IQ_CURRENT_RATIO_SCORE",$B$3))</f>
        <v/>
      </c>
      <c r="AE408" s="43" t="str">
        <f>IF($A408="","",_xll.ciqfunctions.udf.CIQ($A408,"IQ_QUICK_RATIO_SCORE",$B$3))</f>
        <v/>
      </c>
    </row>
    <row r="409" spans="3:31" ht="12.75" customHeight="1" x14ac:dyDescent="0.2">
      <c r="C409" s="43" t="str">
        <f>IF($A409="","",_xll.ciqfunctions.udf.CIQ($A409,"IQ_OPERATIONAL_SCORE",$B$3))</f>
        <v/>
      </c>
      <c r="D409" s="43" t="str">
        <f>IF($A409="","",_xll.ciqfunctions.udf.CIQ($A409,"IQ_TOTAL_REV_SCORE",$B$3))</f>
        <v/>
      </c>
      <c r="E409" s="43" t="str">
        <f>IF($A409="","",_xll.ciqfunctions.udf.CIQ($A409,"IQ_TOTAL_EQUITY_SCORE",$B$3))</f>
        <v/>
      </c>
      <c r="F409" s="43" t="str">
        <f>IF($A409="","",_xll.ciqfunctions.udf.CIQ($A409,"IQ_RETURN_CAPITAL_SCORE",$B$3))</f>
        <v/>
      </c>
      <c r="G409" s="43" t="str">
        <f>IF($A409="","",_xll.ciqfunctions.udf.CIQ($A409,"IQ_RECURRING_EARN_ASSETS_SCORE",$B$3))</f>
        <v/>
      </c>
      <c r="H409" s="43" t="str">
        <f>IF($A409="","",_xll.ciqfunctions.udf.CIQ($A409,"IQ_NET_WORKING_CAP_REV_SCORE",$B$3))</f>
        <v/>
      </c>
      <c r="I409" s="43" t="str">
        <f>IF($A409="","",_xll.ciqfunctions.udf.CIQ($A409,"IQ_ASSET_TURNS_SCORE",$B$3))</f>
        <v/>
      </c>
      <c r="J409" s="43" t="str">
        <f>IF($A409="","",_xll.ciqfunctions.udf.CIQ($A409,"IQ_INTAN_ASSETS_REV_SCORE",$B$3))</f>
        <v/>
      </c>
      <c r="K409" s="43" t="str">
        <f>IF($A409="","",_xll.ciqfunctions.udf.CIQ($A409,"IQ_NET_WORKING_CAP_TOTAL_ASSETS_SCORE",$B$3))</f>
        <v/>
      </c>
      <c r="L409" s="43" t="str">
        <f>IF($A409="","",_xll.ciqfunctions.udf.CIQ($A409,"IQ_AP_AR_SCORE",$B$3))</f>
        <v/>
      </c>
      <c r="M409" s="43" t="str">
        <f>IF($A409="","",_xll.ciqfunctions.udf.CIQ($A409,"IQ_MGMT_RATE_RETURN_SCORE",$B$3))</f>
        <v/>
      </c>
      <c r="N409" s="43" t="str">
        <f>IF($A409="","",_xll.ciqfunctions.udf.CIQ($A409,"IQ_GROSS_MARGIN_SCORE",$B$3))</f>
        <v/>
      </c>
      <c r="O409" s="43" t="str">
        <f>IF($A409="","",_xll.ciqfunctions.udf.CIQ($A409,"IQ_EBITDA_MARGIN_SCORE",$B$3))</f>
        <v/>
      </c>
      <c r="Q409" s="43" t="str">
        <f>IF($A409="","",_xll.ciqfunctions.udf.CIQ($A409,"IQ_SOLVENCY_SCORE",$B$3))</f>
        <v/>
      </c>
      <c r="R409" s="43" t="str">
        <f>IF($A409="","",_xll.ciqfunctions.udf.CIQ($A409,"IQ_FFO_INT_SCORE",$B$3))</f>
        <v/>
      </c>
      <c r="S409" s="43" t="str">
        <f>IF($A409="","",_xll.ciqfunctions.udf.CIQ($A409,"IQ_EBITDA_INT_SCORE",$B$3))</f>
        <v/>
      </c>
      <c r="T409" s="43" t="str">
        <f>IF($A409="","",_xll.ciqfunctions.udf.CIQ($A409,"IQ_FFO_TOTAL_DEBT_SCORE",$B$3))</f>
        <v/>
      </c>
      <c r="U409" s="43" t="str">
        <f>IF($A409="","",_xll.ciqfunctions.udf.CIQ($A409,"IQ_NET_DEBT_EBITDA_SCORE",$B$3))</f>
        <v/>
      </c>
      <c r="V409" s="43" t="str">
        <f>IF($A409="","",_xll.ciqfunctions.udf.CIQ($A409,"IQ_TOTAL_DEBT_CAP_SCORE",$B$3))</f>
        <v/>
      </c>
      <c r="W409" s="43" t="str">
        <f>IF($A409="","",_xll.ciqfunctions.udf.CIQ($A409,"IQ_DEBT_TOTAL_LIAB_SCORE",$B$3))</f>
        <v/>
      </c>
      <c r="X409" s="43" t="str">
        <f>IF($A409="","",_xll.ciqfunctions.udf.CIQ($A409,"IQ_TOTAL_DEBT_TOTAL_REV_SCORE",$B$3))</f>
        <v/>
      </c>
      <c r="Z409" s="43" t="str">
        <f>IF($A409="","",_xll.ciqfunctions.udf.CIQ($A409,"IQ_LIQUID_SCORE",$B$3))</f>
        <v/>
      </c>
      <c r="AA409" s="43" t="str">
        <f>IF($A409="","",_xll.ciqfunctions.udf.CIQ($A409,"IQ_FFO_PLUS_CASH_ST_DEBT_SCORE",$B$3))</f>
        <v/>
      </c>
      <c r="AB409" s="43" t="str">
        <f>IF($A409="","",_xll.ciqfunctions.udf.CIQ($A409,"IQ_FFO_GROSS_PROFIT_SCORE",$B$3))</f>
        <v/>
      </c>
      <c r="AC409" s="43" t="str">
        <f>IF($A409="","",_xll.ciqfunctions.udf.CIQ($A409,"IQ_BASIC_DEFENSE_INTERVAL_SCORE",$B$3))</f>
        <v/>
      </c>
      <c r="AD409" s="43" t="str">
        <f>IF($A409="","",_xll.ciqfunctions.udf.CIQ($A409,"IQ_CURRENT_RATIO_SCORE",$B$3))</f>
        <v/>
      </c>
      <c r="AE409" s="43" t="str">
        <f>IF($A409="","",_xll.ciqfunctions.udf.CIQ($A409,"IQ_QUICK_RATIO_SCORE",$B$3))</f>
        <v/>
      </c>
    </row>
    <row r="410" spans="3:31" ht="12.75" customHeight="1" x14ac:dyDescent="0.2">
      <c r="C410" s="43" t="str">
        <f>IF($A410="","",_xll.ciqfunctions.udf.CIQ($A410,"IQ_OPERATIONAL_SCORE",$B$3))</f>
        <v/>
      </c>
      <c r="D410" s="43" t="str">
        <f>IF($A410="","",_xll.ciqfunctions.udf.CIQ($A410,"IQ_TOTAL_REV_SCORE",$B$3))</f>
        <v/>
      </c>
      <c r="E410" s="43" t="str">
        <f>IF($A410="","",_xll.ciqfunctions.udf.CIQ($A410,"IQ_TOTAL_EQUITY_SCORE",$B$3))</f>
        <v/>
      </c>
      <c r="F410" s="43" t="str">
        <f>IF($A410="","",_xll.ciqfunctions.udf.CIQ($A410,"IQ_RETURN_CAPITAL_SCORE",$B$3))</f>
        <v/>
      </c>
      <c r="G410" s="43" t="str">
        <f>IF($A410="","",_xll.ciqfunctions.udf.CIQ($A410,"IQ_RECURRING_EARN_ASSETS_SCORE",$B$3))</f>
        <v/>
      </c>
      <c r="H410" s="43" t="str">
        <f>IF($A410="","",_xll.ciqfunctions.udf.CIQ($A410,"IQ_NET_WORKING_CAP_REV_SCORE",$B$3))</f>
        <v/>
      </c>
      <c r="I410" s="43" t="str">
        <f>IF($A410="","",_xll.ciqfunctions.udf.CIQ($A410,"IQ_ASSET_TURNS_SCORE",$B$3))</f>
        <v/>
      </c>
      <c r="J410" s="43" t="str">
        <f>IF($A410="","",_xll.ciqfunctions.udf.CIQ($A410,"IQ_INTAN_ASSETS_REV_SCORE",$B$3))</f>
        <v/>
      </c>
      <c r="K410" s="43" t="str">
        <f>IF($A410="","",_xll.ciqfunctions.udf.CIQ($A410,"IQ_NET_WORKING_CAP_TOTAL_ASSETS_SCORE",$B$3))</f>
        <v/>
      </c>
      <c r="L410" s="43" t="str">
        <f>IF($A410="","",_xll.ciqfunctions.udf.CIQ($A410,"IQ_AP_AR_SCORE",$B$3))</f>
        <v/>
      </c>
      <c r="M410" s="43" t="str">
        <f>IF($A410="","",_xll.ciqfunctions.udf.CIQ($A410,"IQ_MGMT_RATE_RETURN_SCORE",$B$3))</f>
        <v/>
      </c>
      <c r="N410" s="43" t="str">
        <f>IF($A410="","",_xll.ciqfunctions.udf.CIQ($A410,"IQ_GROSS_MARGIN_SCORE",$B$3))</f>
        <v/>
      </c>
      <c r="O410" s="43" t="str">
        <f>IF($A410="","",_xll.ciqfunctions.udf.CIQ($A410,"IQ_EBITDA_MARGIN_SCORE",$B$3))</f>
        <v/>
      </c>
      <c r="Q410" s="43" t="str">
        <f>IF($A410="","",_xll.ciqfunctions.udf.CIQ($A410,"IQ_SOLVENCY_SCORE",$B$3))</f>
        <v/>
      </c>
      <c r="R410" s="43" t="str">
        <f>IF($A410="","",_xll.ciqfunctions.udf.CIQ($A410,"IQ_FFO_INT_SCORE",$B$3))</f>
        <v/>
      </c>
      <c r="S410" s="43" t="str">
        <f>IF($A410="","",_xll.ciqfunctions.udf.CIQ($A410,"IQ_EBITDA_INT_SCORE",$B$3))</f>
        <v/>
      </c>
      <c r="T410" s="43" t="str">
        <f>IF($A410="","",_xll.ciqfunctions.udf.CIQ($A410,"IQ_FFO_TOTAL_DEBT_SCORE",$B$3))</f>
        <v/>
      </c>
      <c r="U410" s="43" t="str">
        <f>IF($A410="","",_xll.ciqfunctions.udf.CIQ($A410,"IQ_NET_DEBT_EBITDA_SCORE",$B$3))</f>
        <v/>
      </c>
      <c r="V410" s="43" t="str">
        <f>IF($A410="","",_xll.ciqfunctions.udf.CIQ($A410,"IQ_TOTAL_DEBT_CAP_SCORE",$B$3))</f>
        <v/>
      </c>
      <c r="W410" s="43" t="str">
        <f>IF($A410="","",_xll.ciqfunctions.udf.CIQ($A410,"IQ_DEBT_TOTAL_LIAB_SCORE",$B$3))</f>
        <v/>
      </c>
      <c r="X410" s="43" t="str">
        <f>IF($A410="","",_xll.ciqfunctions.udf.CIQ($A410,"IQ_TOTAL_DEBT_TOTAL_REV_SCORE",$B$3))</f>
        <v/>
      </c>
      <c r="Z410" s="43" t="str">
        <f>IF($A410="","",_xll.ciqfunctions.udf.CIQ($A410,"IQ_LIQUID_SCORE",$B$3))</f>
        <v/>
      </c>
      <c r="AA410" s="43" t="str">
        <f>IF($A410="","",_xll.ciqfunctions.udf.CIQ($A410,"IQ_FFO_PLUS_CASH_ST_DEBT_SCORE",$B$3))</f>
        <v/>
      </c>
      <c r="AB410" s="43" t="str">
        <f>IF($A410="","",_xll.ciqfunctions.udf.CIQ($A410,"IQ_FFO_GROSS_PROFIT_SCORE",$B$3))</f>
        <v/>
      </c>
      <c r="AC410" s="43" t="str">
        <f>IF($A410="","",_xll.ciqfunctions.udf.CIQ($A410,"IQ_BASIC_DEFENSE_INTERVAL_SCORE",$B$3))</f>
        <v/>
      </c>
      <c r="AD410" s="43" t="str">
        <f>IF($A410="","",_xll.ciqfunctions.udf.CIQ($A410,"IQ_CURRENT_RATIO_SCORE",$B$3))</f>
        <v/>
      </c>
      <c r="AE410" s="43" t="str">
        <f>IF($A410="","",_xll.ciqfunctions.udf.CIQ($A410,"IQ_QUICK_RATIO_SCORE",$B$3))</f>
        <v/>
      </c>
    </row>
    <row r="411" spans="3:31" ht="12.75" customHeight="1" x14ac:dyDescent="0.2">
      <c r="C411" s="43" t="str">
        <f>IF($A411="","",_xll.ciqfunctions.udf.CIQ($A411,"IQ_OPERATIONAL_SCORE",$B$3))</f>
        <v/>
      </c>
      <c r="D411" s="43" t="str">
        <f>IF($A411="","",_xll.ciqfunctions.udf.CIQ($A411,"IQ_TOTAL_REV_SCORE",$B$3))</f>
        <v/>
      </c>
      <c r="E411" s="43" t="str">
        <f>IF($A411="","",_xll.ciqfunctions.udf.CIQ($A411,"IQ_TOTAL_EQUITY_SCORE",$B$3))</f>
        <v/>
      </c>
      <c r="F411" s="43" t="str">
        <f>IF($A411="","",_xll.ciqfunctions.udf.CIQ($A411,"IQ_RETURN_CAPITAL_SCORE",$B$3))</f>
        <v/>
      </c>
      <c r="G411" s="43" t="str">
        <f>IF($A411="","",_xll.ciqfunctions.udf.CIQ($A411,"IQ_RECURRING_EARN_ASSETS_SCORE",$B$3))</f>
        <v/>
      </c>
      <c r="H411" s="43" t="str">
        <f>IF($A411="","",_xll.ciqfunctions.udf.CIQ($A411,"IQ_NET_WORKING_CAP_REV_SCORE",$B$3))</f>
        <v/>
      </c>
      <c r="I411" s="43" t="str">
        <f>IF($A411="","",_xll.ciqfunctions.udf.CIQ($A411,"IQ_ASSET_TURNS_SCORE",$B$3))</f>
        <v/>
      </c>
      <c r="J411" s="43" t="str">
        <f>IF($A411="","",_xll.ciqfunctions.udf.CIQ($A411,"IQ_INTAN_ASSETS_REV_SCORE",$B$3))</f>
        <v/>
      </c>
      <c r="K411" s="43" t="str">
        <f>IF($A411="","",_xll.ciqfunctions.udf.CIQ($A411,"IQ_NET_WORKING_CAP_TOTAL_ASSETS_SCORE",$B$3))</f>
        <v/>
      </c>
      <c r="L411" s="43" t="str">
        <f>IF($A411="","",_xll.ciqfunctions.udf.CIQ($A411,"IQ_AP_AR_SCORE",$B$3))</f>
        <v/>
      </c>
      <c r="M411" s="43" t="str">
        <f>IF($A411="","",_xll.ciqfunctions.udf.CIQ($A411,"IQ_MGMT_RATE_RETURN_SCORE",$B$3))</f>
        <v/>
      </c>
      <c r="N411" s="43" t="str">
        <f>IF($A411="","",_xll.ciqfunctions.udf.CIQ($A411,"IQ_GROSS_MARGIN_SCORE",$B$3))</f>
        <v/>
      </c>
      <c r="O411" s="43" t="str">
        <f>IF($A411="","",_xll.ciqfunctions.udf.CIQ($A411,"IQ_EBITDA_MARGIN_SCORE",$B$3))</f>
        <v/>
      </c>
      <c r="Q411" s="43" t="str">
        <f>IF($A411="","",_xll.ciqfunctions.udf.CIQ($A411,"IQ_SOLVENCY_SCORE",$B$3))</f>
        <v/>
      </c>
      <c r="R411" s="43" t="str">
        <f>IF($A411="","",_xll.ciqfunctions.udf.CIQ($A411,"IQ_FFO_INT_SCORE",$B$3))</f>
        <v/>
      </c>
      <c r="S411" s="43" t="str">
        <f>IF($A411="","",_xll.ciqfunctions.udf.CIQ($A411,"IQ_EBITDA_INT_SCORE",$B$3))</f>
        <v/>
      </c>
      <c r="T411" s="43" t="str">
        <f>IF($A411="","",_xll.ciqfunctions.udf.CIQ($A411,"IQ_FFO_TOTAL_DEBT_SCORE",$B$3))</f>
        <v/>
      </c>
      <c r="U411" s="43" t="str">
        <f>IF($A411="","",_xll.ciqfunctions.udf.CIQ($A411,"IQ_NET_DEBT_EBITDA_SCORE",$B$3))</f>
        <v/>
      </c>
      <c r="V411" s="43" t="str">
        <f>IF($A411="","",_xll.ciqfunctions.udf.CIQ($A411,"IQ_TOTAL_DEBT_CAP_SCORE",$B$3))</f>
        <v/>
      </c>
      <c r="W411" s="43" t="str">
        <f>IF($A411="","",_xll.ciqfunctions.udf.CIQ($A411,"IQ_DEBT_TOTAL_LIAB_SCORE",$B$3))</f>
        <v/>
      </c>
      <c r="X411" s="43" t="str">
        <f>IF($A411="","",_xll.ciqfunctions.udf.CIQ($A411,"IQ_TOTAL_DEBT_TOTAL_REV_SCORE",$B$3))</f>
        <v/>
      </c>
      <c r="Z411" s="43" t="str">
        <f>IF($A411="","",_xll.ciqfunctions.udf.CIQ($A411,"IQ_LIQUID_SCORE",$B$3))</f>
        <v/>
      </c>
      <c r="AA411" s="43" t="str">
        <f>IF($A411="","",_xll.ciqfunctions.udf.CIQ($A411,"IQ_FFO_PLUS_CASH_ST_DEBT_SCORE",$B$3))</f>
        <v/>
      </c>
      <c r="AB411" s="43" t="str">
        <f>IF($A411="","",_xll.ciqfunctions.udf.CIQ($A411,"IQ_FFO_GROSS_PROFIT_SCORE",$B$3))</f>
        <v/>
      </c>
      <c r="AC411" s="43" t="str">
        <f>IF($A411="","",_xll.ciqfunctions.udf.CIQ($A411,"IQ_BASIC_DEFENSE_INTERVAL_SCORE",$B$3))</f>
        <v/>
      </c>
      <c r="AD411" s="43" t="str">
        <f>IF($A411="","",_xll.ciqfunctions.udf.CIQ($A411,"IQ_CURRENT_RATIO_SCORE",$B$3))</f>
        <v/>
      </c>
      <c r="AE411" s="43" t="str">
        <f>IF($A411="","",_xll.ciqfunctions.udf.CIQ($A411,"IQ_QUICK_RATIO_SCORE",$B$3))</f>
        <v/>
      </c>
    </row>
    <row r="412" spans="3:31" ht="12.75" customHeight="1" x14ac:dyDescent="0.2">
      <c r="C412" s="43" t="str">
        <f>IF($A412="","",_xll.ciqfunctions.udf.CIQ($A412,"IQ_OPERATIONAL_SCORE",$B$3))</f>
        <v/>
      </c>
      <c r="D412" s="43" t="str">
        <f>IF($A412="","",_xll.ciqfunctions.udf.CIQ($A412,"IQ_TOTAL_REV_SCORE",$B$3))</f>
        <v/>
      </c>
      <c r="E412" s="43" t="str">
        <f>IF($A412="","",_xll.ciqfunctions.udf.CIQ($A412,"IQ_TOTAL_EQUITY_SCORE",$B$3))</f>
        <v/>
      </c>
      <c r="F412" s="43" t="str">
        <f>IF($A412="","",_xll.ciqfunctions.udf.CIQ($A412,"IQ_RETURN_CAPITAL_SCORE",$B$3))</f>
        <v/>
      </c>
      <c r="G412" s="43" t="str">
        <f>IF($A412="","",_xll.ciqfunctions.udf.CIQ($A412,"IQ_RECURRING_EARN_ASSETS_SCORE",$B$3))</f>
        <v/>
      </c>
      <c r="H412" s="43" t="str">
        <f>IF($A412="","",_xll.ciqfunctions.udf.CIQ($A412,"IQ_NET_WORKING_CAP_REV_SCORE",$B$3))</f>
        <v/>
      </c>
      <c r="I412" s="43" t="str">
        <f>IF($A412="","",_xll.ciqfunctions.udf.CIQ($A412,"IQ_ASSET_TURNS_SCORE",$B$3))</f>
        <v/>
      </c>
      <c r="J412" s="43" t="str">
        <f>IF($A412="","",_xll.ciqfunctions.udf.CIQ($A412,"IQ_INTAN_ASSETS_REV_SCORE",$B$3))</f>
        <v/>
      </c>
      <c r="K412" s="43" t="str">
        <f>IF($A412="","",_xll.ciqfunctions.udf.CIQ($A412,"IQ_NET_WORKING_CAP_TOTAL_ASSETS_SCORE",$B$3))</f>
        <v/>
      </c>
      <c r="L412" s="43" t="str">
        <f>IF($A412="","",_xll.ciqfunctions.udf.CIQ($A412,"IQ_AP_AR_SCORE",$B$3))</f>
        <v/>
      </c>
      <c r="M412" s="43" t="str">
        <f>IF($A412="","",_xll.ciqfunctions.udf.CIQ($A412,"IQ_MGMT_RATE_RETURN_SCORE",$B$3))</f>
        <v/>
      </c>
      <c r="N412" s="43" t="str">
        <f>IF($A412="","",_xll.ciqfunctions.udf.CIQ($A412,"IQ_GROSS_MARGIN_SCORE",$B$3))</f>
        <v/>
      </c>
      <c r="O412" s="43" t="str">
        <f>IF($A412="","",_xll.ciqfunctions.udf.CIQ($A412,"IQ_EBITDA_MARGIN_SCORE",$B$3))</f>
        <v/>
      </c>
      <c r="Q412" s="43" t="str">
        <f>IF($A412="","",_xll.ciqfunctions.udf.CIQ($A412,"IQ_SOLVENCY_SCORE",$B$3))</f>
        <v/>
      </c>
      <c r="R412" s="43" t="str">
        <f>IF($A412="","",_xll.ciqfunctions.udf.CIQ($A412,"IQ_FFO_INT_SCORE",$B$3))</f>
        <v/>
      </c>
      <c r="S412" s="43" t="str">
        <f>IF($A412="","",_xll.ciqfunctions.udf.CIQ($A412,"IQ_EBITDA_INT_SCORE",$B$3))</f>
        <v/>
      </c>
      <c r="T412" s="43" t="str">
        <f>IF($A412="","",_xll.ciqfunctions.udf.CIQ($A412,"IQ_FFO_TOTAL_DEBT_SCORE",$B$3))</f>
        <v/>
      </c>
      <c r="U412" s="43" t="str">
        <f>IF($A412="","",_xll.ciqfunctions.udf.CIQ($A412,"IQ_NET_DEBT_EBITDA_SCORE",$B$3))</f>
        <v/>
      </c>
      <c r="V412" s="43" t="str">
        <f>IF($A412="","",_xll.ciqfunctions.udf.CIQ($A412,"IQ_TOTAL_DEBT_CAP_SCORE",$B$3))</f>
        <v/>
      </c>
      <c r="W412" s="43" t="str">
        <f>IF($A412="","",_xll.ciqfunctions.udf.CIQ($A412,"IQ_DEBT_TOTAL_LIAB_SCORE",$B$3))</f>
        <v/>
      </c>
      <c r="X412" s="43" t="str">
        <f>IF($A412="","",_xll.ciqfunctions.udf.CIQ($A412,"IQ_TOTAL_DEBT_TOTAL_REV_SCORE",$B$3))</f>
        <v/>
      </c>
      <c r="Z412" s="43" t="str">
        <f>IF($A412="","",_xll.ciqfunctions.udf.CIQ($A412,"IQ_LIQUID_SCORE",$B$3))</f>
        <v/>
      </c>
      <c r="AA412" s="43" t="str">
        <f>IF($A412="","",_xll.ciqfunctions.udf.CIQ($A412,"IQ_FFO_PLUS_CASH_ST_DEBT_SCORE",$B$3))</f>
        <v/>
      </c>
      <c r="AB412" s="43" t="str">
        <f>IF($A412="","",_xll.ciqfunctions.udf.CIQ($A412,"IQ_FFO_GROSS_PROFIT_SCORE",$B$3))</f>
        <v/>
      </c>
      <c r="AC412" s="43" t="str">
        <f>IF($A412="","",_xll.ciqfunctions.udf.CIQ($A412,"IQ_BASIC_DEFENSE_INTERVAL_SCORE",$B$3))</f>
        <v/>
      </c>
      <c r="AD412" s="43" t="str">
        <f>IF($A412="","",_xll.ciqfunctions.udf.CIQ($A412,"IQ_CURRENT_RATIO_SCORE",$B$3))</f>
        <v/>
      </c>
      <c r="AE412" s="43" t="str">
        <f>IF($A412="","",_xll.ciqfunctions.udf.CIQ($A412,"IQ_QUICK_RATIO_SCORE",$B$3))</f>
        <v/>
      </c>
    </row>
    <row r="413" spans="3:31" ht="12.75" customHeight="1" x14ac:dyDescent="0.2">
      <c r="C413" s="43" t="str">
        <f>IF($A413="","",_xll.ciqfunctions.udf.CIQ($A413,"IQ_OPERATIONAL_SCORE",$B$3))</f>
        <v/>
      </c>
      <c r="D413" s="43" t="str">
        <f>IF($A413="","",_xll.ciqfunctions.udf.CIQ($A413,"IQ_TOTAL_REV_SCORE",$B$3))</f>
        <v/>
      </c>
      <c r="E413" s="43" t="str">
        <f>IF($A413="","",_xll.ciqfunctions.udf.CIQ($A413,"IQ_TOTAL_EQUITY_SCORE",$B$3))</f>
        <v/>
      </c>
      <c r="F413" s="43" t="str">
        <f>IF($A413="","",_xll.ciqfunctions.udf.CIQ($A413,"IQ_RETURN_CAPITAL_SCORE",$B$3))</f>
        <v/>
      </c>
      <c r="G413" s="43" t="str">
        <f>IF($A413="","",_xll.ciqfunctions.udf.CIQ($A413,"IQ_RECURRING_EARN_ASSETS_SCORE",$B$3))</f>
        <v/>
      </c>
      <c r="H413" s="43" t="str">
        <f>IF($A413="","",_xll.ciqfunctions.udf.CIQ($A413,"IQ_NET_WORKING_CAP_REV_SCORE",$B$3))</f>
        <v/>
      </c>
      <c r="I413" s="43" t="str">
        <f>IF($A413="","",_xll.ciqfunctions.udf.CIQ($A413,"IQ_ASSET_TURNS_SCORE",$B$3))</f>
        <v/>
      </c>
      <c r="J413" s="43" t="str">
        <f>IF($A413="","",_xll.ciqfunctions.udf.CIQ($A413,"IQ_INTAN_ASSETS_REV_SCORE",$B$3))</f>
        <v/>
      </c>
      <c r="K413" s="43" t="str">
        <f>IF($A413="","",_xll.ciqfunctions.udf.CIQ($A413,"IQ_NET_WORKING_CAP_TOTAL_ASSETS_SCORE",$B$3))</f>
        <v/>
      </c>
      <c r="L413" s="43" t="str">
        <f>IF($A413="","",_xll.ciqfunctions.udf.CIQ($A413,"IQ_AP_AR_SCORE",$B$3))</f>
        <v/>
      </c>
      <c r="M413" s="43" t="str">
        <f>IF($A413="","",_xll.ciqfunctions.udf.CIQ($A413,"IQ_MGMT_RATE_RETURN_SCORE",$B$3))</f>
        <v/>
      </c>
      <c r="N413" s="43" t="str">
        <f>IF($A413="","",_xll.ciqfunctions.udf.CIQ($A413,"IQ_GROSS_MARGIN_SCORE",$B$3))</f>
        <v/>
      </c>
      <c r="O413" s="43" t="str">
        <f>IF($A413="","",_xll.ciqfunctions.udf.CIQ($A413,"IQ_EBITDA_MARGIN_SCORE",$B$3))</f>
        <v/>
      </c>
      <c r="Q413" s="43" t="str">
        <f>IF($A413="","",_xll.ciqfunctions.udf.CIQ($A413,"IQ_SOLVENCY_SCORE",$B$3))</f>
        <v/>
      </c>
      <c r="R413" s="43" t="str">
        <f>IF($A413="","",_xll.ciqfunctions.udf.CIQ($A413,"IQ_FFO_INT_SCORE",$B$3))</f>
        <v/>
      </c>
      <c r="S413" s="43" t="str">
        <f>IF($A413="","",_xll.ciqfunctions.udf.CIQ($A413,"IQ_EBITDA_INT_SCORE",$B$3))</f>
        <v/>
      </c>
      <c r="T413" s="43" t="str">
        <f>IF($A413="","",_xll.ciqfunctions.udf.CIQ($A413,"IQ_FFO_TOTAL_DEBT_SCORE",$B$3))</f>
        <v/>
      </c>
      <c r="U413" s="43" t="str">
        <f>IF($A413="","",_xll.ciqfunctions.udf.CIQ($A413,"IQ_NET_DEBT_EBITDA_SCORE",$B$3))</f>
        <v/>
      </c>
      <c r="V413" s="43" t="str">
        <f>IF($A413="","",_xll.ciqfunctions.udf.CIQ($A413,"IQ_TOTAL_DEBT_CAP_SCORE",$B$3))</f>
        <v/>
      </c>
      <c r="W413" s="43" t="str">
        <f>IF($A413="","",_xll.ciqfunctions.udf.CIQ($A413,"IQ_DEBT_TOTAL_LIAB_SCORE",$B$3))</f>
        <v/>
      </c>
      <c r="X413" s="43" t="str">
        <f>IF($A413="","",_xll.ciqfunctions.udf.CIQ($A413,"IQ_TOTAL_DEBT_TOTAL_REV_SCORE",$B$3))</f>
        <v/>
      </c>
      <c r="Z413" s="43" t="str">
        <f>IF($A413="","",_xll.ciqfunctions.udf.CIQ($A413,"IQ_LIQUID_SCORE",$B$3))</f>
        <v/>
      </c>
      <c r="AA413" s="43" t="str">
        <f>IF($A413="","",_xll.ciqfunctions.udf.CIQ($A413,"IQ_FFO_PLUS_CASH_ST_DEBT_SCORE",$B$3))</f>
        <v/>
      </c>
      <c r="AB413" s="43" t="str">
        <f>IF($A413="","",_xll.ciqfunctions.udf.CIQ($A413,"IQ_FFO_GROSS_PROFIT_SCORE",$B$3))</f>
        <v/>
      </c>
      <c r="AC413" s="43" t="str">
        <f>IF($A413="","",_xll.ciqfunctions.udf.CIQ($A413,"IQ_BASIC_DEFENSE_INTERVAL_SCORE",$B$3))</f>
        <v/>
      </c>
      <c r="AD413" s="43" t="str">
        <f>IF($A413="","",_xll.ciqfunctions.udf.CIQ($A413,"IQ_CURRENT_RATIO_SCORE",$B$3))</f>
        <v/>
      </c>
      <c r="AE413" s="43" t="str">
        <f>IF($A413="","",_xll.ciqfunctions.udf.CIQ($A413,"IQ_QUICK_RATIO_SCORE",$B$3))</f>
        <v/>
      </c>
    </row>
    <row r="414" spans="3:31" ht="12.75" customHeight="1" x14ac:dyDescent="0.2">
      <c r="C414" s="43" t="str">
        <f>IF($A414="","",_xll.ciqfunctions.udf.CIQ($A414,"IQ_OPERATIONAL_SCORE",$B$3))</f>
        <v/>
      </c>
      <c r="D414" s="43" t="str">
        <f>IF($A414="","",_xll.ciqfunctions.udf.CIQ($A414,"IQ_TOTAL_REV_SCORE",$B$3))</f>
        <v/>
      </c>
      <c r="E414" s="43" t="str">
        <f>IF($A414="","",_xll.ciqfunctions.udf.CIQ($A414,"IQ_TOTAL_EQUITY_SCORE",$B$3))</f>
        <v/>
      </c>
      <c r="F414" s="43" t="str">
        <f>IF($A414="","",_xll.ciqfunctions.udf.CIQ($A414,"IQ_RETURN_CAPITAL_SCORE",$B$3))</f>
        <v/>
      </c>
      <c r="G414" s="43" t="str">
        <f>IF($A414="","",_xll.ciqfunctions.udf.CIQ($A414,"IQ_RECURRING_EARN_ASSETS_SCORE",$B$3))</f>
        <v/>
      </c>
      <c r="H414" s="43" t="str">
        <f>IF($A414="","",_xll.ciqfunctions.udf.CIQ($A414,"IQ_NET_WORKING_CAP_REV_SCORE",$B$3))</f>
        <v/>
      </c>
      <c r="I414" s="43" t="str">
        <f>IF($A414="","",_xll.ciqfunctions.udf.CIQ($A414,"IQ_ASSET_TURNS_SCORE",$B$3))</f>
        <v/>
      </c>
      <c r="J414" s="43" t="str">
        <f>IF($A414="","",_xll.ciqfunctions.udf.CIQ($A414,"IQ_INTAN_ASSETS_REV_SCORE",$B$3))</f>
        <v/>
      </c>
      <c r="K414" s="43" t="str">
        <f>IF($A414="","",_xll.ciqfunctions.udf.CIQ($A414,"IQ_NET_WORKING_CAP_TOTAL_ASSETS_SCORE",$B$3))</f>
        <v/>
      </c>
      <c r="L414" s="43" t="str">
        <f>IF($A414="","",_xll.ciqfunctions.udf.CIQ($A414,"IQ_AP_AR_SCORE",$B$3))</f>
        <v/>
      </c>
      <c r="M414" s="43" t="str">
        <f>IF($A414="","",_xll.ciqfunctions.udf.CIQ($A414,"IQ_MGMT_RATE_RETURN_SCORE",$B$3))</f>
        <v/>
      </c>
      <c r="N414" s="43" t="str">
        <f>IF($A414="","",_xll.ciqfunctions.udf.CIQ($A414,"IQ_GROSS_MARGIN_SCORE",$B$3))</f>
        <v/>
      </c>
      <c r="O414" s="43" t="str">
        <f>IF($A414="","",_xll.ciqfunctions.udf.CIQ($A414,"IQ_EBITDA_MARGIN_SCORE",$B$3))</f>
        <v/>
      </c>
      <c r="Q414" s="43" t="str">
        <f>IF($A414="","",_xll.ciqfunctions.udf.CIQ($A414,"IQ_SOLVENCY_SCORE",$B$3))</f>
        <v/>
      </c>
      <c r="R414" s="43" t="str">
        <f>IF($A414="","",_xll.ciqfunctions.udf.CIQ($A414,"IQ_FFO_INT_SCORE",$B$3))</f>
        <v/>
      </c>
      <c r="S414" s="43" t="str">
        <f>IF($A414="","",_xll.ciqfunctions.udf.CIQ($A414,"IQ_EBITDA_INT_SCORE",$B$3))</f>
        <v/>
      </c>
      <c r="T414" s="43" t="str">
        <f>IF($A414="","",_xll.ciqfunctions.udf.CIQ($A414,"IQ_FFO_TOTAL_DEBT_SCORE",$B$3))</f>
        <v/>
      </c>
      <c r="U414" s="43" t="str">
        <f>IF($A414="","",_xll.ciqfunctions.udf.CIQ($A414,"IQ_NET_DEBT_EBITDA_SCORE",$B$3))</f>
        <v/>
      </c>
      <c r="V414" s="43" t="str">
        <f>IF($A414="","",_xll.ciqfunctions.udf.CIQ($A414,"IQ_TOTAL_DEBT_CAP_SCORE",$B$3))</f>
        <v/>
      </c>
      <c r="W414" s="43" t="str">
        <f>IF($A414="","",_xll.ciqfunctions.udf.CIQ($A414,"IQ_DEBT_TOTAL_LIAB_SCORE",$B$3))</f>
        <v/>
      </c>
      <c r="X414" s="43" t="str">
        <f>IF($A414="","",_xll.ciqfunctions.udf.CIQ($A414,"IQ_TOTAL_DEBT_TOTAL_REV_SCORE",$B$3))</f>
        <v/>
      </c>
      <c r="Z414" s="43" t="str">
        <f>IF($A414="","",_xll.ciqfunctions.udf.CIQ($A414,"IQ_LIQUID_SCORE",$B$3))</f>
        <v/>
      </c>
      <c r="AA414" s="43" t="str">
        <f>IF($A414="","",_xll.ciqfunctions.udf.CIQ($A414,"IQ_FFO_PLUS_CASH_ST_DEBT_SCORE",$B$3))</f>
        <v/>
      </c>
      <c r="AB414" s="43" t="str">
        <f>IF($A414="","",_xll.ciqfunctions.udf.CIQ($A414,"IQ_FFO_GROSS_PROFIT_SCORE",$B$3))</f>
        <v/>
      </c>
      <c r="AC414" s="43" t="str">
        <f>IF($A414="","",_xll.ciqfunctions.udf.CIQ($A414,"IQ_BASIC_DEFENSE_INTERVAL_SCORE",$B$3))</f>
        <v/>
      </c>
      <c r="AD414" s="43" t="str">
        <f>IF($A414="","",_xll.ciqfunctions.udf.CIQ($A414,"IQ_CURRENT_RATIO_SCORE",$B$3))</f>
        <v/>
      </c>
      <c r="AE414" s="43" t="str">
        <f>IF($A414="","",_xll.ciqfunctions.udf.CIQ($A414,"IQ_QUICK_RATIO_SCORE",$B$3))</f>
        <v/>
      </c>
    </row>
    <row r="415" spans="3:31" ht="12.75" customHeight="1" x14ac:dyDescent="0.2">
      <c r="C415" s="43" t="str">
        <f>IF($A415="","",_xll.ciqfunctions.udf.CIQ($A415,"IQ_OPERATIONAL_SCORE",$B$3))</f>
        <v/>
      </c>
      <c r="D415" s="43" t="str">
        <f>IF($A415="","",_xll.ciqfunctions.udf.CIQ($A415,"IQ_TOTAL_REV_SCORE",$B$3))</f>
        <v/>
      </c>
      <c r="E415" s="43" t="str">
        <f>IF($A415="","",_xll.ciqfunctions.udf.CIQ($A415,"IQ_TOTAL_EQUITY_SCORE",$B$3))</f>
        <v/>
      </c>
      <c r="F415" s="43" t="str">
        <f>IF($A415="","",_xll.ciqfunctions.udf.CIQ($A415,"IQ_RETURN_CAPITAL_SCORE",$B$3))</f>
        <v/>
      </c>
      <c r="G415" s="43" t="str">
        <f>IF($A415="","",_xll.ciqfunctions.udf.CIQ($A415,"IQ_RECURRING_EARN_ASSETS_SCORE",$B$3))</f>
        <v/>
      </c>
      <c r="H415" s="43" t="str">
        <f>IF($A415="","",_xll.ciqfunctions.udf.CIQ($A415,"IQ_NET_WORKING_CAP_REV_SCORE",$B$3))</f>
        <v/>
      </c>
      <c r="I415" s="43" t="str">
        <f>IF($A415="","",_xll.ciqfunctions.udf.CIQ($A415,"IQ_ASSET_TURNS_SCORE",$B$3))</f>
        <v/>
      </c>
      <c r="J415" s="43" t="str">
        <f>IF($A415="","",_xll.ciqfunctions.udf.CIQ($A415,"IQ_INTAN_ASSETS_REV_SCORE",$B$3))</f>
        <v/>
      </c>
      <c r="K415" s="43" t="str">
        <f>IF($A415="","",_xll.ciqfunctions.udf.CIQ($A415,"IQ_NET_WORKING_CAP_TOTAL_ASSETS_SCORE",$B$3))</f>
        <v/>
      </c>
      <c r="L415" s="43" t="str">
        <f>IF($A415="","",_xll.ciqfunctions.udf.CIQ($A415,"IQ_AP_AR_SCORE",$B$3))</f>
        <v/>
      </c>
      <c r="M415" s="43" t="str">
        <f>IF($A415="","",_xll.ciqfunctions.udf.CIQ($A415,"IQ_MGMT_RATE_RETURN_SCORE",$B$3))</f>
        <v/>
      </c>
      <c r="N415" s="43" t="str">
        <f>IF($A415="","",_xll.ciqfunctions.udf.CIQ($A415,"IQ_GROSS_MARGIN_SCORE",$B$3))</f>
        <v/>
      </c>
      <c r="O415" s="43" t="str">
        <f>IF($A415="","",_xll.ciqfunctions.udf.CIQ($A415,"IQ_EBITDA_MARGIN_SCORE",$B$3))</f>
        <v/>
      </c>
      <c r="Q415" s="43" t="str">
        <f>IF($A415="","",_xll.ciqfunctions.udf.CIQ($A415,"IQ_SOLVENCY_SCORE",$B$3))</f>
        <v/>
      </c>
      <c r="R415" s="43" t="str">
        <f>IF($A415="","",_xll.ciqfunctions.udf.CIQ($A415,"IQ_FFO_INT_SCORE",$B$3))</f>
        <v/>
      </c>
      <c r="S415" s="43" t="str">
        <f>IF($A415="","",_xll.ciqfunctions.udf.CIQ($A415,"IQ_EBITDA_INT_SCORE",$B$3))</f>
        <v/>
      </c>
      <c r="T415" s="43" t="str">
        <f>IF($A415="","",_xll.ciqfunctions.udf.CIQ($A415,"IQ_FFO_TOTAL_DEBT_SCORE",$B$3))</f>
        <v/>
      </c>
      <c r="U415" s="43" t="str">
        <f>IF($A415="","",_xll.ciqfunctions.udf.CIQ($A415,"IQ_NET_DEBT_EBITDA_SCORE",$B$3))</f>
        <v/>
      </c>
      <c r="V415" s="43" t="str">
        <f>IF($A415="","",_xll.ciqfunctions.udf.CIQ($A415,"IQ_TOTAL_DEBT_CAP_SCORE",$B$3))</f>
        <v/>
      </c>
      <c r="W415" s="43" t="str">
        <f>IF($A415="","",_xll.ciqfunctions.udf.CIQ($A415,"IQ_DEBT_TOTAL_LIAB_SCORE",$B$3))</f>
        <v/>
      </c>
      <c r="X415" s="43" t="str">
        <f>IF($A415="","",_xll.ciqfunctions.udf.CIQ($A415,"IQ_TOTAL_DEBT_TOTAL_REV_SCORE",$B$3))</f>
        <v/>
      </c>
      <c r="Z415" s="43" t="str">
        <f>IF($A415="","",_xll.ciqfunctions.udf.CIQ($A415,"IQ_LIQUID_SCORE",$B$3))</f>
        <v/>
      </c>
      <c r="AA415" s="43" t="str">
        <f>IF($A415="","",_xll.ciqfunctions.udf.CIQ($A415,"IQ_FFO_PLUS_CASH_ST_DEBT_SCORE",$B$3))</f>
        <v/>
      </c>
      <c r="AB415" s="43" t="str">
        <f>IF($A415="","",_xll.ciqfunctions.udf.CIQ($A415,"IQ_FFO_GROSS_PROFIT_SCORE",$B$3))</f>
        <v/>
      </c>
      <c r="AC415" s="43" t="str">
        <f>IF($A415="","",_xll.ciqfunctions.udf.CIQ($A415,"IQ_BASIC_DEFENSE_INTERVAL_SCORE",$B$3))</f>
        <v/>
      </c>
      <c r="AD415" s="43" t="str">
        <f>IF($A415="","",_xll.ciqfunctions.udf.CIQ($A415,"IQ_CURRENT_RATIO_SCORE",$B$3))</f>
        <v/>
      </c>
      <c r="AE415" s="43" t="str">
        <f>IF($A415="","",_xll.ciqfunctions.udf.CIQ($A415,"IQ_QUICK_RATIO_SCORE",$B$3))</f>
        <v/>
      </c>
    </row>
    <row r="416" spans="3:31" ht="12.75" customHeight="1" x14ac:dyDescent="0.2">
      <c r="C416" s="43" t="str">
        <f>IF($A416="","",_xll.ciqfunctions.udf.CIQ($A416,"IQ_OPERATIONAL_SCORE",$B$3))</f>
        <v/>
      </c>
      <c r="D416" s="43" t="str">
        <f>IF($A416="","",_xll.ciqfunctions.udf.CIQ($A416,"IQ_TOTAL_REV_SCORE",$B$3))</f>
        <v/>
      </c>
      <c r="E416" s="43" t="str">
        <f>IF($A416="","",_xll.ciqfunctions.udf.CIQ($A416,"IQ_TOTAL_EQUITY_SCORE",$B$3))</f>
        <v/>
      </c>
      <c r="F416" s="43" t="str">
        <f>IF($A416="","",_xll.ciqfunctions.udf.CIQ($A416,"IQ_RETURN_CAPITAL_SCORE",$B$3))</f>
        <v/>
      </c>
      <c r="G416" s="43" t="str">
        <f>IF($A416="","",_xll.ciqfunctions.udf.CIQ($A416,"IQ_RECURRING_EARN_ASSETS_SCORE",$B$3))</f>
        <v/>
      </c>
      <c r="H416" s="43" t="str">
        <f>IF($A416="","",_xll.ciqfunctions.udf.CIQ($A416,"IQ_NET_WORKING_CAP_REV_SCORE",$B$3))</f>
        <v/>
      </c>
      <c r="I416" s="43" t="str">
        <f>IF($A416="","",_xll.ciqfunctions.udf.CIQ($A416,"IQ_ASSET_TURNS_SCORE",$B$3))</f>
        <v/>
      </c>
      <c r="J416" s="43" t="str">
        <f>IF($A416="","",_xll.ciqfunctions.udf.CIQ($A416,"IQ_INTAN_ASSETS_REV_SCORE",$B$3))</f>
        <v/>
      </c>
      <c r="K416" s="43" t="str">
        <f>IF($A416="","",_xll.ciqfunctions.udf.CIQ($A416,"IQ_NET_WORKING_CAP_TOTAL_ASSETS_SCORE",$B$3))</f>
        <v/>
      </c>
      <c r="L416" s="43" t="str">
        <f>IF($A416="","",_xll.ciqfunctions.udf.CIQ($A416,"IQ_AP_AR_SCORE",$B$3))</f>
        <v/>
      </c>
      <c r="M416" s="43" t="str">
        <f>IF($A416="","",_xll.ciqfunctions.udf.CIQ($A416,"IQ_MGMT_RATE_RETURN_SCORE",$B$3))</f>
        <v/>
      </c>
      <c r="N416" s="43" t="str">
        <f>IF($A416="","",_xll.ciqfunctions.udf.CIQ($A416,"IQ_GROSS_MARGIN_SCORE",$B$3))</f>
        <v/>
      </c>
      <c r="O416" s="43" t="str">
        <f>IF($A416="","",_xll.ciqfunctions.udf.CIQ($A416,"IQ_EBITDA_MARGIN_SCORE",$B$3))</f>
        <v/>
      </c>
      <c r="Q416" s="43" t="str">
        <f>IF($A416="","",_xll.ciqfunctions.udf.CIQ($A416,"IQ_SOLVENCY_SCORE",$B$3))</f>
        <v/>
      </c>
      <c r="R416" s="43" t="str">
        <f>IF($A416="","",_xll.ciqfunctions.udf.CIQ($A416,"IQ_FFO_INT_SCORE",$B$3))</f>
        <v/>
      </c>
      <c r="S416" s="43" t="str">
        <f>IF($A416="","",_xll.ciqfunctions.udf.CIQ($A416,"IQ_EBITDA_INT_SCORE",$B$3))</f>
        <v/>
      </c>
      <c r="T416" s="43" t="str">
        <f>IF($A416="","",_xll.ciqfunctions.udf.CIQ($A416,"IQ_FFO_TOTAL_DEBT_SCORE",$B$3))</f>
        <v/>
      </c>
      <c r="U416" s="43" t="str">
        <f>IF($A416="","",_xll.ciqfunctions.udf.CIQ($A416,"IQ_NET_DEBT_EBITDA_SCORE",$B$3))</f>
        <v/>
      </c>
      <c r="V416" s="43" t="str">
        <f>IF($A416="","",_xll.ciqfunctions.udf.CIQ($A416,"IQ_TOTAL_DEBT_CAP_SCORE",$B$3))</f>
        <v/>
      </c>
      <c r="W416" s="43" t="str">
        <f>IF($A416="","",_xll.ciqfunctions.udf.CIQ($A416,"IQ_DEBT_TOTAL_LIAB_SCORE",$B$3))</f>
        <v/>
      </c>
      <c r="X416" s="43" t="str">
        <f>IF($A416="","",_xll.ciqfunctions.udf.CIQ($A416,"IQ_TOTAL_DEBT_TOTAL_REV_SCORE",$B$3))</f>
        <v/>
      </c>
      <c r="Z416" s="43" t="str">
        <f>IF($A416="","",_xll.ciqfunctions.udf.CIQ($A416,"IQ_LIQUID_SCORE",$B$3))</f>
        <v/>
      </c>
      <c r="AA416" s="43" t="str">
        <f>IF($A416="","",_xll.ciqfunctions.udf.CIQ($A416,"IQ_FFO_PLUS_CASH_ST_DEBT_SCORE",$B$3))</f>
        <v/>
      </c>
      <c r="AB416" s="43" t="str">
        <f>IF($A416="","",_xll.ciqfunctions.udf.CIQ($A416,"IQ_FFO_GROSS_PROFIT_SCORE",$B$3))</f>
        <v/>
      </c>
      <c r="AC416" s="43" t="str">
        <f>IF($A416="","",_xll.ciqfunctions.udf.CIQ($A416,"IQ_BASIC_DEFENSE_INTERVAL_SCORE",$B$3))</f>
        <v/>
      </c>
      <c r="AD416" s="43" t="str">
        <f>IF($A416="","",_xll.ciqfunctions.udf.CIQ($A416,"IQ_CURRENT_RATIO_SCORE",$B$3))</f>
        <v/>
      </c>
      <c r="AE416" s="43" t="str">
        <f>IF($A416="","",_xll.ciqfunctions.udf.CIQ($A416,"IQ_QUICK_RATIO_SCORE",$B$3))</f>
        <v/>
      </c>
    </row>
    <row r="417" spans="3:31" ht="12.75" customHeight="1" x14ac:dyDescent="0.2">
      <c r="C417" s="43" t="str">
        <f>IF($A417="","",_xll.ciqfunctions.udf.CIQ($A417,"IQ_OPERATIONAL_SCORE",$B$3))</f>
        <v/>
      </c>
      <c r="D417" s="43" t="str">
        <f>IF($A417="","",_xll.ciqfunctions.udf.CIQ($A417,"IQ_TOTAL_REV_SCORE",$B$3))</f>
        <v/>
      </c>
      <c r="E417" s="43" t="str">
        <f>IF($A417="","",_xll.ciqfunctions.udf.CIQ($A417,"IQ_TOTAL_EQUITY_SCORE",$B$3))</f>
        <v/>
      </c>
      <c r="F417" s="43" t="str">
        <f>IF($A417="","",_xll.ciqfunctions.udf.CIQ($A417,"IQ_RETURN_CAPITAL_SCORE",$B$3))</f>
        <v/>
      </c>
      <c r="G417" s="43" t="str">
        <f>IF($A417="","",_xll.ciqfunctions.udf.CIQ($A417,"IQ_RECURRING_EARN_ASSETS_SCORE",$B$3))</f>
        <v/>
      </c>
      <c r="H417" s="43" t="str">
        <f>IF($A417="","",_xll.ciqfunctions.udf.CIQ($A417,"IQ_NET_WORKING_CAP_REV_SCORE",$B$3))</f>
        <v/>
      </c>
      <c r="I417" s="43" t="str">
        <f>IF($A417="","",_xll.ciqfunctions.udf.CIQ($A417,"IQ_ASSET_TURNS_SCORE",$B$3))</f>
        <v/>
      </c>
      <c r="J417" s="43" t="str">
        <f>IF($A417="","",_xll.ciqfunctions.udf.CIQ($A417,"IQ_INTAN_ASSETS_REV_SCORE",$B$3))</f>
        <v/>
      </c>
      <c r="K417" s="43" t="str">
        <f>IF($A417="","",_xll.ciqfunctions.udf.CIQ($A417,"IQ_NET_WORKING_CAP_TOTAL_ASSETS_SCORE",$B$3))</f>
        <v/>
      </c>
      <c r="L417" s="43" t="str">
        <f>IF($A417="","",_xll.ciqfunctions.udf.CIQ($A417,"IQ_AP_AR_SCORE",$B$3))</f>
        <v/>
      </c>
      <c r="M417" s="43" t="str">
        <f>IF($A417="","",_xll.ciqfunctions.udf.CIQ($A417,"IQ_MGMT_RATE_RETURN_SCORE",$B$3))</f>
        <v/>
      </c>
      <c r="N417" s="43" t="str">
        <f>IF($A417="","",_xll.ciqfunctions.udf.CIQ($A417,"IQ_GROSS_MARGIN_SCORE",$B$3))</f>
        <v/>
      </c>
      <c r="O417" s="43" t="str">
        <f>IF($A417="","",_xll.ciqfunctions.udf.CIQ($A417,"IQ_EBITDA_MARGIN_SCORE",$B$3))</f>
        <v/>
      </c>
      <c r="Q417" s="43" t="str">
        <f>IF($A417="","",_xll.ciqfunctions.udf.CIQ($A417,"IQ_SOLVENCY_SCORE",$B$3))</f>
        <v/>
      </c>
      <c r="R417" s="43" t="str">
        <f>IF($A417="","",_xll.ciqfunctions.udf.CIQ($A417,"IQ_FFO_INT_SCORE",$B$3))</f>
        <v/>
      </c>
      <c r="S417" s="43" t="str">
        <f>IF($A417="","",_xll.ciqfunctions.udf.CIQ($A417,"IQ_EBITDA_INT_SCORE",$B$3))</f>
        <v/>
      </c>
      <c r="T417" s="43" t="str">
        <f>IF($A417="","",_xll.ciqfunctions.udf.CIQ($A417,"IQ_FFO_TOTAL_DEBT_SCORE",$B$3))</f>
        <v/>
      </c>
      <c r="U417" s="43" t="str">
        <f>IF($A417="","",_xll.ciqfunctions.udf.CIQ($A417,"IQ_NET_DEBT_EBITDA_SCORE",$B$3))</f>
        <v/>
      </c>
      <c r="V417" s="43" t="str">
        <f>IF($A417="","",_xll.ciqfunctions.udf.CIQ($A417,"IQ_TOTAL_DEBT_CAP_SCORE",$B$3))</f>
        <v/>
      </c>
      <c r="W417" s="43" t="str">
        <f>IF($A417="","",_xll.ciqfunctions.udf.CIQ($A417,"IQ_DEBT_TOTAL_LIAB_SCORE",$B$3))</f>
        <v/>
      </c>
      <c r="X417" s="43" t="str">
        <f>IF($A417="","",_xll.ciqfunctions.udf.CIQ($A417,"IQ_TOTAL_DEBT_TOTAL_REV_SCORE",$B$3))</f>
        <v/>
      </c>
      <c r="Z417" s="43" t="str">
        <f>IF($A417="","",_xll.ciqfunctions.udf.CIQ($A417,"IQ_LIQUID_SCORE",$B$3))</f>
        <v/>
      </c>
      <c r="AA417" s="43" t="str">
        <f>IF($A417="","",_xll.ciqfunctions.udf.CIQ($A417,"IQ_FFO_PLUS_CASH_ST_DEBT_SCORE",$B$3))</f>
        <v/>
      </c>
      <c r="AB417" s="43" t="str">
        <f>IF($A417="","",_xll.ciqfunctions.udf.CIQ($A417,"IQ_FFO_GROSS_PROFIT_SCORE",$B$3))</f>
        <v/>
      </c>
      <c r="AC417" s="43" t="str">
        <f>IF($A417="","",_xll.ciqfunctions.udf.CIQ($A417,"IQ_BASIC_DEFENSE_INTERVAL_SCORE",$B$3))</f>
        <v/>
      </c>
      <c r="AD417" s="43" t="str">
        <f>IF($A417="","",_xll.ciqfunctions.udf.CIQ($A417,"IQ_CURRENT_RATIO_SCORE",$B$3))</f>
        <v/>
      </c>
      <c r="AE417" s="43" t="str">
        <f>IF($A417="","",_xll.ciqfunctions.udf.CIQ($A417,"IQ_QUICK_RATIO_SCORE",$B$3))</f>
        <v/>
      </c>
    </row>
    <row r="418" spans="3:31" ht="12.75" customHeight="1" x14ac:dyDescent="0.2">
      <c r="C418" s="43" t="str">
        <f>IF($A418="","",_xll.ciqfunctions.udf.CIQ($A418,"IQ_OPERATIONAL_SCORE",$B$3))</f>
        <v/>
      </c>
      <c r="D418" s="43" t="str">
        <f>IF($A418="","",_xll.ciqfunctions.udf.CIQ($A418,"IQ_TOTAL_REV_SCORE",$B$3))</f>
        <v/>
      </c>
      <c r="E418" s="43" t="str">
        <f>IF($A418="","",_xll.ciqfunctions.udf.CIQ($A418,"IQ_TOTAL_EQUITY_SCORE",$B$3))</f>
        <v/>
      </c>
      <c r="F418" s="43" t="str">
        <f>IF($A418="","",_xll.ciqfunctions.udf.CIQ($A418,"IQ_RETURN_CAPITAL_SCORE",$B$3))</f>
        <v/>
      </c>
      <c r="G418" s="43" t="str">
        <f>IF($A418="","",_xll.ciqfunctions.udf.CIQ($A418,"IQ_RECURRING_EARN_ASSETS_SCORE",$B$3))</f>
        <v/>
      </c>
      <c r="H418" s="43" t="str">
        <f>IF($A418="","",_xll.ciqfunctions.udf.CIQ($A418,"IQ_NET_WORKING_CAP_REV_SCORE",$B$3))</f>
        <v/>
      </c>
      <c r="I418" s="43" t="str">
        <f>IF($A418="","",_xll.ciqfunctions.udf.CIQ($A418,"IQ_ASSET_TURNS_SCORE",$B$3))</f>
        <v/>
      </c>
      <c r="J418" s="43" t="str">
        <f>IF($A418="","",_xll.ciqfunctions.udf.CIQ($A418,"IQ_INTAN_ASSETS_REV_SCORE",$B$3))</f>
        <v/>
      </c>
      <c r="K418" s="43" t="str">
        <f>IF($A418="","",_xll.ciqfunctions.udf.CIQ($A418,"IQ_NET_WORKING_CAP_TOTAL_ASSETS_SCORE",$B$3))</f>
        <v/>
      </c>
      <c r="L418" s="43" t="str">
        <f>IF($A418="","",_xll.ciqfunctions.udf.CIQ($A418,"IQ_AP_AR_SCORE",$B$3))</f>
        <v/>
      </c>
      <c r="M418" s="43" t="str">
        <f>IF($A418="","",_xll.ciqfunctions.udf.CIQ($A418,"IQ_MGMT_RATE_RETURN_SCORE",$B$3))</f>
        <v/>
      </c>
      <c r="N418" s="43" t="str">
        <f>IF($A418="","",_xll.ciqfunctions.udf.CIQ($A418,"IQ_GROSS_MARGIN_SCORE",$B$3))</f>
        <v/>
      </c>
      <c r="O418" s="43" t="str">
        <f>IF($A418="","",_xll.ciqfunctions.udf.CIQ($A418,"IQ_EBITDA_MARGIN_SCORE",$B$3))</f>
        <v/>
      </c>
      <c r="Q418" s="43" t="str">
        <f>IF($A418="","",_xll.ciqfunctions.udf.CIQ($A418,"IQ_SOLVENCY_SCORE",$B$3))</f>
        <v/>
      </c>
      <c r="R418" s="43" t="str">
        <f>IF($A418="","",_xll.ciqfunctions.udf.CIQ($A418,"IQ_FFO_INT_SCORE",$B$3))</f>
        <v/>
      </c>
      <c r="S418" s="43" t="str">
        <f>IF($A418="","",_xll.ciqfunctions.udf.CIQ($A418,"IQ_EBITDA_INT_SCORE",$B$3))</f>
        <v/>
      </c>
      <c r="T418" s="43" t="str">
        <f>IF($A418="","",_xll.ciqfunctions.udf.CIQ($A418,"IQ_FFO_TOTAL_DEBT_SCORE",$B$3))</f>
        <v/>
      </c>
      <c r="U418" s="43" t="str">
        <f>IF($A418="","",_xll.ciqfunctions.udf.CIQ($A418,"IQ_NET_DEBT_EBITDA_SCORE",$B$3))</f>
        <v/>
      </c>
      <c r="V418" s="43" t="str">
        <f>IF($A418="","",_xll.ciqfunctions.udf.CIQ($A418,"IQ_TOTAL_DEBT_CAP_SCORE",$B$3))</f>
        <v/>
      </c>
      <c r="W418" s="43" t="str">
        <f>IF($A418="","",_xll.ciqfunctions.udf.CIQ($A418,"IQ_DEBT_TOTAL_LIAB_SCORE",$B$3))</f>
        <v/>
      </c>
      <c r="X418" s="43" t="str">
        <f>IF($A418="","",_xll.ciqfunctions.udf.CIQ($A418,"IQ_TOTAL_DEBT_TOTAL_REV_SCORE",$B$3))</f>
        <v/>
      </c>
      <c r="Z418" s="43" t="str">
        <f>IF($A418="","",_xll.ciqfunctions.udf.CIQ($A418,"IQ_LIQUID_SCORE",$B$3))</f>
        <v/>
      </c>
      <c r="AA418" s="43" t="str">
        <f>IF($A418="","",_xll.ciqfunctions.udf.CIQ($A418,"IQ_FFO_PLUS_CASH_ST_DEBT_SCORE",$B$3))</f>
        <v/>
      </c>
      <c r="AB418" s="43" t="str">
        <f>IF($A418="","",_xll.ciqfunctions.udf.CIQ($A418,"IQ_FFO_GROSS_PROFIT_SCORE",$B$3))</f>
        <v/>
      </c>
      <c r="AC418" s="43" t="str">
        <f>IF($A418="","",_xll.ciqfunctions.udf.CIQ($A418,"IQ_BASIC_DEFENSE_INTERVAL_SCORE",$B$3))</f>
        <v/>
      </c>
      <c r="AD418" s="43" t="str">
        <f>IF($A418="","",_xll.ciqfunctions.udf.CIQ($A418,"IQ_CURRENT_RATIO_SCORE",$B$3))</f>
        <v/>
      </c>
      <c r="AE418" s="43" t="str">
        <f>IF($A418="","",_xll.ciqfunctions.udf.CIQ($A418,"IQ_QUICK_RATIO_SCORE",$B$3))</f>
        <v/>
      </c>
    </row>
    <row r="419" spans="3:31" ht="12.75" customHeight="1" x14ac:dyDescent="0.2">
      <c r="C419" s="43" t="str">
        <f>IF($A419="","",_xll.ciqfunctions.udf.CIQ($A419,"IQ_OPERATIONAL_SCORE",$B$3))</f>
        <v/>
      </c>
      <c r="D419" s="43" t="str">
        <f>IF($A419="","",_xll.ciqfunctions.udf.CIQ($A419,"IQ_TOTAL_REV_SCORE",$B$3))</f>
        <v/>
      </c>
      <c r="E419" s="43" t="str">
        <f>IF($A419="","",_xll.ciqfunctions.udf.CIQ($A419,"IQ_TOTAL_EQUITY_SCORE",$B$3))</f>
        <v/>
      </c>
      <c r="F419" s="43" t="str">
        <f>IF($A419="","",_xll.ciqfunctions.udf.CIQ($A419,"IQ_RETURN_CAPITAL_SCORE",$B$3))</f>
        <v/>
      </c>
      <c r="G419" s="43" t="str">
        <f>IF($A419="","",_xll.ciqfunctions.udf.CIQ($A419,"IQ_RECURRING_EARN_ASSETS_SCORE",$B$3))</f>
        <v/>
      </c>
      <c r="H419" s="43" t="str">
        <f>IF($A419="","",_xll.ciqfunctions.udf.CIQ($A419,"IQ_NET_WORKING_CAP_REV_SCORE",$B$3))</f>
        <v/>
      </c>
      <c r="I419" s="43" t="str">
        <f>IF($A419="","",_xll.ciqfunctions.udf.CIQ($A419,"IQ_ASSET_TURNS_SCORE",$B$3))</f>
        <v/>
      </c>
      <c r="J419" s="43" t="str">
        <f>IF($A419="","",_xll.ciqfunctions.udf.CIQ($A419,"IQ_INTAN_ASSETS_REV_SCORE",$B$3))</f>
        <v/>
      </c>
      <c r="K419" s="43" t="str">
        <f>IF($A419="","",_xll.ciqfunctions.udf.CIQ($A419,"IQ_NET_WORKING_CAP_TOTAL_ASSETS_SCORE",$B$3))</f>
        <v/>
      </c>
      <c r="L419" s="43" t="str">
        <f>IF($A419="","",_xll.ciqfunctions.udf.CIQ($A419,"IQ_AP_AR_SCORE",$B$3))</f>
        <v/>
      </c>
      <c r="M419" s="43" t="str">
        <f>IF($A419="","",_xll.ciqfunctions.udf.CIQ($A419,"IQ_MGMT_RATE_RETURN_SCORE",$B$3))</f>
        <v/>
      </c>
      <c r="N419" s="43" t="str">
        <f>IF($A419="","",_xll.ciqfunctions.udf.CIQ($A419,"IQ_GROSS_MARGIN_SCORE",$B$3))</f>
        <v/>
      </c>
      <c r="O419" s="43" t="str">
        <f>IF($A419="","",_xll.ciqfunctions.udf.CIQ($A419,"IQ_EBITDA_MARGIN_SCORE",$B$3))</f>
        <v/>
      </c>
      <c r="Q419" s="43" t="str">
        <f>IF($A419="","",_xll.ciqfunctions.udf.CIQ($A419,"IQ_SOLVENCY_SCORE",$B$3))</f>
        <v/>
      </c>
      <c r="R419" s="43" t="str">
        <f>IF($A419="","",_xll.ciqfunctions.udf.CIQ($A419,"IQ_FFO_INT_SCORE",$B$3))</f>
        <v/>
      </c>
      <c r="S419" s="43" t="str">
        <f>IF($A419="","",_xll.ciqfunctions.udf.CIQ($A419,"IQ_EBITDA_INT_SCORE",$B$3))</f>
        <v/>
      </c>
      <c r="T419" s="43" t="str">
        <f>IF($A419="","",_xll.ciqfunctions.udf.CIQ($A419,"IQ_FFO_TOTAL_DEBT_SCORE",$B$3))</f>
        <v/>
      </c>
      <c r="U419" s="43" t="str">
        <f>IF($A419="","",_xll.ciqfunctions.udf.CIQ($A419,"IQ_NET_DEBT_EBITDA_SCORE",$B$3))</f>
        <v/>
      </c>
      <c r="V419" s="43" t="str">
        <f>IF($A419="","",_xll.ciqfunctions.udf.CIQ($A419,"IQ_TOTAL_DEBT_CAP_SCORE",$B$3))</f>
        <v/>
      </c>
      <c r="W419" s="43" t="str">
        <f>IF($A419="","",_xll.ciqfunctions.udf.CIQ($A419,"IQ_DEBT_TOTAL_LIAB_SCORE",$B$3))</f>
        <v/>
      </c>
      <c r="X419" s="43" t="str">
        <f>IF($A419="","",_xll.ciqfunctions.udf.CIQ($A419,"IQ_TOTAL_DEBT_TOTAL_REV_SCORE",$B$3))</f>
        <v/>
      </c>
      <c r="Z419" s="43" t="str">
        <f>IF($A419="","",_xll.ciqfunctions.udf.CIQ($A419,"IQ_LIQUID_SCORE",$B$3))</f>
        <v/>
      </c>
      <c r="AA419" s="43" t="str">
        <f>IF($A419="","",_xll.ciqfunctions.udf.CIQ($A419,"IQ_FFO_PLUS_CASH_ST_DEBT_SCORE",$B$3))</f>
        <v/>
      </c>
      <c r="AB419" s="43" t="str">
        <f>IF($A419="","",_xll.ciqfunctions.udf.CIQ($A419,"IQ_FFO_GROSS_PROFIT_SCORE",$B$3))</f>
        <v/>
      </c>
      <c r="AC419" s="43" t="str">
        <f>IF($A419="","",_xll.ciqfunctions.udf.CIQ($A419,"IQ_BASIC_DEFENSE_INTERVAL_SCORE",$B$3))</f>
        <v/>
      </c>
      <c r="AD419" s="43" t="str">
        <f>IF($A419="","",_xll.ciqfunctions.udf.CIQ($A419,"IQ_CURRENT_RATIO_SCORE",$B$3))</f>
        <v/>
      </c>
      <c r="AE419" s="43" t="str">
        <f>IF($A419="","",_xll.ciqfunctions.udf.CIQ($A419,"IQ_QUICK_RATIO_SCORE",$B$3))</f>
        <v/>
      </c>
    </row>
    <row r="420" spans="3:31" ht="12.75" customHeight="1" x14ac:dyDescent="0.2">
      <c r="C420" s="43" t="str">
        <f>IF($A420="","",_xll.ciqfunctions.udf.CIQ($A420,"IQ_OPERATIONAL_SCORE",$B$3))</f>
        <v/>
      </c>
      <c r="D420" s="43" t="str">
        <f>IF($A420="","",_xll.ciqfunctions.udf.CIQ($A420,"IQ_TOTAL_REV_SCORE",$B$3))</f>
        <v/>
      </c>
      <c r="E420" s="43" t="str">
        <f>IF($A420="","",_xll.ciqfunctions.udf.CIQ($A420,"IQ_TOTAL_EQUITY_SCORE",$B$3))</f>
        <v/>
      </c>
      <c r="F420" s="43" t="str">
        <f>IF($A420="","",_xll.ciqfunctions.udf.CIQ($A420,"IQ_RETURN_CAPITAL_SCORE",$B$3))</f>
        <v/>
      </c>
      <c r="G420" s="43" t="str">
        <f>IF($A420="","",_xll.ciqfunctions.udf.CIQ($A420,"IQ_RECURRING_EARN_ASSETS_SCORE",$B$3))</f>
        <v/>
      </c>
      <c r="H420" s="43" t="str">
        <f>IF($A420="","",_xll.ciqfunctions.udf.CIQ($A420,"IQ_NET_WORKING_CAP_REV_SCORE",$B$3))</f>
        <v/>
      </c>
      <c r="I420" s="43" t="str">
        <f>IF($A420="","",_xll.ciqfunctions.udf.CIQ($A420,"IQ_ASSET_TURNS_SCORE",$B$3))</f>
        <v/>
      </c>
      <c r="J420" s="43" t="str">
        <f>IF($A420="","",_xll.ciqfunctions.udf.CIQ($A420,"IQ_INTAN_ASSETS_REV_SCORE",$B$3))</f>
        <v/>
      </c>
      <c r="K420" s="43" t="str">
        <f>IF($A420="","",_xll.ciqfunctions.udf.CIQ($A420,"IQ_NET_WORKING_CAP_TOTAL_ASSETS_SCORE",$B$3))</f>
        <v/>
      </c>
      <c r="L420" s="43" t="str">
        <f>IF($A420="","",_xll.ciqfunctions.udf.CIQ($A420,"IQ_AP_AR_SCORE",$B$3))</f>
        <v/>
      </c>
      <c r="M420" s="43" t="str">
        <f>IF($A420="","",_xll.ciqfunctions.udf.CIQ($A420,"IQ_MGMT_RATE_RETURN_SCORE",$B$3))</f>
        <v/>
      </c>
      <c r="N420" s="43" t="str">
        <f>IF($A420="","",_xll.ciqfunctions.udf.CIQ($A420,"IQ_GROSS_MARGIN_SCORE",$B$3))</f>
        <v/>
      </c>
      <c r="O420" s="43" t="str">
        <f>IF($A420="","",_xll.ciqfunctions.udf.CIQ($A420,"IQ_EBITDA_MARGIN_SCORE",$B$3))</f>
        <v/>
      </c>
      <c r="Q420" s="43" t="str">
        <f>IF($A420="","",_xll.ciqfunctions.udf.CIQ($A420,"IQ_SOLVENCY_SCORE",$B$3))</f>
        <v/>
      </c>
      <c r="R420" s="43" t="str">
        <f>IF($A420="","",_xll.ciqfunctions.udf.CIQ($A420,"IQ_FFO_INT_SCORE",$B$3))</f>
        <v/>
      </c>
      <c r="S420" s="43" t="str">
        <f>IF($A420="","",_xll.ciqfunctions.udf.CIQ($A420,"IQ_EBITDA_INT_SCORE",$B$3))</f>
        <v/>
      </c>
      <c r="T420" s="43" t="str">
        <f>IF($A420="","",_xll.ciqfunctions.udf.CIQ($A420,"IQ_FFO_TOTAL_DEBT_SCORE",$B$3))</f>
        <v/>
      </c>
      <c r="U420" s="43" t="str">
        <f>IF($A420="","",_xll.ciqfunctions.udf.CIQ($A420,"IQ_NET_DEBT_EBITDA_SCORE",$B$3))</f>
        <v/>
      </c>
      <c r="V420" s="43" t="str">
        <f>IF($A420="","",_xll.ciqfunctions.udf.CIQ($A420,"IQ_TOTAL_DEBT_CAP_SCORE",$B$3))</f>
        <v/>
      </c>
      <c r="W420" s="43" t="str">
        <f>IF($A420="","",_xll.ciqfunctions.udf.CIQ($A420,"IQ_DEBT_TOTAL_LIAB_SCORE",$B$3))</f>
        <v/>
      </c>
      <c r="X420" s="43" t="str">
        <f>IF($A420="","",_xll.ciqfunctions.udf.CIQ($A420,"IQ_TOTAL_DEBT_TOTAL_REV_SCORE",$B$3))</f>
        <v/>
      </c>
      <c r="Z420" s="43" t="str">
        <f>IF($A420="","",_xll.ciqfunctions.udf.CIQ($A420,"IQ_LIQUID_SCORE",$B$3))</f>
        <v/>
      </c>
      <c r="AA420" s="43" t="str">
        <f>IF($A420="","",_xll.ciqfunctions.udf.CIQ($A420,"IQ_FFO_PLUS_CASH_ST_DEBT_SCORE",$B$3))</f>
        <v/>
      </c>
      <c r="AB420" s="43" t="str">
        <f>IF($A420="","",_xll.ciqfunctions.udf.CIQ($A420,"IQ_FFO_GROSS_PROFIT_SCORE",$B$3))</f>
        <v/>
      </c>
      <c r="AC420" s="43" t="str">
        <f>IF($A420="","",_xll.ciqfunctions.udf.CIQ($A420,"IQ_BASIC_DEFENSE_INTERVAL_SCORE",$B$3))</f>
        <v/>
      </c>
      <c r="AD420" s="43" t="str">
        <f>IF($A420="","",_xll.ciqfunctions.udf.CIQ($A420,"IQ_CURRENT_RATIO_SCORE",$B$3))</f>
        <v/>
      </c>
      <c r="AE420" s="43" t="str">
        <f>IF($A420="","",_xll.ciqfunctions.udf.CIQ($A420,"IQ_QUICK_RATIO_SCORE",$B$3))</f>
        <v/>
      </c>
    </row>
    <row r="421" spans="3:31" ht="12.75" customHeight="1" x14ac:dyDescent="0.2">
      <c r="C421" s="43" t="str">
        <f>IF($A421="","",_xll.ciqfunctions.udf.CIQ($A421,"IQ_OPERATIONAL_SCORE",$B$3))</f>
        <v/>
      </c>
      <c r="D421" s="43" t="str">
        <f>IF($A421="","",_xll.ciqfunctions.udf.CIQ($A421,"IQ_TOTAL_REV_SCORE",$B$3))</f>
        <v/>
      </c>
      <c r="E421" s="43" t="str">
        <f>IF($A421="","",_xll.ciqfunctions.udf.CIQ($A421,"IQ_TOTAL_EQUITY_SCORE",$B$3))</f>
        <v/>
      </c>
      <c r="F421" s="43" t="str">
        <f>IF($A421="","",_xll.ciqfunctions.udf.CIQ($A421,"IQ_RETURN_CAPITAL_SCORE",$B$3))</f>
        <v/>
      </c>
      <c r="G421" s="43" t="str">
        <f>IF($A421="","",_xll.ciqfunctions.udf.CIQ($A421,"IQ_RECURRING_EARN_ASSETS_SCORE",$B$3))</f>
        <v/>
      </c>
      <c r="H421" s="43" t="str">
        <f>IF($A421="","",_xll.ciqfunctions.udf.CIQ($A421,"IQ_NET_WORKING_CAP_REV_SCORE",$B$3))</f>
        <v/>
      </c>
      <c r="I421" s="43" t="str">
        <f>IF($A421="","",_xll.ciqfunctions.udf.CIQ($A421,"IQ_ASSET_TURNS_SCORE",$B$3))</f>
        <v/>
      </c>
      <c r="J421" s="43" t="str">
        <f>IF($A421="","",_xll.ciqfunctions.udf.CIQ($A421,"IQ_INTAN_ASSETS_REV_SCORE",$B$3))</f>
        <v/>
      </c>
      <c r="K421" s="43" t="str">
        <f>IF($A421="","",_xll.ciqfunctions.udf.CIQ($A421,"IQ_NET_WORKING_CAP_TOTAL_ASSETS_SCORE",$B$3))</f>
        <v/>
      </c>
      <c r="L421" s="43" t="str">
        <f>IF($A421="","",_xll.ciqfunctions.udf.CIQ($A421,"IQ_AP_AR_SCORE",$B$3))</f>
        <v/>
      </c>
      <c r="M421" s="43" t="str">
        <f>IF($A421="","",_xll.ciqfunctions.udf.CIQ($A421,"IQ_MGMT_RATE_RETURN_SCORE",$B$3))</f>
        <v/>
      </c>
      <c r="N421" s="43" t="str">
        <f>IF($A421="","",_xll.ciqfunctions.udf.CIQ($A421,"IQ_GROSS_MARGIN_SCORE",$B$3))</f>
        <v/>
      </c>
      <c r="O421" s="43" t="str">
        <f>IF($A421="","",_xll.ciqfunctions.udf.CIQ($A421,"IQ_EBITDA_MARGIN_SCORE",$B$3))</f>
        <v/>
      </c>
      <c r="Q421" s="43" t="str">
        <f>IF($A421="","",_xll.ciqfunctions.udf.CIQ($A421,"IQ_SOLVENCY_SCORE",$B$3))</f>
        <v/>
      </c>
      <c r="R421" s="43" t="str">
        <f>IF($A421="","",_xll.ciqfunctions.udf.CIQ($A421,"IQ_FFO_INT_SCORE",$B$3))</f>
        <v/>
      </c>
      <c r="S421" s="43" t="str">
        <f>IF($A421="","",_xll.ciqfunctions.udf.CIQ($A421,"IQ_EBITDA_INT_SCORE",$B$3))</f>
        <v/>
      </c>
      <c r="T421" s="43" t="str">
        <f>IF($A421="","",_xll.ciqfunctions.udf.CIQ($A421,"IQ_FFO_TOTAL_DEBT_SCORE",$B$3))</f>
        <v/>
      </c>
      <c r="U421" s="43" t="str">
        <f>IF($A421="","",_xll.ciqfunctions.udf.CIQ($A421,"IQ_NET_DEBT_EBITDA_SCORE",$B$3))</f>
        <v/>
      </c>
      <c r="V421" s="43" t="str">
        <f>IF($A421="","",_xll.ciqfunctions.udf.CIQ($A421,"IQ_TOTAL_DEBT_CAP_SCORE",$B$3))</f>
        <v/>
      </c>
      <c r="W421" s="43" t="str">
        <f>IF($A421="","",_xll.ciqfunctions.udf.CIQ($A421,"IQ_DEBT_TOTAL_LIAB_SCORE",$B$3))</f>
        <v/>
      </c>
      <c r="X421" s="43" t="str">
        <f>IF($A421="","",_xll.ciqfunctions.udf.CIQ($A421,"IQ_TOTAL_DEBT_TOTAL_REV_SCORE",$B$3))</f>
        <v/>
      </c>
      <c r="Z421" s="43" t="str">
        <f>IF($A421="","",_xll.ciqfunctions.udf.CIQ($A421,"IQ_LIQUID_SCORE",$B$3))</f>
        <v/>
      </c>
      <c r="AA421" s="43" t="str">
        <f>IF($A421="","",_xll.ciqfunctions.udf.CIQ($A421,"IQ_FFO_PLUS_CASH_ST_DEBT_SCORE",$B$3))</f>
        <v/>
      </c>
      <c r="AB421" s="43" t="str">
        <f>IF($A421="","",_xll.ciqfunctions.udf.CIQ($A421,"IQ_FFO_GROSS_PROFIT_SCORE",$B$3))</f>
        <v/>
      </c>
      <c r="AC421" s="43" t="str">
        <f>IF($A421="","",_xll.ciqfunctions.udf.CIQ($A421,"IQ_BASIC_DEFENSE_INTERVAL_SCORE",$B$3))</f>
        <v/>
      </c>
      <c r="AD421" s="43" t="str">
        <f>IF($A421="","",_xll.ciqfunctions.udf.CIQ($A421,"IQ_CURRENT_RATIO_SCORE",$B$3))</f>
        <v/>
      </c>
      <c r="AE421" s="43" t="str">
        <f>IF($A421="","",_xll.ciqfunctions.udf.CIQ($A421,"IQ_QUICK_RATIO_SCORE",$B$3))</f>
        <v/>
      </c>
    </row>
    <row r="422" spans="3:31" ht="12.75" customHeight="1" x14ac:dyDescent="0.2">
      <c r="C422" s="43" t="str">
        <f>IF($A422="","",_xll.ciqfunctions.udf.CIQ($A422,"IQ_OPERATIONAL_SCORE",$B$3))</f>
        <v/>
      </c>
      <c r="D422" s="43" t="str">
        <f>IF($A422="","",_xll.ciqfunctions.udf.CIQ($A422,"IQ_TOTAL_REV_SCORE",$B$3))</f>
        <v/>
      </c>
      <c r="E422" s="43" t="str">
        <f>IF($A422="","",_xll.ciqfunctions.udf.CIQ($A422,"IQ_TOTAL_EQUITY_SCORE",$B$3))</f>
        <v/>
      </c>
      <c r="F422" s="43" t="str">
        <f>IF($A422="","",_xll.ciqfunctions.udf.CIQ($A422,"IQ_RETURN_CAPITAL_SCORE",$B$3))</f>
        <v/>
      </c>
      <c r="G422" s="43" t="str">
        <f>IF($A422="","",_xll.ciqfunctions.udf.CIQ($A422,"IQ_RECURRING_EARN_ASSETS_SCORE",$B$3))</f>
        <v/>
      </c>
      <c r="H422" s="43" t="str">
        <f>IF($A422="","",_xll.ciqfunctions.udf.CIQ($A422,"IQ_NET_WORKING_CAP_REV_SCORE",$B$3))</f>
        <v/>
      </c>
      <c r="I422" s="43" t="str">
        <f>IF($A422="","",_xll.ciqfunctions.udf.CIQ($A422,"IQ_ASSET_TURNS_SCORE",$B$3))</f>
        <v/>
      </c>
      <c r="J422" s="43" t="str">
        <f>IF($A422="","",_xll.ciqfunctions.udf.CIQ($A422,"IQ_INTAN_ASSETS_REV_SCORE",$B$3))</f>
        <v/>
      </c>
      <c r="K422" s="43" t="str">
        <f>IF($A422="","",_xll.ciqfunctions.udf.CIQ($A422,"IQ_NET_WORKING_CAP_TOTAL_ASSETS_SCORE",$B$3))</f>
        <v/>
      </c>
      <c r="L422" s="43" t="str">
        <f>IF($A422="","",_xll.ciqfunctions.udf.CIQ($A422,"IQ_AP_AR_SCORE",$B$3))</f>
        <v/>
      </c>
      <c r="M422" s="43" t="str">
        <f>IF($A422="","",_xll.ciqfunctions.udf.CIQ($A422,"IQ_MGMT_RATE_RETURN_SCORE",$B$3))</f>
        <v/>
      </c>
      <c r="N422" s="43" t="str">
        <f>IF($A422="","",_xll.ciqfunctions.udf.CIQ($A422,"IQ_GROSS_MARGIN_SCORE",$B$3))</f>
        <v/>
      </c>
      <c r="O422" s="43" t="str">
        <f>IF($A422="","",_xll.ciqfunctions.udf.CIQ($A422,"IQ_EBITDA_MARGIN_SCORE",$B$3))</f>
        <v/>
      </c>
      <c r="Q422" s="43" t="str">
        <f>IF($A422="","",_xll.ciqfunctions.udf.CIQ($A422,"IQ_SOLVENCY_SCORE",$B$3))</f>
        <v/>
      </c>
      <c r="R422" s="43" t="str">
        <f>IF($A422="","",_xll.ciqfunctions.udf.CIQ($A422,"IQ_FFO_INT_SCORE",$B$3))</f>
        <v/>
      </c>
      <c r="S422" s="43" t="str">
        <f>IF($A422="","",_xll.ciqfunctions.udf.CIQ($A422,"IQ_EBITDA_INT_SCORE",$B$3))</f>
        <v/>
      </c>
      <c r="T422" s="43" t="str">
        <f>IF($A422="","",_xll.ciqfunctions.udf.CIQ($A422,"IQ_FFO_TOTAL_DEBT_SCORE",$B$3))</f>
        <v/>
      </c>
      <c r="U422" s="43" t="str">
        <f>IF($A422="","",_xll.ciqfunctions.udf.CIQ($A422,"IQ_NET_DEBT_EBITDA_SCORE",$B$3))</f>
        <v/>
      </c>
      <c r="V422" s="43" t="str">
        <f>IF($A422="","",_xll.ciqfunctions.udf.CIQ($A422,"IQ_TOTAL_DEBT_CAP_SCORE",$B$3))</f>
        <v/>
      </c>
      <c r="W422" s="43" t="str">
        <f>IF($A422="","",_xll.ciqfunctions.udf.CIQ($A422,"IQ_DEBT_TOTAL_LIAB_SCORE",$B$3))</f>
        <v/>
      </c>
      <c r="X422" s="43" t="str">
        <f>IF($A422="","",_xll.ciqfunctions.udf.CIQ($A422,"IQ_TOTAL_DEBT_TOTAL_REV_SCORE",$B$3))</f>
        <v/>
      </c>
      <c r="Z422" s="43" t="str">
        <f>IF($A422="","",_xll.ciqfunctions.udf.CIQ($A422,"IQ_LIQUID_SCORE",$B$3))</f>
        <v/>
      </c>
      <c r="AA422" s="43" t="str">
        <f>IF($A422="","",_xll.ciqfunctions.udf.CIQ($A422,"IQ_FFO_PLUS_CASH_ST_DEBT_SCORE",$B$3))</f>
        <v/>
      </c>
      <c r="AB422" s="43" t="str">
        <f>IF($A422="","",_xll.ciqfunctions.udf.CIQ($A422,"IQ_FFO_GROSS_PROFIT_SCORE",$B$3))</f>
        <v/>
      </c>
      <c r="AC422" s="43" t="str">
        <f>IF($A422="","",_xll.ciqfunctions.udf.CIQ($A422,"IQ_BASIC_DEFENSE_INTERVAL_SCORE",$B$3))</f>
        <v/>
      </c>
      <c r="AD422" s="43" t="str">
        <f>IF($A422="","",_xll.ciqfunctions.udf.CIQ($A422,"IQ_CURRENT_RATIO_SCORE",$B$3))</f>
        <v/>
      </c>
      <c r="AE422" s="43" t="str">
        <f>IF($A422="","",_xll.ciqfunctions.udf.CIQ($A422,"IQ_QUICK_RATIO_SCORE",$B$3))</f>
        <v/>
      </c>
    </row>
    <row r="423" spans="3:31" ht="12.75" customHeight="1" x14ac:dyDescent="0.2">
      <c r="C423" s="43" t="str">
        <f>IF($A423="","",_xll.ciqfunctions.udf.CIQ($A423,"IQ_OPERATIONAL_SCORE",$B$3))</f>
        <v/>
      </c>
      <c r="D423" s="43" t="str">
        <f>IF($A423="","",_xll.ciqfunctions.udf.CIQ($A423,"IQ_TOTAL_REV_SCORE",$B$3))</f>
        <v/>
      </c>
      <c r="E423" s="43" t="str">
        <f>IF($A423="","",_xll.ciqfunctions.udf.CIQ($A423,"IQ_TOTAL_EQUITY_SCORE",$B$3))</f>
        <v/>
      </c>
      <c r="F423" s="43" t="str">
        <f>IF($A423="","",_xll.ciqfunctions.udf.CIQ($A423,"IQ_RETURN_CAPITAL_SCORE",$B$3))</f>
        <v/>
      </c>
      <c r="G423" s="43" t="str">
        <f>IF($A423="","",_xll.ciqfunctions.udf.CIQ($A423,"IQ_RECURRING_EARN_ASSETS_SCORE",$B$3))</f>
        <v/>
      </c>
      <c r="H423" s="43" t="str">
        <f>IF($A423="","",_xll.ciqfunctions.udf.CIQ($A423,"IQ_NET_WORKING_CAP_REV_SCORE",$B$3))</f>
        <v/>
      </c>
      <c r="I423" s="43" t="str">
        <f>IF($A423="","",_xll.ciqfunctions.udf.CIQ($A423,"IQ_ASSET_TURNS_SCORE",$B$3))</f>
        <v/>
      </c>
      <c r="J423" s="43" t="str">
        <f>IF($A423="","",_xll.ciqfunctions.udf.CIQ($A423,"IQ_INTAN_ASSETS_REV_SCORE",$B$3))</f>
        <v/>
      </c>
      <c r="K423" s="43" t="str">
        <f>IF($A423="","",_xll.ciqfunctions.udf.CIQ($A423,"IQ_NET_WORKING_CAP_TOTAL_ASSETS_SCORE",$B$3))</f>
        <v/>
      </c>
      <c r="L423" s="43" t="str">
        <f>IF($A423="","",_xll.ciqfunctions.udf.CIQ($A423,"IQ_AP_AR_SCORE",$B$3))</f>
        <v/>
      </c>
      <c r="M423" s="43" t="str">
        <f>IF($A423="","",_xll.ciqfunctions.udf.CIQ($A423,"IQ_MGMT_RATE_RETURN_SCORE",$B$3))</f>
        <v/>
      </c>
      <c r="N423" s="43" t="str">
        <f>IF($A423="","",_xll.ciqfunctions.udf.CIQ($A423,"IQ_GROSS_MARGIN_SCORE",$B$3))</f>
        <v/>
      </c>
      <c r="O423" s="43" t="str">
        <f>IF($A423="","",_xll.ciqfunctions.udf.CIQ($A423,"IQ_EBITDA_MARGIN_SCORE",$B$3))</f>
        <v/>
      </c>
      <c r="Q423" s="43" t="str">
        <f>IF($A423="","",_xll.ciqfunctions.udf.CIQ($A423,"IQ_SOLVENCY_SCORE",$B$3))</f>
        <v/>
      </c>
      <c r="R423" s="43" t="str">
        <f>IF($A423="","",_xll.ciqfunctions.udf.CIQ($A423,"IQ_FFO_INT_SCORE",$B$3))</f>
        <v/>
      </c>
      <c r="S423" s="43" t="str">
        <f>IF($A423="","",_xll.ciqfunctions.udf.CIQ($A423,"IQ_EBITDA_INT_SCORE",$B$3))</f>
        <v/>
      </c>
      <c r="T423" s="43" t="str">
        <f>IF($A423="","",_xll.ciqfunctions.udf.CIQ($A423,"IQ_FFO_TOTAL_DEBT_SCORE",$B$3))</f>
        <v/>
      </c>
      <c r="U423" s="43" t="str">
        <f>IF($A423="","",_xll.ciqfunctions.udf.CIQ($A423,"IQ_NET_DEBT_EBITDA_SCORE",$B$3))</f>
        <v/>
      </c>
      <c r="V423" s="43" t="str">
        <f>IF($A423="","",_xll.ciqfunctions.udf.CIQ($A423,"IQ_TOTAL_DEBT_CAP_SCORE",$B$3))</f>
        <v/>
      </c>
      <c r="W423" s="43" t="str">
        <f>IF($A423="","",_xll.ciqfunctions.udf.CIQ($A423,"IQ_DEBT_TOTAL_LIAB_SCORE",$B$3))</f>
        <v/>
      </c>
      <c r="X423" s="43" t="str">
        <f>IF($A423="","",_xll.ciqfunctions.udf.CIQ($A423,"IQ_TOTAL_DEBT_TOTAL_REV_SCORE",$B$3))</f>
        <v/>
      </c>
      <c r="Z423" s="43" t="str">
        <f>IF($A423="","",_xll.ciqfunctions.udf.CIQ($A423,"IQ_LIQUID_SCORE",$B$3))</f>
        <v/>
      </c>
      <c r="AA423" s="43" t="str">
        <f>IF($A423="","",_xll.ciqfunctions.udf.CIQ($A423,"IQ_FFO_PLUS_CASH_ST_DEBT_SCORE",$B$3))</f>
        <v/>
      </c>
      <c r="AB423" s="43" t="str">
        <f>IF($A423="","",_xll.ciqfunctions.udf.CIQ($A423,"IQ_FFO_GROSS_PROFIT_SCORE",$B$3))</f>
        <v/>
      </c>
      <c r="AC423" s="43" t="str">
        <f>IF($A423="","",_xll.ciqfunctions.udf.CIQ($A423,"IQ_BASIC_DEFENSE_INTERVAL_SCORE",$B$3))</f>
        <v/>
      </c>
      <c r="AD423" s="43" t="str">
        <f>IF($A423="","",_xll.ciqfunctions.udf.CIQ($A423,"IQ_CURRENT_RATIO_SCORE",$B$3))</f>
        <v/>
      </c>
      <c r="AE423" s="43" t="str">
        <f>IF($A423="","",_xll.ciqfunctions.udf.CIQ($A423,"IQ_QUICK_RATIO_SCORE",$B$3))</f>
        <v/>
      </c>
    </row>
    <row r="424" spans="3:31" ht="12.75" customHeight="1" x14ac:dyDescent="0.2">
      <c r="C424" s="43" t="str">
        <f>IF($A424="","",_xll.ciqfunctions.udf.CIQ($A424,"IQ_OPERATIONAL_SCORE",$B$3))</f>
        <v/>
      </c>
      <c r="D424" s="43" t="str">
        <f>IF($A424="","",_xll.ciqfunctions.udf.CIQ($A424,"IQ_TOTAL_REV_SCORE",$B$3))</f>
        <v/>
      </c>
      <c r="E424" s="43" t="str">
        <f>IF($A424="","",_xll.ciqfunctions.udf.CIQ($A424,"IQ_TOTAL_EQUITY_SCORE",$B$3))</f>
        <v/>
      </c>
      <c r="F424" s="43" t="str">
        <f>IF($A424="","",_xll.ciqfunctions.udf.CIQ($A424,"IQ_RETURN_CAPITAL_SCORE",$B$3))</f>
        <v/>
      </c>
      <c r="G424" s="43" t="str">
        <f>IF($A424="","",_xll.ciqfunctions.udf.CIQ($A424,"IQ_RECURRING_EARN_ASSETS_SCORE",$B$3))</f>
        <v/>
      </c>
      <c r="H424" s="43" t="str">
        <f>IF($A424="","",_xll.ciqfunctions.udf.CIQ($A424,"IQ_NET_WORKING_CAP_REV_SCORE",$B$3))</f>
        <v/>
      </c>
      <c r="I424" s="43" t="str">
        <f>IF($A424="","",_xll.ciqfunctions.udf.CIQ($A424,"IQ_ASSET_TURNS_SCORE",$B$3))</f>
        <v/>
      </c>
      <c r="J424" s="43" t="str">
        <f>IF($A424="","",_xll.ciqfunctions.udf.CIQ($A424,"IQ_INTAN_ASSETS_REV_SCORE",$B$3))</f>
        <v/>
      </c>
      <c r="K424" s="43" t="str">
        <f>IF($A424="","",_xll.ciqfunctions.udf.CIQ($A424,"IQ_NET_WORKING_CAP_TOTAL_ASSETS_SCORE",$B$3))</f>
        <v/>
      </c>
      <c r="L424" s="43" t="str">
        <f>IF($A424="","",_xll.ciqfunctions.udf.CIQ($A424,"IQ_AP_AR_SCORE",$B$3))</f>
        <v/>
      </c>
      <c r="M424" s="43" t="str">
        <f>IF($A424="","",_xll.ciqfunctions.udf.CIQ($A424,"IQ_MGMT_RATE_RETURN_SCORE",$B$3))</f>
        <v/>
      </c>
      <c r="N424" s="43" t="str">
        <f>IF($A424="","",_xll.ciqfunctions.udf.CIQ($A424,"IQ_GROSS_MARGIN_SCORE",$B$3))</f>
        <v/>
      </c>
      <c r="O424" s="43" t="str">
        <f>IF($A424="","",_xll.ciqfunctions.udf.CIQ($A424,"IQ_EBITDA_MARGIN_SCORE",$B$3))</f>
        <v/>
      </c>
      <c r="Q424" s="43" t="str">
        <f>IF($A424="","",_xll.ciqfunctions.udf.CIQ($A424,"IQ_SOLVENCY_SCORE",$B$3))</f>
        <v/>
      </c>
      <c r="R424" s="43" t="str">
        <f>IF($A424="","",_xll.ciqfunctions.udf.CIQ($A424,"IQ_FFO_INT_SCORE",$B$3))</f>
        <v/>
      </c>
      <c r="S424" s="43" t="str">
        <f>IF($A424="","",_xll.ciqfunctions.udf.CIQ($A424,"IQ_EBITDA_INT_SCORE",$B$3))</f>
        <v/>
      </c>
      <c r="T424" s="43" t="str">
        <f>IF($A424="","",_xll.ciqfunctions.udf.CIQ($A424,"IQ_FFO_TOTAL_DEBT_SCORE",$B$3))</f>
        <v/>
      </c>
      <c r="U424" s="43" t="str">
        <f>IF($A424="","",_xll.ciqfunctions.udf.CIQ($A424,"IQ_NET_DEBT_EBITDA_SCORE",$B$3))</f>
        <v/>
      </c>
      <c r="V424" s="43" t="str">
        <f>IF($A424="","",_xll.ciqfunctions.udf.CIQ($A424,"IQ_TOTAL_DEBT_CAP_SCORE",$B$3))</f>
        <v/>
      </c>
      <c r="W424" s="43" t="str">
        <f>IF($A424="","",_xll.ciqfunctions.udf.CIQ($A424,"IQ_DEBT_TOTAL_LIAB_SCORE",$B$3))</f>
        <v/>
      </c>
      <c r="X424" s="43" t="str">
        <f>IF($A424="","",_xll.ciqfunctions.udf.CIQ($A424,"IQ_TOTAL_DEBT_TOTAL_REV_SCORE",$B$3))</f>
        <v/>
      </c>
      <c r="Z424" s="43" t="str">
        <f>IF($A424="","",_xll.ciqfunctions.udf.CIQ($A424,"IQ_LIQUID_SCORE",$B$3))</f>
        <v/>
      </c>
      <c r="AA424" s="43" t="str">
        <f>IF($A424="","",_xll.ciqfunctions.udf.CIQ($A424,"IQ_FFO_PLUS_CASH_ST_DEBT_SCORE",$B$3))</f>
        <v/>
      </c>
      <c r="AB424" s="43" t="str">
        <f>IF($A424="","",_xll.ciqfunctions.udf.CIQ($A424,"IQ_FFO_GROSS_PROFIT_SCORE",$B$3))</f>
        <v/>
      </c>
      <c r="AC424" s="43" t="str">
        <f>IF($A424="","",_xll.ciqfunctions.udf.CIQ($A424,"IQ_BASIC_DEFENSE_INTERVAL_SCORE",$B$3))</f>
        <v/>
      </c>
      <c r="AD424" s="43" t="str">
        <f>IF($A424="","",_xll.ciqfunctions.udf.CIQ($A424,"IQ_CURRENT_RATIO_SCORE",$B$3))</f>
        <v/>
      </c>
      <c r="AE424" s="43" t="str">
        <f>IF($A424="","",_xll.ciqfunctions.udf.CIQ($A424,"IQ_QUICK_RATIO_SCORE",$B$3))</f>
        <v/>
      </c>
    </row>
    <row r="425" spans="3:31" ht="12.75" customHeight="1" x14ac:dyDescent="0.2">
      <c r="C425" s="43" t="str">
        <f>IF($A425="","",_xll.ciqfunctions.udf.CIQ($A425,"IQ_OPERATIONAL_SCORE",$B$3))</f>
        <v/>
      </c>
      <c r="D425" s="43" t="str">
        <f>IF($A425="","",_xll.ciqfunctions.udf.CIQ($A425,"IQ_TOTAL_REV_SCORE",$B$3))</f>
        <v/>
      </c>
      <c r="E425" s="43" t="str">
        <f>IF($A425="","",_xll.ciqfunctions.udf.CIQ($A425,"IQ_TOTAL_EQUITY_SCORE",$B$3))</f>
        <v/>
      </c>
      <c r="F425" s="43" t="str">
        <f>IF($A425="","",_xll.ciqfunctions.udf.CIQ($A425,"IQ_RETURN_CAPITAL_SCORE",$B$3))</f>
        <v/>
      </c>
      <c r="G425" s="43" t="str">
        <f>IF($A425="","",_xll.ciqfunctions.udf.CIQ($A425,"IQ_RECURRING_EARN_ASSETS_SCORE",$B$3))</f>
        <v/>
      </c>
      <c r="H425" s="43" t="str">
        <f>IF($A425="","",_xll.ciqfunctions.udf.CIQ($A425,"IQ_NET_WORKING_CAP_REV_SCORE",$B$3))</f>
        <v/>
      </c>
      <c r="I425" s="43" t="str">
        <f>IF($A425="","",_xll.ciqfunctions.udf.CIQ($A425,"IQ_ASSET_TURNS_SCORE",$B$3))</f>
        <v/>
      </c>
      <c r="J425" s="43" t="str">
        <f>IF($A425="","",_xll.ciqfunctions.udf.CIQ($A425,"IQ_INTAN_ASSETS_REV_SCORE",$B$3))</f>
        <v/>
      </c>
      <c r="K425" s="43" t="str">
        <f>IF($A425="","",_xll.ciqfunctions.udf.CIQ($A425,"IQ_NET_WORKING_CAP_TOTAL_ASSETS_SCORE",$B$3))</f>
        <v/>
      </c>
      <c r="L425" s="43" t="str">
        <f>IF($A425="","",_xll.ciqfunctions.udf.CIQ($A425,"IQ_AP_AR_SCORE",$B$3))</f>
        <v/>
      </c>
      <c r="M425" s="43" t="str">
        <f>IF($A425="","",_xll.ciqfunctions.udf.CIQ($A425,"IQ_MGMT_RATE_RETURN_SCORE",$B$3))</f>
        <v/>
      </c>
      <c r="N425" s="43" t="str">
        <f>IF($A425="","",_xll.ciqfunctions.udf.CIQ($A425,"IQ_GROSS_MARGIN_SCORE",$B$3))</f>
        <v/>
      </c>
      <c r="O425" s="43" t="str">
        <f>IF($A425="","",_xll.ciqfunctions.udf.CIQ($A425,"IQ_EBITDA_MARGIN_SCORE",$B$3))</f>
        <v/>
      </c>
      <c r="Q425" s="43" t="str">
        <f>IF($A425="","",_xll.ciqfunctions.udf.CIQ($A425,"IQ_SOLVENCY_SCORE",$B$3))</f>
        <v/>
      </c>
      <c r="R425" s="43" t="str">
        <f>IF($A425="","",_xll.ciqfunctions.udf.CIQ($A425,"IQ_FFO_INT_SCORE",$B$3))</f>
        <v/>
      </c>
      <c r="S425" s="43" t="str">
        <f>IF($A425="","",_xll.ciqfunctions.udf.CIQ($A425,"IQ_EBITDA_INT_SCORE",$B$3))</f>
        <v/>
      </c>
      <c r="T425" s="43" t="str">
        <f>IF($A425="","",_xll.ciqfunctions.udf.CIQ($A425,"IQ_FFO_TOTAL_DEBT_SCORE",$B$3))</f>
        <v/>
      </c>
      <c r="U425" s="43" t="str">
        <f>IF($A425="","",_xll.ciqfunctions.udf.CIQ($A425,"IQ_NET_DEBT_EBITDA_SCORE",$B$3))</f>
        <v/>
      </c>
      <c r="V425" s="43" t="str">
        <f>IF($A425="","",_xll.ciqfunctions.udf.CIQ($A425,"IQ_TOTAL_DEBT_CAP_SCORE",$B$3))</f>
        <v/>
      </c>
      <c r="W425" s="43" t="str">
        <f>IF($A425="","",_xll.ciqfunctions.udf.CIQ($A425,"IQ_DEBT_TOTAL_LIAB_SCORE",$B$3))</f>
        <v/>
      </c>
      <c r="X425" s="43" t="str">
        <f>IF($A425="","",_xll.ciqfunctions.udf.CIQ($A425,"IQ_TOTAL_DEBT_TOTAL_REV_SCORE",$B$3))</f>
        <v/>
      </c>
      <c r="Z425" s="43" t="str">
        <f>IF($A425="","",_xll.ciqfunctions.udf.CIQ($A425,"IQ_LIQUID_SCORE",$B$3))</f>
        <v/>
      </c>
      <c r="AA425" s="43" t="str">
        <f>IF($A425="","",_xll.ciqfunctions.udf.CIQ($A425,"IQ_FFO_PLUS_CASH_ST_DEBT_SCORE",$B$3))</f>
        <v/>
      </c>
      <c r="AB425" s="43" t="str">
        <f>IF($A425="","",_xll.ciqfunctions.udf.CIQ($A425,"IQ_FFO_GROSS_PROFIT_SCORE",$B$3))</f>
        <v/>
      </c>
      <c r="AC425" s="43" t="str">
        <f>IF($A425="","",_xll.ciqfunctions.udf.CIQ($A425,"IQ_BASIC_DEFENSE_INTERVAL_SCORE",$B$3))</f>
        <v/>
      </c>
      <c r="AD425" s="43" t="str">
        <f>IF($A425="","",_xll.ciqfunctions.udf.CIQ($A425,"IQ_CURRENT_RATIO_SCORE",$B$3))</f>
        <v/>
      </c>
      <c r="AE425" s="43" t="str">
        <f>IF($A425="","",_xll.ciqfunctions.udf.CIQ($A425,"IQ_QUICK_RATIO_SCORE",$B$3))</f>
        <v/>
      </c>
    </row>
    <row r="426" spans="3:31" ht="12.75" customHeight="1" x14ac:dyDescent="0.2">
      <c r="C426" s="43" t="str">
        <f>IF($A426="","",_xll.ciqfunctions.udf.CIQ($A426,"IQ_OPERATIONAL_SCORE",$B$3))</f>
        <v/>
      </c>
      <c r="D426" s="43" t="str">
        <f>IF($A426="","",_xll.ciqfunctions.udf.CIQ($A426,"IQ_TOTAL_REV_SCORE",$B$3))</f>
        <v/>
      </c>
      <c r="E426" s="43" t="str">
        <f>IF($A426="","",_xll.ciqfunctions.udf.CIQ($A426,"IQ_TOTAL_EQUITY_SCORE",$B$3))</f>
        <v/>
      </c>
      <c r="F426" s="43" t="str">
        <f>IF($A426="","",_xll.ciqfunctions.udf.CIQ($A426,"IQ_RETURN_CAPITAL_SCORE",$B$3))</f>
        <v/>
      </c>
      <c r="G426" s="43" t="str">
        <f>IF($A426="","",_xll.ciqfunctions.udf.CIQ($A426,"IQ_RECURRING_EARN_ASSETS_SCORE",$B$3))</f>
        <v/>
      </c>
      <c r="H426" s="43" t="str">
        <f>IF($A426="","",_xll.ciqfunctions.udf.CIQ($A426,"IQ_NET_WORKING_CAP_REV_SCORE",$B$3))</f>
        <v/>
      </c>
      <c r="I426" s="43" t="str">
        <f>IF($A426="","",_xll.ciqfunctions.udf.CIQ($A426,"IQ_ASSET_TURNS_SCORE",$B$3))</f>
        <v/>
      </c>
      <c r="J426" s="43" t="str">
        <f>IF($A426="","",_xll.ciqfunctions.udf.CIQ($A426,"IQ_INTAN_ASSETS_REV_SCORE",$B$3))</f>
        <v/>
      </c>
      <c r="K426" s="43" t="str">
        <f>IF($A426="","",_xll.ciqfunctions.udf.CIQ($A426,"IQ_NET_WORKING_CAP_TOTAL_ASSETS_SCORE",$B$3))</f>
        <v/>
      </c>
      <c r="L426" s="43" t="str">
        <f>IF($A426="","",_xll.ciqfunctions.udf.CIQ($A426,"IQ_AP_AR_SCORE",$B$3))</f>
        <v/>
      </c>
      <c r="M426" s="43" t="str">
        <f>IF($A426="","",_xll.ciqfunctions.udf.CIQ($A426,"IQ_MGMT_RATE_RETURN_SCORE",$B$3))</f>
        <v/>
      </c>
      <c r="N426" s="43" t="str">
        <f>IF($A426="","",_xll.ciqfunctions.udf.CIQ($A426,"IQ_GROSS_MARGIN_SCORE",$B$3))</f>
        <v/>
      </c>
      <c r="O426" s="43" t="str">
        <f>IF($A426="","",_xll.ciqfunctions.udf.CIQ($A426,"IQ_EBITDA_MARGIN_SCORE",$B$3))</f>
        <v/>
      </c>
      <c r="Q426" s="43" t="str">
        <f>IF($A426="","",_xll.ciqfunctions.udf.CIQ($A426,"IQ_SOLVENCY_SCORE",$B$3))</f>
        <v/>
      </c>
      <c r="R426" s="43" t="str">
        <f>IF($A426="","",_xll.ciqfunctions.udf.CIQ($A426,"IQ_FFO_INT_SCORE",$B$3))</f>
        <v/>
      </c>
      <c r="S426" s="43" t="str">
        <f>IF($A426="","",_xll.ciqfunctions.udf.CIQ($A426,"IQ_EBITDA_INT_SCORE",$B$3))</f>
        <v/>
      </c>
      <c r="T426" s="43" t="str">
        <f>IF($A426="","",_xll.ciqfunctions.udf.CIQ($A426,"IQ_FFO_TOTAL_DEBT_SCORE",$B$3))</f>
        <v/>
      </c>
      <c r="U426" s="43" t="str">
        <f>IF($A426="","",_xll.ciqfunctions.udf.CIQ($A426,"IQ_NET_DEBT_EBITDA_SCORE",$B$3))</f>
        <v/>
      </c>
      <c r="V426" s="43" t="str">
        <f>IF($A426="","",_xll.ciqfunctions.udf.CIQ($A426,"IQ_TOTAL_DEBT_CAP_SCORE",$B$3))</f>
        <v/>
      </c>
      <c r="W426" s="43" t="str">
        <f>IF($A426="","",_xll.ciqfunctions.udf.CIQ($A426,"IQ_DEBT_TOTAL_LIAB_SCORE",$B$3))</f>
        <v/>
      </c>
      <c r="X426" s="43" t="str">
        <f>IF($A426="","",_xll.ciqfunctions.udf.CIQ($A426,"IQ_TOTAL_DEBT_TOTAL_REV_SCORE",$B$3))</f>
        <v/>
      </c>
      <c r="Z426" s="43" t="str">
        <f>IF($A426="","",_xll.ciqfunctions.udf.CIQ($A426,"IQ_LIQUID_SCORE",$B$3))</f>
        <v/>
      </c>
      <c r="AA426" s="43" t="str">
        <f>IF($A426="","",_xll.ciqfunctions.udf.CIQ($A426,"IQ_FFO_PLUS_CASH_ST_DEBT_SCORE",$B$3))</f>
        <v/>
      </c>
      <c r="AB426" s="43" t="str">
        <f>IF($A426="","",_xll.ciqfunctions.udf.CIQ($A426,"IQ_FFO_GROSS_PROFIT_SCORE",$B$3))</f>
        <v/>
      </c>
      <c r="AC426" s="43" t="str">
        <f>IF($A426="","",_xll.ciqfunctions.udf.CIQ($A426,"IQ_BASIC_DEFENSE_INTERVAL_SCORE",$B$3))</f>
        <v/>
      </c>
      <c r="AD426" s="43" t="str">
        <f>IF($A426="","",_xll.ciqfunctions.udf.CIQ($A426,"IQ_CURRENT_RATIO_SCORE",$B$3))</f>
        <v/>
      </c>
      <c r="AE426" s="43" t="str">
        <f>IF($A426="","",_xll.ciqfunctions.udf.CIQ($A426,"IQ_QUICK_RATIO_SCORE",$B$3))</f>
        <v/>
      </c>
    </row>
    <row r="427" spans="3:31" ht="12.75" customHeight="1" x14ac:dyDescent="0.2">
      <c r="C427" s="43" t="str">
        <f>IF($A427="","",_xll.ciqfunctions.udf.CIQ($A427,"IQ_OPERATIONAL_SCORE",$B$3))</f>
        <v/>
      </c>
      <c r="D427" s="43" t="str">
        <f>IF($A427="","",_xll.ciqfunctions.udf.CIQ($A427,"IQ_TOTAL_REV_SCORE",$B$3))</f>
        <v/>
      </c>
      <c r="E427" s="43" t="str">
        <f>IF($A427="","",_xll.ciqfunctions.udf.CIQ($A427,"IQ_TOTAL_EQUITY_SCORE",$B$3))</f>
        <v/>
      </c>
      <c r="F427" s="43" t="str">
        <f>IF($A427="","",_xll.ciqfunctions.udf.CIQ($A427,"IQ_RETURN_CAPITAL_SCORE",$B$3))</f>
        <v/>
      </c>
      <c r="G427" s="43" t="str">
        <f>IF($A427="","",_xll.ciqfunctions.udf.CIQ($A427,"IQ_RECURRING_EARN_ASSETS_SCORE",$B$3))</f>
        <v/>
      </c>
      <c r="H427" s="43" t="str">
        <f>IF($A427="","",_xll.ciqfunctions.udf.CIQ($A427,"IQ_NET_WORKING_CAP_REV_SCORE",$B$3))</f>
        <v/>
      </c>
      <c r="I427" s="43" t="str">
        <f>IF($A427="","",_xll.ciqfunctions.udf.CIQ($A427,"IQ_ASSET_TURNS_SCORE",$B$3))</f>
        <v/>
      </c>
      <c r="J427" s="43" t="str">
        <f>IF($A427="","",_xll.ciqfunctions.udf.CIQ($A427,"IQ_INTAN_ASSETS_REV_SCORE",$B$3))</f>
        <v/>
      </c>
      <c r="K427" s="43" t="str">
        <f>IF($A427="","",_xll.ciqfunctions.udf.CIQ($A427,"IQ_NET_WORKING_CAP_TOTAL_ASSETS_SCORE",$B$3))</f>
        <v/>
      </c>
      <c r="L427" s="43" t="str">
        <f>IF($A427="","",_xll.ciqfunctions.udf.CIQ($A427,"IQ_AP_AR_SCORE",$B$3))</f>
        <v/>
      </c>
      <c r="M427" s="43" t="str">
        <f>IF($A427="","",_xll.ciqfunctions.udf.CIQ($A427,"IQ_MGMT_RATE_RETURN_SCORE",$B$3))</f>
        <v/>
      </c>
      <c r="N427" s="43" t="str">
        <f>IF($A427="","",_xll.ciqfunctions.udf.CIQ($A427,"IQ_GROSS_MARGIN_SCORE",$B$3))</f>
        <v/>
      </c>
      <c r="O427" s="43" t="str">
        <f>IF($A427="","",_xll.ciqfunctions.udf.CIQ($A427,"IQ_EBITDA_MARGIN_SCORE",$B$3))</f>
        <v/>
      </c>
      <c r="Q427" s="43" t="str">
        <f>IF($A427="","",_xll.ciqfunctions.udf.CIQ($A427,"IQ_SOLVENCY_SCORE",$B$3))</f>
        <v/>
      </c>
      <c r="R427" s="43" t="str">
        <f>IF($A427="","",_xll.ciqfunctions.udf.CIQ($A427,"IQ_FFO_INT_SCORE",$B$3))</f>
        <v/>
      </c>
      <c r="S427" s="43" t="str">
        <f>IF($A427="","",_xll.ciqfunctions.udf.CIQ($A427,"IQ_EBITDA_INT_SCORE",$B$3))</f>
        <v/>
      </c>
      <c r="T427" s="43" t="str">
        <f>IF($A427="","",_xll.ciqfunctions.udf.CIQ($A427,"IQ_FFO_TOTAL_DEBT_SCORE",$B$3))</f>
        <v/>
      </c>
      <c r="U427" s="43" t="str">
        <f>IF($A427="","",_xll.ciqfunctions.udf.CIQ($A427,"IQ_NET_DEBT_EBITDA_SCORE",$B$3))</f>
        <v/>
      </c>
      <c r="V427" s="43" t="str">
        <f>IF($A427="","",_xll.ciqfunctions.udf.CIQ($A427,"IQ_TOTAL_DEBT_CAP_SCORE",$B$3))</f>
        <v/>
      </c>
      <c r="W427" s="43" t="str">
        <f>IF($A427="","",_xll.ciqfunctions.udf.CIQ($A427,"IQ_DEBT_TOTAL_LIAB_SCORE",$B$3))</f>
        <v/>
      </c>
      <c r="X427" s="43" t="str">
        <f>IF($A427="","",_xll.ciqfunctions.udf.CIQ($A427,"IQ_TOTAL_DEBT_TOTAL_REV_SCORE",$B$3))</f>
        <v/>
      </c>
      <c r="Z427" s="43" t="str">
        <f>IF($A427="","",_xll.ciqfunctions.udf.CIQ($A427,"IQ_LIQUID_SCORE",$B$3))</f>
        <v/>
      </c>
      <c r="AA427" s="43" t="str">
        <f>IF($A427="","",_xll.ciqfunctions.udf.CIQ($A427,"IQ_FFO_PLUS_CASH_ST_DEBT_SCORE",$B$3))</f>
        <v/>
      </c>
      <c r="AB427" s="43" t="str">
        <f>IF($A427="","",_xll.ciqfunctions.udf.CIQ($A427,"IQ_FFO_GROSS_PROFIT_SCORE",$B$3))</f>
        <v/>
      </c>
      <c r="AC427" s="43" t="str">
        <f>IF($A427="","",_xll.ciqfunctions.udf.CIQ($A427,"IQ_BASIC_DEFENSE_INTERVAL_SCORE",$B$3))</f>
        <v/>
      </c>
      <c r="AD427" s="43" t="str">
        <f>IF($A427="","",_xll.ciqfunctions.udf.CIQ($A427,"IQ_CURRENT_RATIO_SCORE",$B$3))</f>
        <v/>
      </c>
      <c r="AE427" s="43" t="str">
        <f>IF($A427="","",_xll.ciqfunctions.udf.CIQ($A427,"IQ_QUICK_RATIO_SCORE",$B$3))</f>
        <v/>
      </c>
    </row>
    <row r="428" spans="3:31" ht="12.75" customHeight="1" x14ac:dyDescent="0.2">
      <c r="C428" s="43" t="str">
        <f>IF($A428="","",_xll.ciqfunctions.udf.CIQ($A428,"IQ_OPERATIONAL_SCORE",$B$3))</f>
        <v/>
      </c>
      <c r="D428" s="43" t="str">
        <f>IF($A428="","",_xll.ciqfunctions.udf.CIQ($A428,"IQ_TOTAL_REV_SCORE",$B$3))</f>
        <v/>
      </c>
      <c r="E428" s="43" t="str">
        <f>IF($A428="","",_xll.ciqfunctions.udf.CIQ($A428,"IQ_TOTAL_EQUITY_SCORE",$B$3))</f>
        <v/>
      </c>
      <c r="F428" s="43" t="str">
        <f>IF($A428="","",_xll.ciqfunctions.udf.CIQ($A428,"IQ_RETURN_CAPITAL_SCORE",$B$3))</f>
        <v/>
      </c>
      <c r="G428" s="43" t="str">
        <f>IF($A428="","",_xll.ciqfunctions.udf.CIQ($A428,"IQ_RECURRING_EARN_ASSETS_SCORE",$B$3))</f>
        <v/>
      </c>
      <c r="H428" s="43" t="str">
        <f>IF($A428="","",_xll.ciqfunctions.udf.CIQ($A428,"IQ_NET_WORKING_CAP_REV_SCORE",$B$3))</f>
        <v/>
      </c>
      <c r="I428" s="43" t="str">
        <f>IF($A428="","",_xll.ciqfunctions.udf.CIQ($A428,"IQ_ASSET_TURNS_SCORE",$B$3))</f>
        <v/>
      </c>
      <c r="J428" s="43" t="str">
        <f>IF($A428="","",_xll.ciqfunctions.udf.CIQ($A428,"IQ_INTAN_ASSETS_REV_SCORE",$B$3))</f>
        <v/>
      </c>
      <c r="K428" s="43" t="str">
        <f>IF($A428="","",_xll.ciqfunctions.udf.CIQ($A428,"IQ_NET_WORKING_CAP_TOTAL_ASSETS_SCORE",$B$3))</f>
        <v/>
      </c>
      <c r="L428" s="43" t="str">
        <f>IF($A428="","",_xll.ciqfunctions.udf.CIQ($A428,"IQ_AP_AR_SCORE",$B$3))</f>
        <v/>
      </c>
      <c r="M428" s="43" t="str">
        <f>IF($A428="","",_xll.ciqfunctions.udf.CIQ($A428,"IQ_MGMT_RATE_RETURN_SCORE",$B$3))</f>
        <v/>
      </c>
      <c r="N428" s="43" t="str">
        <f>IF($A428="","",_xll.ciqfunctions.udf.CIQ($A428,"IQ_GROSS_MARGIN_SCORE",$B$3))</f>
        <v/>
      </c>
      <c r="O428" s="43" t="str">
        <f>IF($A428="","",_xll.ciqfunctions.udf.CIQ($A428,"IQ_EBITDA_MARGIN_SCORE",$B$3))</f>
        <v/>
      </c>
      <c r="Q428" s="43" t="str">
        <f>IF($A428="","",_xll.ciqfunctions.udf.CIQ($A428,"IQ_SOLVENCY_SCORE",$B$3))</f>
        <v/>
      </c>
      <c r="R428" s="43" t="str">
        <f>IF($A428="","",_xll.ciqfunctions.udf.CIQ($A428,"IQ_FFO_INT_SCORE",$B$3))</f>
        <v/>
      </c>
      <c r="S428" s="43" t="str">
        <f>IF($A428="","",_xll.ciqfunctions.udf.CIQ($A428,"IQ_EBITDA_INT_SCORE",$B$3))</f>
        <v/>
      </c>
      <c r="T428" s="43" t="str">
        <f>IF($A428="","",_xll.ciqfunctions.udf.CIQ($A428,"IQ_FFO_TOTAL_DEBT_SCORE",$B$3))</f>
        <v/>
      </c>
      <c r="U428" s="43" t="str">
        <f>IF($A428="","",_xll.ciqfunctions.udf.CIQ($A428,"IQ_NET_DEBT_EBITDA_SCORE",$B$3))</f>
        <v/>
      </c>
      <c r="V428" s="43" t="str">
        <f>IF($A428="","",_xll.ciqfunctions.udf.CIQ($A428,"IQ_TOTAL_DEBT_CAP_SCORE",$B$3))</f>
        <v/>
      </c>
      <c r="W428" s="43" t="str">
        <f>IF($A428="","",_xll.ciqfunctions.udf.CIQ($A428,"IQ_DEBT_TOTAL_LIAB_SCORE",$B$3))</f>
        <v/>
      </c>
      <c r="X428" s="43" t="str">
        <f>IF($A428="","",_xll.ciqfunctions.udf.CIQ($A428,"IQ_TOTAL_DEBT_TOTAL_REV_SCORE",$B$3))</f>
        <v/>
      </c>
      <c r="Z428" s="43" t="str">
        <f>IF($A428="","",_xll.ciqfunctions.udf.CIQ($A428,"IQ_LIQUID_SCORE",$B$3))</f>
        <v/>
      </c>
      <c r="AA428" s="43" t="str">
        <f>IF($A428="","",_xll.ciqfunctions.udf.CIQ($A428,"IQ_FFO_PLUS_CASH_ST_DEBT_SCORE",$B$3))</f>
        <v/>
      </c>
      <c r="AB428" s="43" t="str">
        <f>IF($A428="","",_xll.ciqfunctions.udf.CIQ($A428,"IQ_FFO_GROSS_PROFIT_SCORE",$B$3))</f>
        <v/>
      </c>
      <c r="AC428" s="43" t="str">
        <f>IF($A428="","",_xll.ciqfunctions.udf.CIQ($A428,"IQ_BASIC_DEFENSE_INTERVAL_SCORE",$B$3))</f>
        <v/>
      </c>
      <c r="AD428" s="43" t="str">
        <f>IF($A428="","",_xll.ciqfunctions.udf.CIQ($A428,"IQ_CURRENT_RATIO_SCORE",$B$3))</f>
        <v/>
      </c>
      <c r="AE428" s="43" t="str">
        <f>IF($A428="","",_xll.ciqfunctions.udf.CIQ($A428,"IQ_QUICK_RATIO_SCORE",$B$3))</f>
        <v/>
      </c>
    </row>
    <row r="429" spans="3:31" ht="12.75" customHeight="1" x14ac:dyDescent="0.2">
      <c r="C429" s="43" t="str">
        <f>IF($A429="","",_xll.ciqfunctions.udf.CIQ($A429,"IQ_OPERATIONAL_SCORE",$B$3))</f>
        <v/>
      </c>
      <c r="D429" s="43" t="str">
        <f>IF($A429="","",_xll.ciqfunctions.udf.CIQ($A429,"IQ_TOTAL_REV_SCORE",$B$3))</f>
        <v/>
      </c>
      <c r="E429" s="43" t="str">
        <f>IF($A429="","",_xll.ciqfunctions.udf.CIQ($A429,"IQ_TOTAL_EQUITY_SCORE",$B$3))</f>
        <v/>
      </c>
      <c r="F429" s="43" t="str">
        <f>IF($A429="","",_xll.ciqfunctions.udf.CIQ($A429,"IQ_RETURN_CAPITAL_SCORE",$B$3))</f>
        <v/>
      </c>
      <c r="G429" s="43" t="str">
        <f>IF($A429="","",_xll.ciqfunctions.udf.CIQ($A429,"IQ_RECURRING_EARN_ASSETS_SCORE",$B$3))</f>
        <v/>
      </c>
      <c r="H429" s="43" t="str">
        <f>IF($A429="","",_xll.ciqfunctions.udf.CIQ($A429,"IQ_NET_WORKING_CAP_REV_SCORE",$B$3))</f>
        <v/>
      </c>
      <c r="I429" s="43" t="str">
        <f>IF($A429="","",_xll.ciqfunctions.udf.CIQ($A429,"IQ_ASSET_TURNS_SCORE",$B$3))</f>
        <v/>
      </c>
      <c r="J429" s="43" t="str">
        <f>IF($A429="","",_xll.ciqfunctions.udf.CIQ($A429,"IQ_INTAN_ASSETS_REV_SCORE",$B$3))</f>
        <v/>
      </c>
      <c r="K429" s="43" t="str">
        <f>IF($A429="","",_xll.ciqfunctions.udf.CIQ($A429,"IQ_NET_WORKING_CAP_TOTAL_ASSETS_SCORE",$B$3))</f>
        <v/>
      </c>
      <c r="L429" s="43" t="str">
        <f>IF($A429="","",_xll.ciqfunctions.udf.CIQ($A429,"IQ_AP_AR_SCORE",$B$3))</f>
        <v/>
      </c>
      <c r="M429" s="43" t="str">
        <f>IF($A429="","",_xll.ciqfunctions.udf.CIQ($A429,"IQ_MGMT_RATE_RETURN_SCORE",$B$3))</f>
        <v/>
      </c>
      <c r="N429" s="43" t="str">
        <f>IF($A429="","",_xll.ciqfunctions.udf.CIQ($A429,"IQ_GROSS_MARGIN_SCORE",$B$3))</f>
        <v/>
      </c>
      <c r="O429" s="43" t="str">
        <f>IF($A429="","",_xll.ciqfunctions.udf.CIQ($A429,"IQ_EBITDA_MARGIN_SCORE",$B$3))</f>
        <v/>
      </c>
      <c r="Q429" s="43" t="str">
        <f>IF($A429="","",_xll.ciqfunctions.udf.CIQ($A429,"IQ_SOLVENCY_SCORE",$B$3))</f>
        <v/>
      </c>
      <c r="R429" s="43" t="str">
        <f>IF($A429="","",_xll.ciqfunctions.udf.CIQ($A429,"IQ_FFO_INT_SCORE",$B$3))</f>
        <v/>
      </c>
      <c r="S429" s="43" t="str">
        <f>IF($A429="","",_xll.ciqfunctions.udf.CIQ($A429,"IQ_EBITDA_INT_SCORE",$B$3))</f>
        <v/>
      </c>
      <c r="T429" s="43" t="str">
        <f>IF($A429="","",_xll.ciqfunctions.udf.CIQ($A429,"IQ_FFO_TOTAL_DEBT_SCORE",$B$3))</f>
        <v/>
      </c>
      <c r="U429" s="43" t="str">
        <f>IF($A429="","",_xll.ciqfunctions.udf.CIQ($A429,"IQ_NET_DEBT_EBITDA_SCORE",$B$3))</f>
        <v/>
      </c>
      <c r="V429" s="43" t="str">
        <f>IF($A429="","",_xll.ciqfunctions.udf.CIQ($A429,"IQ_TOTAL_DEBT_CAP_SCORE",$B$3))</f>
        <v/>
      </c>
      <c r="W429" s="43" t="str">
        <f>IF($A429="","",_xll.ciqfunctions.udf.CIQ($A429,"IQ_DEBT_TOTAL_LIAB_SCORE",$B$3))</f>
        <v/>
      </c>
      <c r="X429" s="43" t="str">
        <f>IF($A429="","",_xll.ciqfunctions.udf.CIQ($A429,"IQ_TOTAL_DEBT_TOTAL_REV_SCORE",$B$3))</f>
        <v/>
      </c>
      <c r="Z429" s="43" t="str">
        <f>IF($A429="","",_xll.ciqfunctions.udf.CIQ($A429,"IQ_LIQUID_SCORE",$B$3))</f>
        <v/>
      </c>
      <c r="AA429" s="43" t="str">
        <f>IF($A429="","",_xll.ciqfunctions.udf.CIQ($A429,"IQ_FFO_PLUS_CASH_ST_DEBT_SCORE",$B$3))</f>
        <v/>
      </c>
      <c r="AB429" s="43" t="str">
        <f>IF($A429="","",_xll.ciqfunctions.udf.CIQ($A429,"IQ_FFO_GROSS_PROFIT_SCORE",$B$3))</f>
        <v/>
      </c>
      <c r="AC429" s="43" t="str">
        <f>IF($A429="","",_xll.ciqfunctions.udf.CIQ($A429,"IQ_BASIC_DEFENSE_INTERVAL_SCORE",$B$3))</f>
        <v/>
      </c>
      <c r="AD429" s="43" t="str">
        <f>IF($A429="","",_xll.ciqfunctions.udf.CIQ($A429,"IQ_CURRENT_RATIO_SCORE",$B$3))</f>
        <v/>
      </c>
      <c r="AE429" s="43" t="str">
        <f>IF($A429="","",_xll.ciqfunctions.udf.CIQ($A429,"IQ_QUICK_RATIO_SCORE",$B$3))</f>
        <v/>
      </c>
    </row>
    <row r="430" spans="3:31" ht="12.75" customHeight="1" x14ac:dyDescent="0.2">
      <c r="C430" s="43" t="str">
        <f>IF($A430="","",_xll.ciqfunctions.udf.CIQ($A430,"IQ_OPERATIONAL_SCORE",$B$3))</f>
        <v/>
      </c>
      <c r="D430" s="43" t="str">
        <f>IF($A430="","",_xll.ciqfunctions.udf.CIQ($A430,"IQ_TOTAL_REV_SCORE",$B$3))</f>
        <v/>
      </c>
      <c r="E430" s="43" t="str">
        <f>IF($A430="","",_xll.ciqfunctions.udf.CIQ($A430,"IQ_TOTAL_EQUITY_SCORE",$B$3))</f>
        <v/>
      </c>
      <c r="F430" s="43" t="str">
        <f>IF($A430="","",_xll.ciqfunctions.udf.CIQ($A430,"IQ_RETURN_CAPITAL_SCORE",$B$3))</f>
        <v/>
      </c>
      <c r="G430" s="43" t="str">
        <f>IF($A430="","",_xll.ciqfunctions.udf.CIQ($A430,"IQ_RECURRING_EARN_ASSETS_SCORE",$B$3))</f>
        <v/>
      </c>
      <c r="H430" s="43" t="str">
        <f>IF($A430="","",_xll.ciqfunctions.udf.CIQ($A430,"IQ_NET_WORKING_CAP_REV_SCORE",$B$3))</f>
        <v/>
      </c>
      <c r="I430" s="43" t="str">
        <f>IF($A430="","",_xll.ciqfunctions.udf.CIQ($A430,"IQ_ASSET_TURNS_SCORE",$B$3))</f>
        <v/>
      </c>
      <c r="J430" s="43" t="str">
        <f>IF($A430="","",_xll.ciqfunctions.udf.CIQ($A430,"IQ_INTAN_ASSETS_REV_SCORE",$B$3))</f>
        <v/>
      </c>
      <c r="K430" s="43" t="str">
        <f>IF($A430="","",_xll.ciqfunctions.udf.CIQ($A430,"IQ_NET_WORKING_CAP_TOTAL_ASSETS_SCORE",$B$3))</f>
        <v/>
      </c>
      <c r="L430" s="43" t="str">
        <f>IF($A430="","",_xll.ciqfunctions.udf.CIQ($A430,"IQ_AP_AR_SCORE",$B$3))</f>
        <v/>
      </c>
      <c r="M430" s="43" t="str">
        <f>IF($A430="","",_xll.ciqfunctions.udf.CIQ($A430,"IQ_MGMT_RATE_RETURN_SCORE",$B$3))</f>
        <v/>
      </c>
      <c r="N430" s="43" t="str">
        <f>IF($A430="","",_xll.ciqfunctions.udf.CIQ($A430,"IQ_GROSS_MARGIN_SCORE",$B$3))</f>
        <v/>
      </c>
      <c r="O430" s="43" t="str">
        <f>IF($A430="","",_xll.ciqfunctions.udf.CIQ($A430,"IQ_EBITDA_MARGIN_SCORE",$B$3))</f>
        <v/>
      </c>
      <c r="Q430" s="43" t="str">
        <f>IF($A430="","",_xll.ciqfunctions.udf.CIQ($A430,"IQ_SOLVENCY_SCORE",$B$3))</f>
        <v/>
      </c>
      <c r="R430" s="43" t="str">
        <f>IF($A430="","",_xll.ciqfunctions.udf.CIQ($A430,"IQ_FFO_INT_SCORE",$B$3))</f>
        <v/>
      </c>
      <c r="S430" s="43" t="str">
        <f>IF($A430="","",_xll.ciqfunctions.udf.CIQ($A430,"IQ_EBITDA_INT_SCORE",$B$3))</f>
        <v/>
      </c>
      <c r="T430" s="43" t="str">
        <f>IF($A430="","",_xll.ciqfunctions.udf.CIQ($A430,"IQ_FFO_TOTAL_DEBT_SCORE",$B$3))</f>
        <v/>
      </c>
      <c r="U430" s="43" t="str">
        <f>IF($A430="","",_xll.ciqfunctions.udf.CIQ($A430,"IQ_NET_DEBT_EBITDA_SCORE",$B$3))</f>
        <v/>
      </c>
      <c r="V430" s="43" t="str">
        <f>IF($A430="","",_xll.ciqfunctions.udf.CIQ($A430,"IQ_TOTAL_DEBT_CAP_SCORE",$B$3))</f>
        <v/>
      </c>
      <c r="W430" s="43" t="str">
        <f>IF($A430="","",_xll.ciqfunctions.udf.CIQ($A430,"IQ_DEBT_TOTAL_LIAB_SCORE",$B$3))</f>
        <v/>
      </c>
      <c r="X430" s="43" t="str">
        <f>IF($A430="","",_xll.ciqfunctions.udf.CIQ($A430,"IQ_TOTAL_DEBT_TOTAL_REV_SCORE",$B$3))</f>
        <v/>
      </c>
      <c r="Z430" s="43" t="str">
        <f>IF($A430="","",_xll.ciqfunctions.udf.CIQ($A430,"IQ_LIQUID_SCORE",$B$3))</f>
        <v/>
      </c>
      <c r="AA430" s="43" t="str">
        <f>IF($A430="","",_xll.ciqfunctions.udf.CIQ($A430,"IQ_FFO_PLUS_CASH_ST_DEBT_SCORE",$B$3))</f>
        <v/>
      </c>
      <c r="AB430" s="43" t="str">
        <f>IF($A430="","",_xll.ciqfunctions.udf.CIQ($A430,"IQ_FFO_GROSS_PROFIT_SCORE",$B$3))</f>
        <v/>
      </c>
      <c r="AC430" s="43" t="str">
        <f>IF($A430="","",_xll.ciqfunctions.udf.CIQ($A430,"IQ_BASIC_DEFENSE_INTERVAL_SCORE",$B$3))</f>
        <v/>
      </c>
      <c r="AD430" s="43" t="str">
        <f>IF($A430="","",_xll.ciqfunctions.udf.CIQ($A430,"IQ_CURRENT_RATIO_SCORE",$B$3))</f>
        <v/>
      </c>
      <c r="AE430" s="43" t="str">
        <f>IF($A430="","",_xll.ciqfunctions.udf.CIQ($A430,"IQ_QUICK_RATIO_SCORE",$B$3))</f>
        <v/>
      </c>
    </row>
    <row r="431" spans="3:31" ht="12.75" customHeight="1" x14ac:dyDescent="0.2">
      <c r="C431" s="43" t="str">
        <f>IF($A431="","",_xll.ciqfunctions.udf.CIQ($A431,"IQ_OPERATIONAL_SCORE",$B$3))</f>
        <v/>
      </c>
      <c r="D431" s="43" t="str">
        <f>IF($A431="","",_xll.ciqfunctions.udf.CIQ($A431,"IQ_TOTAL_REV_SCORE",$B$3))</f>
        <v/>
      </c>
      <c r="E431" s="43" t="str">
        <f>IF($A431="","",_xll.ciqfunctions.udf.CIQ($A431,"IQ_TOTAL_EQUITY_SCORE",$B$3))</f>
        <v/>
      </c>
      <c r="F431" s="43" t="str">
        <f>IF($A431="","",_xll.ciqfunctions.udf.CIQ($A431,"IQ_RETURN_CAPITAL_SCORE",$B$3))</f>
        <v/>
      </c>
      <c r="G431" s="43" t="str">
        <f>IF($A431="","",_xll.ciqfunctions.udf.CIQ($A431,"IQ_RECURRING_EARN_ASSETS_SCORE",$B$3))</f>
        <v/>
      </c>
      <c r="H431" s="43" t="str">
        <f>IF($A431="","",_xll.ciqfunctions.udf.CIQ($A431,"IQ_NET_WORKING_CAP_REV_SCORE",$B$3))</f>
        <v/>
      </c>
      <c r="I431" s="43" t="str">
        <f>IF($A431="","",_xll.ciqfunctions.udf.CIQ($A431,"IQ_ASSET_TURNS_SCORE",$B$3))</f>
        <v/>
      </c>
      <c r="J431" s="43" t="str">
        <f>IF($A431="","",_xll.ciqfunctions.udf.CIQ($A431,"IQ_INTAN_ASSETS_REV_SCORE",$B$3))</f>
        <v/>
      </c>
      <c r="K431" s="43" t="str">
        <f>IF($A431="","",_xll.ciqfunctions.udf.CIQ($A431,"IQ_NET_WORKING_CAP_TOTAL_ASSETS_SCORE",$B$3))</f>
        <v/>
      </c>
      <c r="L431" s="43" t="str">
        <f>IF($A431="","",_xll.ciqfunctions.udf.CIQ($A431,"IQ_AP_AR_SCORE",$B$3))</f>
        <v/>
      </c>
      <c r="M431" s="43" t="str">
        <f>IF($A431="","",_xll.ciqfunctions.udf.CIQ($A431,"IQ_MGMT_RATE_RETURN_SCORE",$B$3))</f>
        <v/>
      </c>
      <c r="N431" s="43" t="str">
        <f>IF($A431="","",_xll.ciqfunctions.udf.CIQ($A431,"IQ_GROSS_MARGIN_SCORE",$B$3))</f>
        <v/>
      </c>
      <c r="O431" s="43" t="str">
        <f>IF($A431="","",_xll.ciqfunctions.udf.CIQ($A431,"IQ_EBITDA_MARGIN_SCORE",$B$3))</f>
        <v/>
      </c>
      <c r="Q431" s="43" t="str">
        <f>IF($A431="","",_xll.ciqfunctions.udf.CIQ($A431,"IQ_SOLVENCY_SCORE",$B$3))</f>
        <v/>
      </c>
      <c r="R431" s="43" t="str">
        <f>IF($A431="","",_xll.ciqfunctions.udf.CIQ($A431,"IQ_FFO_INT_SCORE",$B$3))</f>
        <v/>
      </c>
      <c r="S431" s="43" t="str">
        <f>IF($A431="","",_xll.ciqfunctions.udf.CIQ($A431,"IQ_EBITDA_INT_SCORE",$B$3))</f>
        <v/>
      </c>
      <c r="T431" s="43" t="str">
        <f>IF($A431="","",_xll.ciqfunctions.udf.CIQ($A431,"IQ_FFO_TOTAL_DEBT_SCORE",$B$3))</f>
        <v/>
      </c>
      <c r="U431" s="43" t="str">
        <f>IF($A431="","",_xll.ciqfunctions.udf.CIQ($A431,"IQ_NET_DEBT_EBITDA_SCORE",$B$3))</f>
        <v/>
      </c>
      <c r="V431" s="43" t="str">
        <f>IF($A431="","",_xll.ciqfunctions.udf.CIQ($A431,"IQ_TOTAL_DEBT_CAP_SCORE",$B$3))</f>
        <v/>
      </c>
      <c r="W431" s="43" t="str">
        <f>IF($A431="","",_xll.ciqfunctions.udf.CIQ($A431,"IQ_DEBT_TOTAL_LIAB_SCORE",$B$3))</f>
        <v/>
      </c>
      <c r="X431" s="43" t="str">
        <f>IF($A431="","",_xll.ciqfunctions.udf.CIQ($A431,"IQ_TOTAL_DEBT_TOTAL_REV_SCORE",$B$3))</f>
        <v/>
      </c>
      <c r="Z431" s="43" t="str">
        <f>IF($A431="","",_xll.ciqfunctions.udf.CIQ($A431,"IQ_LIQUID_SCORE",$B$3))</f>
        <v/>
      </c>
      <c r="AA431" s="43" t="str">
        <f>IF($A431="","",_xll.ciqfunctions.udf.CIQ($A431,"IQ_FFO_PLUS_CASH_ST_DEBT_SCORE",$B$3))</f>
        <v/>
      </c>
      <c r="AB431" s="43" t="str">
        <f>IF($A431="","",_xll.ciqfunctions.udf.CIQ($A431,"IQ_FFO_GROSS_PROFIT_SCORE",$B$3))</f>
        <v/>
      </c>
      <c r="AC431" s="43" t="str">
        <f>IF($A431="","",_xll.ciqfunctions.udf.CIQ($A431,"IQ_BASIC_DEFENSE_INTERVAL_SCORE",$B$3))</f>
        <v/>
      </c>
      <c r="AD431" s="43" t="str">
        <f>IF($A431="","",_xll.ciqfunctions.udf.CIQ($A431,"IQ_CURRENT_RATIO_SCORE",$B$3))</f>
        <v/>
      </c>
      <c r="AE431" s="43" t="str">
        <f>IF($A431="","",_xll.ciqfunctions.udf.CIQ($A431,"IQ_QUICK_RATIO_SCORE",$B$3))</f>
        <v/>
      </c>
    </row>
    <row r="432" spans="3:31" ht="12.75" customHeight="1" x14ac:dyDescent="0.2">
      <c r="C432" s="43" t="str">
        <f>IF($A432="","",_xll.ciqfunctions.udf.CIQ($A432,"IQ_OPERATIONAL_SCORE",$B$3))</f>
        <v/>
      </c>
      <c r="D432" s="43" t="str">
        <f>IF($A432="","",_xll.ciqfunctions.udf.CIQ($A432,"IQ_TOTAL_REV_SCORE",$B$3))</f>
        <v/>
      </c>
      <c r="E432" s="43" t="str">
        <f>IF($A432="","",_xll.ciqfunctions.udf.CIQ($A432,"IQ_TOTAL_EQUITY_SCORE",$B$3))</f>
        <v/>
      </c>
      <c r="F432" s="43" t="str">
        <f>IF($A432="","",_xll.ciqfunctions.udf.CIQ($A432,"IQ_RETURN_CAPITAL_SCORE",$B$3))</f>
        <v/>
      </c>
      <c r="G432" s="43" t="str">
        <f>IF($A432="","",_xll.ciqfunctions.udf.CIQ($A432,"IQ_RECURRING_EARN_ASSETS_SCORE",$B$3))</f>
        <v/>
      </c>
      <c r="H432" s="43" t="str">
        <f>IF($A432="","",_xll.ciqfunctions.udf.CIQ($A432,"IQ_NET_WORKING_CAP_REV_SCORE",$B$3))</f>
        <v/>
      </c>
      <c r="I432" s="43" t="str">
        <f>IF($A432="","",_xll.ciqfunctions.udf.CIQ($A432,"IQ_ASSET_TURNS_SCORE",$B$3))</f>
        <v/>
      </c>
      <c r="J432" s="43" t="str">
        <f>IF($A432="","",_xll.ciqfunctions.udf.CIQ($A432,"IQ_INTAN_ASSETS_REV_SCORE",$B$3))</f>
        <v/>
      </c>
      <c r="K432" s="43" t="str">
        <f>IF($A432="","",_xll.ciqfunctions.udf.CIQ($A432,"IQ_NET_WORKING_CAP_TOTAL_ASSETS_SCORE",$B$3))</f>
        <v/>
      </c>
      <c r="L432" s="43" t="str">
        <f>IF($A432="","",_xll.ciqfunctions.udf.CIQ($A432,"IQ_AP_AR_SCORE",$B$3))</f>
        <v/>
      </c>
      <c r="M432" s="43" t="str">
        <f>IF($A432="","",_xll.ciqfunctions.udf.CIQ($A432,"IQ_MGMT_RATE_RETURN_SCORE",$B$3))</f>
        <v/>
      </c>
      <c r="N432" s="43" t="str">
        <f>IF($A432="","",_xll.ciqfunctions.udf.CIQ($A432,"IQ_GROSS_MARGIN_SCORE",$B$3))</f>
        <v/>
      </c>
      <c r="O432" s="43" t="str">
        <f>IF($A432="","",_xll.ciqfunctions.udf.CIQ($A432,"IQ_EBITDA_MARGIN_SCORE",$B$3))</f>
        <v/>
      </c>
      <c r="Q432" s="43" t="str">
        <f>IF($A432="","",_xll.ciqfunctions.udf.CIQ($A432,"IQ_SOLVENCY_SCORE",$B$3))</f>
        <v/>
      </c>
      <c r="R432" s="43" t="str">
        <f>IF($A432="","",_xll.ciqfunctions.udf.CIQ($A432,"IQ_FFO_INT_SCORE",$B$3))</f>
        <v/>
      </c>
      <c r="S432" s="43" t="str">
        <f>IF($A432="","",_xll.ciqfunctions.udf.CIQ($A432,"IQ_EBITDA_INT_SCORE",$B$3))</f>
        <v/>
      </c>
      <c r="T432" s="43" t="str">
        <f>IF($A432="","",_xll.ciqfunctions.udf.CIQ($A432,"IQ_FFO_TOTAL_DEBT_SCORE",$B$3))</f>
        <v/>
      </c>
      <c r="U432" s="43" t="str">
        <f>IF($A432="","",_xll.ciqfunctions.udf.CIQ($A432,"IQ_NET_DEBT_EBITDA_SCORE",$B$3))</f>
        <v/>
      </c>
      <c r="V432" s="43" t="str">
        <f>IF($A432="","",_xll.ciqfunctions.udf.CIQ($A432,"IQ_TOTAL_DEBT_CAP_SCORE",$B$3))</f>
        <v/>
      </c>
      <c r="W432" s="43" t="str">
        <f>IF($A432="","",_xll.ciqfunctions.udf.CIQ($A432,"IQ_DEBT_TOTAL_LIAB_SCORE",$B$3))</f>
        <v/>
      </c>
      <c r="X432" s="43" t="str">
        <f>IF($A432="","",_xll.ciqfunctions.udf.CIQ($A432,"IQ_TOTAL_DEBT_TOTAL_REV_SCORE",$B$3))</f>
        <v/>
      </c>
      <c r="Z432" s="43" t="str">
        <f>IF($A432="","",_xll.ciqfunctions.udf.CIQ($A432,"IQ_LIQUID_SCORE",$B$3))</f>
        <v/>
      </c>
      <c r="AA432" s="43" t="str">
        <f>IF($A432="","",_xll.ciqfunctions.udf.CIQ($A432,"IQ_FFO_PLUS_CASH_ST_DEBT_SCORE",$B$3))</f>
        <v/>
      </c>
      <c r="AB432" s="43" t="str">
        <f>IF($A432="","",_xll.ciqfunctions.udf.CIQ($A432,"IQ_FFO_GROSS_PROFIT_SCORE",$B$3))</f>
        <v/>
      </c>
      <c r="AC432" s="43" t="str">
        <f>IF($A432="","",_xll.ciqfunctions.udf.CIQ($A432,"IQ_BASIC_DEFENSE_INTERVAL_SCORE",$B$3))</f>
        <v/>
      </c>
      <c r="AD432" s="43" t="str">
        <f>IF($A432="","",_xll.ciqfunctions.udf.CIQ($A432,"IQ_CURRENT_RATIO_SCORE",$B$3))</f>
        <v/>
      </c>
      <c r="AE432" s="43" t="str">
        <f>IF($A432="","",_xll.ciqfunctions.udf.CIQ($A432,"IQ_QUICK_RATIO_SCORE",$B$3))</f>
        <v/>
      </c>
    </row>
    <row r="433" spans="3:31" ht="12.75" customHeight="1" x14ac:dyDescent="0.2">
      <c r="C433" s="43" t="str">
        <f>IF($A433="","",_xll.ciqfunctions.udf.CIQ($A433,"IQ_OPERATIONAL_SCORE",$B$3))</f>
        <v/>
      </c>
      <c r="D433" s="43" t="str">
        <f>IF($A433="","",_xll.ciqfunctions.udf.CIQ($A433,"IQ_TOTAL_REV_SCORE",$B$3))</f>
        <v/>
      </c>
      <c r="E433" s="43" t="str">
        <f>IF($A433="","",_xll.ciqfunctions.udf.CIQ($A433,"IQ_TOTAL_EQUITY_SCORE",$B$3))</f>
        <v/>
      </c>
      <c r="F433" s="43" t="str">
        <f>IF($A433="","",_xll.ciqfunctions.udf.CIQ($A433,"IQ_RETURN_CAPITAL_SCORE",$B$3))</f>
        <v/>
      </c>
      <c r="G433" s="43" t="str">
        <f>IF($A433="","",_xll.ciqfunctions.udf.CIQ($A433,"IQ_RECURRING_EARN_ASSETS_SCORE",$B$3))</f>
        <v/>
      </c>
      <c r="H433" s="43" t="str">
        <f>IF($A433="","",_xll.ciqfunctions.udf.CIQ($A433,"IQ_NET_WORKING_CAP_REV_SCORE",$B$3))</f>
        <v/>
      </c>
      <c r="I433" s="43" t="str">
        <f>IF($A433="","",_xll.ciqfunctions.udf.CIQ($A433,"IQ_ASSET_TURNS_SCORE",$B$3))</f>
        <v/>
      </c>
      <c r="J433" s="43" t="str">
        <f>IF($A433="","",_xll.ciqfunctions.udf.CIQ($A433,"IQ_INTAN_ASSETS_REV_SCORE",$B$3))</f>
        <v/>
      </c>
      <c r="K433" s="43" t="str">
        <f>IF($A433="","",_xll.ciqfunctions.udf.CIQ($A433,"IQ_NET_WORKING_CAP_TOTAL_ASSETS_SCORE",$B$3))</f>
        <v/>
      </c>
      <c r="L433" s="43" t="str">
        <f>IF($A433="","",_xll.ciqfunctions.udf.CIQ($A433,"IQ_AP_AR_SCORE",$B$3))</f>
        <v/>
      </c>
      <c r="M433" s="43" t="str">
        <f>IF($A433="","",_xll.ciqfunctions.udf.CIQ($A433,"IQ_MGMT_RATE_RETURN_SCORE",$B$3))</f>
        <v/>
      </c>
      <c r="N433" s="43" t="str">
        <f>IF($A433="","",_xll.ciqfunctions.udf.CIQ($A433,"IQ_GROSS_MARGIN_SCORE",$B$3))</f>
        <v/>
      </c>
      <c r="O433" s="43" t="str">
        <f>IF($A433="","",_xll.ciqfunctions.udf.CIQ($A433,"IQ_EBITDA_MARGIN_SCORE",$B$3))</f>
        <v/>
      </c>
      <c r="Q433" s="43" t="str">
        <f>IF($A433="","",_xll.ciqfunctions.udf.CIQ($A433,"IQ_SOLVENCY_SCORE",$B$3))</f>
        <v/>
      </c>
      <c r="R433" s="43" t="str">
        <f>IF($A433="","",_xll.ciqfunctions.udf.CIQ($A433,"IQ_FFO_INT_SCORE",$B$3))</f>
        <v/>
      </c>
      <c r="S433" s="43" t="str">
        <f>IF($A433="","",_xll.ciqfunctions.udf.CIQ($A433,"IQ_EBITDA_INT_SCORE",$B$3))</f>
        <v/>
      </c>
      <c r="T433" s="43" t="str">
        <f>IF($A433="","",_xll.ciqfunctions.udf.CIQ($A433,"IQ_FFO_TOTAL_DEBT_SCORE",$B$3))</f>
        <v/>
      </c>
      <c r="U433" s="43" t="str">
        <f>IF($A433="","",_xll.ciqfunctions.udf.CIQ($A433,"IQ_NET_DEBT_EBITDA_SCORE",$B$3))</f>
        <v/>
      </c>
      <c r="V433" s="43" t="str">
        <f>IF($A433="","",_xll.ciqfunctions.udf.CIQ($A433,"IQ_TOTAL_DEBT_CAP_SCORE",$B$3))</f>
        <v/>
      </c>
      <c r="W433" s="43" t="str">
        <f>IF($A433="","",_xll.ciqfunctions.udf.CIQ($A433,"IQ_DEBT_TOTAL_LIAB_SCORE",$B$3))</f>
        <v/>
      </c>
      <c r="X433" s="43" t="str">
        <f>IF($A433="","",_xll.ciqfunctions.udf.CIQ($A433,"IQ_TOTAL_DEBT_TOTAL_REV_SCORE",$B$3))</f>
        <v/>
      </c>
      <c r="Z433" s="43" t="str">
        <f>IF($A433="","",_xll.ciqfunctions.udf.CIQ($A433,"IQ_LIQUID_SCORE",$B$3))</f>
        <v/>
      </c>
      <c r="AA433" s="43" t="str">
        <f>IF($A433="","",_xll.ciqfunctions.udf.CIQ($A433,"IQ_FFO_PLUS_CASH_ST_DEBT_SCORE",$B$3))</f>
        <v/>
      </c>
      <c r="AB433" s="43" t="str">
        <f>IF($A433="","",_xll.ciqfunctions.udf.CIQ($A433,"IQ_FFO_GROSS_PROFIT_SCORE",$B$3))</f>
        <v/>
      </c>
      <c r="AC433" s="43" t="str">
        <f>IF($A433="","",_xll.ciqfunctions.udf.CIQ($A433,"IQ_BASIC_DEFENSE_INTERVAL_SCORE",$B$3))</f>
        <v/>
      </c>
      <c r="AD433" s="43" t="str">
        <f>IF($A433="","",_xll.ciqfunctions.udf.CIQ($A433,"IQ_CURRENT_RATIO_SCORE",$B$3))</f>
        <v/>
      </c>
      <c r="AE433" s="43" t="str">
        <f>IF($A433="","",_xll.ciqfunctions.udf.CIQ($A433,"IQ_QUICK_RATIO_SCORE",$B$3))</f>
        <v/>
      </c>
    </row>
    <row r="434" spans="3:31" ht="12.75" customHeight="1" x14ac:dyDescent="0.2">
      <c r="C434" s="43" t="str">
        <f>IF($A434="","",_xll.ciqfunctions.udf.CIQ($A434,"IQ_OPERATIONAL_SCORE",$B$3))</f>
        <v/>
      </c>
      <c r="D434" s="43" t="str">
        <f>IF($A434="","",_xll.ciqfunctions.udf.CIQ($A434,"IQ_TOTAL_REV_SCORE",$B$3))</f>
        <v/>
      </c>
      <c r="E434" s="43" t="str">
        <f>IF($A434="","",_xll.ciqfunctions.udf.CIQ($A434,"IQ_TOTAL_EQUITY_SCORE",$B$3))</f>
        <v/>
      </c>
      <c r="F434" s="43" t="str">
        <f>IF($A434="","",_xll.ciqfunctions.udf.CIQ($A434,"IQ_RETURN_CAPITAL_SCORE",$B$3))</f>
        <v/>
      </c>
      <c r="G434" s="43" t="str">
        <f>IF($A434="","",_xll.ciqfunctions.udf.CIQ($A434,"IQ_RECURRING_EARN_ASSETS_SCORE",$B$3))</f>
        <v/>
      </c>
      <c r="H434" s="43" t="str">
        <f>IF($A434="","",_xll.ciqfunctions.udf.CIQ($A434,"IQ_NET_WORKING_CAP_REV_SCORE",$B$3))</f>
        <v/>
      </c>
      <c r="I434" s="43" t="str">
        <f>IF($A434="","",_xll.ciqfunctions.udf.CIQ($A434,"IQ_ASSET_TURNS_SCORE",$B$3))</f>
        <v/>
      </c>
      <c r="J434" s="43" t="str">
        <f>IF($A434="","",_xll.ciqfunctions.udf.CIQ($A434,"IQ_INTAN_ASSETS_REV_SCORE",$B$3))</f>
        <v/>
      </c>
      <c r="K434" s="43" t="str">
        <f>IF($A434="","",_xll.ciqfunctions.udf.CIQ($A434,"IQ_NET_WORKING_CAP_TOTAL_ASSETS_SCORE",$B$3))</f>
        <v/>
      </c>
      <c r="L434" s="43" t="str">
        <f>IF($A434="","",_xll.ciqfunctions.udf.CIQ($A434,"IQ_AP_AR_SCORE",$B$3))</f>
        <v/>
      </c>
      <c r="M434" s="43" t="str">
        <f>IF($A434="","",_xll.ciqfunctions.udf.CIQ($A434,"IQ_MGMT_RATE_RETURN_SCORE",$B$3))</f>
        <v/>
      </c>
      <c r="N434" s="43" t="str">
        <f>IF($A434="","",_xll.ciqfunctions.udf.CIQ($A434,"IQ_GROSS_MARGIN_SCORE",$B$3))</f>
        <v/>
      </c>
      <c r="O434" s="43" t="str">
        <f>IF($A434="","",_xll.ciqfunctions.udf.CIQ($A434,"IQ_EBITDA_MARGIN_SCORE",$B$3))</f>
        <v/>
      </c>
      <c r="Q434" s="43" t="str">
        <f>IF($A434="","",_xll.ciqfunctions.udf.CIQ($A434,"IQ_SOLVENCY_SCORE",$B$3))</f>
        <v/>
      </c>
      <c r="R434" s="43" t="str">
        <f>IF($A434="","",_xll.ciqfunctions.udf.CIQ($A434,"IQ_FFO_INT_SCORE",$B$3))</f>
        <v/>
      </c>
      <c r="S434" s="43" t="str">
        <f>IF($A434="","",_xll.ciqfunctions.udf.CIQ($A434,"IQ_EBITDA_INT_SCORE",$B$3))</f>
        <v/>
      </c>
      <c r="T434" s="43" t="str">
        <f>IF($A434="","",_xll.ciqfunctions.udf.CIQ($A434,"IQ_FFO_TOTAL_DEBT_SCORE",$B$3))</f>
        <v/>
      </c>
      <c r="U434" s="43" t="str">
        <f>IF($A434="","",_xll.ciqfunctions.udf.CIQ($A434,"IQ_NET_DEBT_EBITDA_SCORE",$B$3))</f>
        <v/>
      </c>
      <c r="V434" s="43" t="str">
        <f>IF($A434="","",_xll.ciqfunctions.udf.CIQ($A434,"IQ_TOTAL_DEBT_CAP_SCORE",$B$3))</f>
        <v/>
      </c>
      <c r="W434" s="43" t="str">
        <f>IF($A434="","",_xll.ciqfunctions.udf.CIQ($A434,"IQ_DEBT_TOTAL_LIAB_SCORE",$B$3))</f>
        <v/>
      </c>
      <c r="X434" s="43" t="str">
        <f>IF($A434="","",_xll.ciqfunctions.udf.CIQ($A434,"IQ_TOTAL_DEBT_TOTAL_REV_SCORE",$B$3))</f>
        <v/>
      </c>
      <c r="Z434" s="43" t="str">
        <f>IF($A434="","",_xll.ciqfunctions.udf.CIQ($A434,"IQ_LIQUID_SCORE",$B$3))</f>
        <v/>
      </c>
      <c r="AA434" s="43" t="str">
        <f>IF($A434="","",_xll.ciqfunctions.udf.CIQ($A434,"IQ_FFO_PLUS_CASH_ST_DEBT_SCORE",$B$3))</f>
        <v/>
      </c>
      <c r="AB434" s="43" t="str">
        <f>IF($A434="","",_xll.ciqfunctions.udf.CIQ($A434,"IQ_FFO_GROSS_PROFIT_SCORE",$B$3))</f>
        <v/>
      </c>
      <c r="AC434" s="43" t="str">
        <f>IF($A434="","",_xll.ciqfunctions.udf.CIQ($A434,"IQ_BASIC_DEFENSE_INTERVAL_SCORE",$B$3))</f>
        <v/>
      </c>
      <c r="AD434" s="43" t="str">
        <f>IF($A434="","",_xll.ciqfunctions.udf.CIQ($A434,"IQ_CURRENT_RATIO_SCORE",$B$3))</f>
        <v/>
      </c>
      <c r="AE434" s="43" t="str">
        <f>IF($A434="","",_xll.ciqfunctions.udf.CIQ($A434,"IQ_QUICK_RATIO_SCORE",$B$3))</f>
        <v/>
      </c>
    </row>
    <row r="435" spans="3:31" ht="12.75" customHeight="1" x14ac:dyDescent="0.2">
      <c r="C435" s="43" t="str">
        <f>IF($A435="","",_xll.ciqfunctions.udf.CIQ($A435,"IQ_OPERATIONAL_SCORE",$B$3))</f>
        <v/>
      </c>
      <c r="D435" s="43" t="str">
        <f>IF($A435="","",_xll.ciqfunctions.udf.CIQ($A435,"IQ_TOTAL_REV_SCORE",$B$3))</f>
        <v/>
      </c>
      <c r="E435" s="43" t="str">
        <f>IF($A435="","",_xll.ciqfunctions.udf.CIQ($A435,"IQ_TOTAL_EQUITY_SCORE",$B$3))</f>
        <v/>
      </c>
      <c r="F435" s="43" t="str">
        <f>IF($A435="","",_xll.ciqfunctions.udf.CIQ($A435,"IQ_RETURN_CAPITAL_SCORE",$B$3))</f>
        <v/>
      </c>
      <c r="G435" s="43" t="str">
        <f>IF($A435="","",_xll.ciqfunctions.udf.CIQ($A435,"IQ_RECURRING_EARN_ASSETS_SCORE",$B$3))</f>
        <v/>
      </c>
      <c r="H435" s="43" t="str">
        <f>IF($A435="","",_xll.ciqfunctions.udf.CIQ($A435,"IQ_NET_WORKING_CAP_REV_SCORE",$B$3))</f>
        <v/>
      </c>
      <c r="I435" s="43" t="str">
        <f>IF($A435="","",_xll.ciqfunctions.udf.CIQ($A435,"IQ_ASSET_TURNS_SCORE",$B$3))</f>
        <v/>
      </c>
      <c r="J435" s="43" t="str">
        <f>IF($A435="","",_xll.ciqfunctions.udf.CIQ($A435,"IQ_INTAN_ASSETS_REV_SCORE",$B$3))</f>
        <v/>
      </c>
      <c r="K435" s="43" t="str">
        <f>IF($A435="","",_xll.ciqfunctions.udf.CIQ($A435,"IQ_NET_WORKING_CAP_TOTAL_ASSETS_SCORE",$B$3))</f>
        <v/>
      </c>
      <c r="L435" s="43" t="str">
        <f>IF($A435="","",_xll.ciqfunctions.udf.CIQ($A435,"IQ_AP_AR_SCORE",$B$3))</f>
        <v/>
      </c>
      <c r="M435" s="43" t="str">
        <f>IF($A435="","",_xll.ciqfunctions.udf.CIQ($A435,"IQ_MGMT_RATE_RETURN_SCORE",$B$3))</f>
        <v/>
      </c>
      <c r="N435" s="43" t="str">
        <f>IF($A435="","",_xll.ciqfunctions.udf.CIQ($A435,"IQ_GROSS_MARGIN_SCORE",$B$3))</f>
        <v/>
      </c>
      <c r="O435" s="43" t="str">
        <f>IF($A435="","",_xll.ciqfunctions.udf.CIQ($A435,"IQ_EBITDA_MARGIN_SCORE",$B$3))</f>
        <v/>
      </c>
      <c r="Q435" s="43" t="str">
        <f>IF($A435="","",_xll.ciqfunctions.udf.CIQ($A435,"IQ_SOLVENCY_SCORE",$B$3))</f>
        <v/>
      </c>
      <c r="R435" s="43" t="str">
        <f>IF($A435="","",_xll.ciqfunctions.udf.CIQ($A435,"IQ_FFO_INT_SCORE",$B$3))</f>
        <v/>
      </c>
      <c r="S435" s="43" t="str">
        <f>IF($A435="","",_xll.ciqfunctions.udf.CIQ($A435,"IQ_EBITDA_INT_SCORE",$B$3))</f>
        <v/>
      </c>
      <c r="T435" s="43" t="str">
        <f>IF($A435="","",_xll.ciqfunctions.udf.CIQ($A435,"IQ_FFO_TOTAL_DEBT_SCORE",$B$3))</f>
        <v/>
      </c>
      <c r="U435" s="43" t="str">
        <f>IF($A435="","",_xll.ciqfunctions.udf.CIQ($A435,"IQ_NET_DEBT_EBITDA_SCORE",$B$3))</f>
        <v/>
      </c>
      <c r="V435" s="43" t="str">
        <f>IF($A435="","",_xll.ciqfunctions.udf.CIQ($A435,"IQ_TOTAL_DEBT_CAP_SCORE",$B$3))</f>
        <v/>
      </c>
      <c r="W435" s="43" t="str">
        <f>IF($A435="","",_xll.ciqfunctions.udf.CIQ($A435,"IQ_DEBT_TOTAL_LIAB_SCORE",$B$3))</f>
        <v/>
      </c>
      <c r="X435" s="43" t="str">
        <f>IF($A435="","",_xll.ciqfunctions.udf.CIQ($A435,"IQ_TOTAL_DEBT_TOTAL_REV_SCORE",$B$3))</f>
        <v/>
      </c>
      <c r="Z435" s="43" t="str">
        <f>IF($A435="","",_xll.ciqfunctions.udf.CIQ($A435,"IQ_LIQUID_SCORE",$B$3))</f>
        <v/>
      </c>
      <c r="AA435" s="43" t="str">
        <f>IF($A435="","",_xll.ciqfunctions.udf.CIQ($A435,"IQ_FFO_PLUS_CASH_ST_DEBT_SCORE",$B$3))</f>
        <v/>
      </c>
      <c r="AB435" s="43" t="str">
        <f>IF($A435="","",_xll.ciqfunctions.udf.CIQ($A435,"IQ_FFO_GROSS_PROFIT_SCORE",$B$3))</f>
        <v/>
      </c>
      <c r="AC435" s="43" t="str">
        <f>IF($A435="","",_xll.ciqfunctions.udf.CIQ($A435,"IQ_BASIC_DEFENSE_INTERVAL_SCORE",$B$3))</f>
        <v/>
      </c>
      <c r="AD435" s="43" t="str">
        <f>IF($A435="","",_xll.ciqfunctions.udf.CIQ($A435,"IQ_CURRENT_RATIO_SCORE",$B$3))</f>
        <v/>
      </c>
      <c r="AE435" s="43" t="str">
        <f>IF($A435="","",_xll.ciqfunctions.udf.CIQ($A435,"IQ_QUICK_RATIO_SCORE",$B$3))</f>
        <v/>
      </c>
    </row>
    <row r="436" spans="3:31" ht="12.75" customHeight="1" x14ac:dyDescent="0.2">
      <c r="C436" s="43" t="str">
        <f>IF($A436="","",_xll.ciqfunctions.udf.CIQ($A436,"IQ_OPERATIONAL_SCORE",$B$3))</f>
        <v/>
      </c>
      <c r="D436" s="43" t="str">
        <f>IF($A436="","",_xll.ciqfunctions.udf.CIQ($A436,"IQ_TOTAL_REV_SCORE",$B$3))</f>
        <v/>
      </c>
      <c r="E436" s="43" t="str">
        <f>IF($A436="","",_xll.ciqfunctions.udf.CIQ($A436,"IQ_TOTAL_EQUITY_SCORE",$B$3))</f>
        <v/>
      </c>
      <c r="F436" s="43" t="str">
        <f>IF($A436="","",_xll.ciqfunctions.udf.CIQ($A436,"IQ_RETURN_CAPITAL_SCORE",$B$3))</f>
        <v/>
      </c>
      <c r="G436" s="43" t="str">
        <f>IF($A436="","",_xll.ciqfunctions.udf.CIQ($A436,"IQ_RECURRING_EARN_ASSETS_SCORE",$B$3))</f>
        <v/>
      </c>
      <c r="H436" s="43" t="str">
        <f>IF($A436="","",_xll.ciqfunctions.udf.CIQ($A436,"IQ_NET_WORKING_CAP_REV_SCORE",$B$3))</f>
        <v/>
      </c>
      <c r="I436" s="43" t="str">
        <f>IF($A436="","",_xll.ciqfunctions.udf.CIQ($A436,"IQ_ASSET_TURNS_SCORE",$B$3))</f>
        <v/>
      </c>
      <c r="J436" s="43" t="str">
        <f>IF($A436="","",_xll.ciqfunctions.udf.CIQ($A436,"IQ_INTAN_ASSETS_REV_SCORE",$B$3))</f>
        <v/>
      </c>
      <c r="K436" s="43" t="str">
        <f>IF($A436="","",_xll.ciqfunctions.udf.CIQ($A436,"IQ_NET_WORKING_CAP_TOTAL_ASSETS_SCORE",$B$3))</f>
        <v/>
      </c>
      <c r="L436" s="43" t="str">
        <f>IF($A436="","",_xll.ciqfunctions.udf.CIQ($A436,"IQ_AP_AR_SCORE",$B$3))</f>
        <v/>
      </c>
      <c r="M436" s="43" t="str">
        <f>IF($A436="","",_xll.ciqfunctions.udf.CIQ($A436,"IQ_MGMT_RATE_RETURN_SCORE",$B$3))</f>
        <v/>
      </c>
      <c r="N436" s="43" t="str">
        <f>IF($A436="","",_xll.ciqfunctions.udf.CIQ($A436,"IQ_GROSS_MARGIN_SCORE",$B$3))</f>
        <v/>
      </c>
      <c r="O436" s="43" t="str">
        <f>IF($A436="","",_xll.ciqfunctions.udf.CIQ($A436,"IQ_EBITDA_MARGIN_SCORE",$B$3))</f>
        <v/>
      </c>
      <c r="Q436" s="43" t="str">
        <f>IF($A436="","",_xll.ciqfunctions.udf.CIQ($A436,"IQ_SOLVENCY_SCORE",$B$3))</f>
        <v/>
      </c>
      <c r="R436" s="43" t="str">
        <f>IF($A436="","",_xll.ciqfunctions.udf.CIQ($A436,"IQ_FFO_INT_SCORE",$B$3))</f>
        <v/>
      </c>
      <c r="S436" s="43" t="str">
        <f>IF($A436="","",_xll.ciqfunctions.udf.CIQ($A436,"IQ_EBITDA_INT_SCORE",$B$3))</f>
        <v/>
      </c>
      <c r="T436" s="43" t="str">
        <f>IF($A436="","",_xll.ciqfunctions.udf.CIQ($A436,"IQ_FFO_TOTAL_DEBT_SCORE",$B$3))</f>
        <v/>
      </c>
      <c r="U436" s="43" t="str">
        <f>IF($A436="","",_xll.ciqfunctions.udf.CIQ($A436,"IQ_NET_DEBT_EBITDA_SCORE",$B$3))</f>
        <v/>
      </c>
      <c r="V436" s="43" t="str">
        <f>IF($A436="","",_xll.ciqfunctions.udf.CIQ($A436,"IQ_TOTAL_DEBT_CAP_SCORE",$B$3))</f>
        <v/>
      </c>
      <c r="W436" s="43" t="str">
        <f>IF($A436="","",_xll.ciqfunctions.udf.CIQ($A436,"IQ_DEBT_TOTAL_LIAB_SCORE",$B$3))</f>
        <v/>
      </c>
      <c r="X436" s="43" t="str">
        <f>IF($A436="","",_xll.ciqfunctions.udf.CIQ($A436,"IQ_TOTAL_DEBT_TOTAL_REV_SCORE",$B$3))</f>
        <v/>
      </c>
      <c r="Z436" s="43" t="str">
        <f>IF($A436="","",_xll.ciqfunctions.udf.CIQ($A436,"IQ_LIQUID_SCORE",$B$3))</f>
        <v/>
      </c>
      <c r="AA436" s="43" t="str">
        <f>IF($A436="","",_xll.ciqfunctions.udf.CIQ($A436,"IQ_FFO_PLUS_CASH_ST_DEBT_SCORE",$B$3))</f>
        <v/>
      </c>
      <c r="AB436" s="43" t="str">
        <f>IF($A436="","",_xll.ciqfunctions.udf.CIQ($A436,"IQ_FFO_GROSS_PROFIT_SCORE",$B$3))</f>
        <v/>
      </c>
      <c r="AC436" s="43" t="str">
        <f>IF($A436="","",_xll.ciqfunctions.udf.CIQ($A436,"IQ_BASIC_DEFENSE_INTERVAL_SCORE",$B$3))</f>
        <v/>
      </c>
      <c r="AD436" s="43" t="str">
        <f>IF($A436="","",_xll.ciqfunctions.udf.CIQ($A436,"IQ_CURRENT_RATIO_SCORE",$B$3))</f>
        <v/>
      </c>
      <c r="AE436" s="43" t="str">
        <f>IF($A436="","",_xll.ciqfunctions.udf.CIQ($A436,"IQ_QUICK_RATIO_SCORE",$B$3))</f>
        <v/>
      </c>
    </row>
    <row r="437" spans="3:31" ht="12.75" customHeight="1" x14ac:dyDescent="0.2">
      <c r="C437" s="43" t="str">
        <f>IF($A437="","",_xll.ciqfunctions.udf.CIQ($A437,"IQ_OPERATIONAL_SCORE",$B$3))</f>
        <v/>
      </c>
      <c r="D437" s="43" t="str">
        <f>IF($A437="","",_xll.ciqfunctions.udf.CIQ($A437,"IQ_TOTAL_REV_SCORE",$B$3))</f>
        <v/>
      </c>
      <c r="E437" s="43" t="str">
        <f>IF($A437="","",_xll.ciqfunctions.udf.CIQ($A437,"IQ_TOTAL_EQUITY_SCORE",$B$3))</f>
        <v/>
      </c>
      <c r="F437" s="43" t="str">
        <f>IF($A437="","",_xll.ciqfunctions.udf.CIQ($A437,"IQ_RETURN_CAPITAL_SCORE",$B$3))</f>
        <v/>
      </c>
      <c r="G437" s="43" t="str">
        <f>IF($A437="","",_xll.ciqfunctions.udf.CIQ($A437,"IQ_RECURRING_EARN_ASSETS_SCORE",$B$3))</f>
        <v/>
      </c>
      <c r="H437" s="43" t="str">
        <f>IF($A437="","",_xll.ciqfunctions.udf.CIQ($A437,"IQ_NET_WORKING_CAP_REV_SCORE",$B$3))</f>
        <v/>
      </c>
      <c r="I437" s="43" t="str">
        <f>IF($A437="","",_xll.ciqfunctions.udf.CIQ($A437,"IQ_ASSET_TURNS_SCORE",$B$3))</f>
        <v/>
      </c>
      <c r="J437" s="43" t="str">
        <f>IF($A437="","",_xll.ciqfunctions.udf.CIQ($A437,"IQ_INTAN_ASSETS_REV_SCORE",$B$3))</f>
        <v/>
      </c>
      <c r="K437" s="43" t="str">
        <f>IF($A437="","",_xll.ciqfunctions.udf.CIQ($A437,"IQ_NET_WORKING_CAP_TOTAL_ASSETS_SCORE",$B$3))</f>
        <v/>
      </c>
      <c r="L437" s="43" t="str">
        <f>IF($A437="","",_xll.ciqfunctions.udf.CIQ($A437,"IQ_AP_AR_SCORE",$B$3))</f>
        <v/>
      </c>
      <c r="M437" s="43" t="str">
        <f>IF($A437="","",_xll.ciqfunctions.udf.CIQ($A437,"IQ_MGMT_RATE_RETURN_SCORE",$B$3))</f>
        <v/>
      </c>
      <c r="N437" s="43" t="str">
        <f>IF($A437="","",_xll.ciqfunctions.udf.CIQ($A437,"IQ_GROSS_MARGIN_SCORE",$B$3))</f>
        <v/>
      </c>
      <c r="O437" s="43" t="str">
        <f>IF($A437="","",_xll.ciqfunctions.udf.CIQ($A437,"IQ_EBITDA_MARGIN_SCORE",$B$3))</f>
        <v/>
      </c>
      <c r="Q437" s="43" t="str">
        <f>IF($A437="","",_xll.ciqfunctions.udf.CIQ($A437,"IQ_SOLVENCY_SCORE",$B$3))</f>
        <v/>
      </c>
      <c r="R437" s="43" t="str">
        <f>IF($A437="","",_xll.ciqfunctions.udf.CIQ($A437,"IQ_FFO_INT_SCORE",$B$3))</f>
        <v/>
      </c>
      <c r="S437" s="43" t="str">
        <f>IF($A437="","",_xll.ciqfunctions.udf.CIQ($A437,"IQ_EBITDA_INT_SCORE",$B$3))</f>
        <v/>
      </c>
      <c r="T437" s="43" t="str">
        <f>IF($A437="","",_xll.ciqfunctions.udf.CIQ($A437,"IQ_FFO_TOTAL_DEBT_SCORE",$B$3))</f>
        <v/>
      </c>
      <c r="U437" s="43" t="str">
        <f>IF($A437="","",_xll.ciqfunctions.udf.CIQ($A437,"IQ_NET_DEBT_EBITDA_SCORE",$B$3))</f>
        <v/>
      </c>
      <c r="V437" s="43" t="str">
        <f>IF($A437="","",_xll.ciqfunctions.udf.CIQ($A437,"IQ_TOTAL_DEBT_CAP_SCORE",$B$3))</f>
        <v/>
      </c>
      <c r="W437" s="43" t="str">
        <f>IF($A437="","",_xll.ciqfunctions.udf.CIQ($A437,"IQ_DEBT_TOTAL_LIAB_SCORE",$B$3))</f>
        <v/>
      </c>
      <c r="X437" s="43" t="str">
        <f>IF($A437="","",_xll.ciqfunctions.udf.CIQ($A437,"IQ_TOTAL_DEBT_TOTAL_REV_SCORE",$B$3))</f>
        <v/>
      </c>
      <c r="Z437" s="43" t="str">
        <f>IF($A437="","",_xll.ciqfunctions.udf.CIQ($A437,"IQ_LIQUID_SCORE",$B$3))</f>
        <v/>
      </c>
      <c r="AA437" s="43" t="str">
        <f>IF($A437="","",_xll.ciqfunctions.udf.CIQ($A437,"IQ_FFO_PLUS_CASH_ST_DEBT_SCORE",$B$3))</f>
        <v/>
      </c>
      <c r="AB437" s="43" t="str">
        <f>IF($A437="","",_xll.ciqfunctions.udf.CIQ($A437,"IQ_FFO_GROSS_PROFIT_SCORE",$B$3))</f>
        <v/>
      </c>
      <c r="AC437" s="43" t="str">
        <f>IF($A437="","",_xll.ciqfunctions.udf.CIQ($A437,"IQ_BASIC_DEFENSE_INTERVAL_SCORE",$B$3))</f>
        <v/>
      </c>
      <c r="AD437" s="43" t="str">
        <f>IF($A437="","",_xll.ciqfunctions.udf.CIQ($A437,"IQ_CURRENT_RATIO_SCORE",$B$3))</f>
        <v/>
      </c>
      <c r="AE437" s="43" t="str">
        <f>IF($A437="","",_xll.ciqfunctions.udf.CIQ($A437,"IQ_QUICK_RATIO_SCORE",$B$3))</f>
        <v/>
      </c>
    </row>
    <row r="438" spans="3:31" ht="12.75" customHeight="1" x14ac:dyDescent="0.2">
      <c r="C438" s="43" t="str">
        <f>IF($A438="","",_xll.ciqfunctions.udf.CIQ($A438,"IQ_OPERATIONAL_SCORE",$B$3))</f>
        <v/>
      </c>
      <c r="D438" s="43" t="str">
        <f>IF($A438="","",_xll.ciqfunctions.udf.CIQ($A438,"IQ_TOTAL_REV_SCORE",$B$3))</f>
        <v/>
      </c>
      <c r="E438" s="43" t="str">
        <f>IF($A438="","",_xll.ciqfunctions.udf.CIQ($A438,"IQ_TOTAL_EQUITY_SCORE",$B$3))</f>
        <v/>
      </c>
      <c r="F438" s="43" t="str">
        <f>IF($A438="","",_xll.ciqfunctions.udf.CIQ($A438,"IQ_RETURN_CAPITAL_SCORE",$B$3))</f>
        <v/>
      </c>
      <c r="G438" s="43" t="str">
        <f>IF($A438="","",_xll.ciqfunctions.udf.CIQ($A438,"IQ_RECURRING_EARN_ASSETS_SCORE",$B$3))</f>
        <v/>
      </c>
      <c r="H438" s="43" t="str">
        <f>IF($A438="","",_xll.ciqfunctions.udf.CIQ($A438,"IQ_NET_WORKING_CAP_REV_SCORE",$B$3))</f>
        <v/>
      </c>
      <c r="I438" s="43" t="str">
        <f>IF($A438="","",_xll.ciqfunctions.udf.CIQ($A438,"IQ_ASSET_TURNS_SCORE",$B$3))</f>
        <v/>
      </c>
      <c r="J438" s="43" t="str">
        <f>IF($A438="","",_xll.ciqfunctions.udf.CIQ($A438,"IQ_INTAN_ASSETS_REV_SCORE",$B$3))</f>
        <v/>
      </c>
      <c r="K438" s="43" t="str">
        <f>IF($A438="","",_xll.ciqfunctions.udf.CIQ($A438,"IQ_NET_WORKING_CAP_TOTAL_ASSETS_SCORE",$B$3))</f>
        <v/>
      </c>
      <c r="L438" s="43" t="str">
        <f>IF($A438="","",_xll.ciqfunctions.udf.CIQ($A438,"IQ_AP_AR_SCORE",$B$3))</f>
        <v/>
      </c>
      <c r="M438" s="43" t="str">
        <f>IF($A438="","",_xll.ciqfunctions.udf.CIQ($A438,"IQ_MGMT_RATE_RETURN_SCORE",$B$3))</f>
        <v/>
      </c>
      <c r="N438" s="43" t="str">
        <f>IF($A438="","",_xll.ciqfunctions.udf.CIQ($A438,"IQ_GROSS_MARGIN_SCORE",$B$3))</f>
        <v/>
      </c>
      <c r="O438" s="43" t="str">
        <f>IF($A438="","",_xll.ciqfunctions.udf.CIQ($A438,"IQ_EBITDA_MARGIN_SCORE",$B$3))</f>
        <v/>
      </c>
      <c r="Q438" s="43" t="str">
        <f>IF($A438="","",_xll.ciqfunctions.udf.CIQ($A438,"IQ_SOLVENCY_SCORE",$B$3))</f>
        <v/>
      </c>
      <c r="R438" s="43" t="str">
        <f>IF($A438="","",_xll.ciqfunctions.udf.CIQ($A438,"IQ_FFO_INT_SCORE",$B$3))</f>
        <v/>
      </c>
      <c r="S438" s="43" t="str">
        <f>IF($A438="","",_xll.ciqfunctions.udf.CIQ($A438,"IQ_EBITDA_INT_SCORE",$B$3))</f>
        <v/>
      </c>
      <c r="T438" s="43" t="str">
        <f>IF($A438="","",_xll.ciqfunctions.udf.CIQ($A438,"IQ_FFO_TOTAL_DEBT_SCORE",$B$3))</f>
        <v/>
      </c>
      <c r="U438" s="43" t="str">
        <f>IF($A438="","",_xll.ciqfunctions.udf.CIQ($A438,"IQ_NET_DEBT_EBITDA_SCORE",$B$3))</f>
        <v/>
      </c>
      <c r="V438" s="43" t="str">
        <f>IF($A438="","",_xll.ciqfunctions.udf.CIQ($A438,"IQ_TOTAL_DEBT_CAP_SCORE",$B$3))</f>
        <v/>
      </c>
      <c r="W438" s="43" t="str">
        <f>IF($A438="","",_xll.ciqfunctions.udf.CIQ($A438,"IQ_DEBT_TOTAL_LIAB_SCORE",$B$3))</f>
        <v/>
      </c>
      <c r="X438" s="43" t="str">
        <f>IF($A438="","",_xll.ciqfunctions.udf.CIQ($A438,"IQ_TOTAL_DEBT_TOTAL_REV_SCORE",$B$3))</f>
        <v/>
      </c>
      <c r="Z438" s="43" t="str">
        <f>IF($A438="","",_xll.ciqfunctions.udf.CIQ($A438,"IQ_LIQUID_SCORE",$B$3))</f>
        <v/>
      </c>
      <c r="AA438" s="43" t="str">
        <f>IF($A438="","",_xll.ciqfunctions.udf.CIQ($A438,"IQ_FFO_PLUS_CASH_ST_DEBT_SCORE",$B$3))</f>
        <v/>
      </c>
      <c r="AB438" s="43" t="str">
        <f>IF($A438="","",_xll.ciqfunctions.udf.CIQ($A438,"IQ_FFO_GROSS_PROFIT_SCORE",$B$3))</f>
        <v/>
      </c>
      <c r="AC438" s="43" t="str">
        <f>IF($A438="","",_xll.ciqfunctions.udf.CIQ($A438,"IQ_BASIC_DEFENSE_INTERVAL_SCORE",$B$3))</f>
        <v/>
      </c>
      <c r="AD438" s="43" t="str">
        <f>IF($A438="","",_xll.ciqfunctions.udf.CIQ($A438,"IQ_CURRENT_RATIO_SCORE",$B$3))</f>
        <v/>
      </c>
      <c r="AE438" s="43" t="str">
        <f>IF($A438="","",_xll.ciqfunctions.udf.CIQ($A438,"IQ_QUICK_RATIO_SCORE",$B$3))</f>
        <v/>
      </c>
    </row>
    <row r="439" spans="3:31" ht="12.75" customHeight="1" x14ac:dyDescent="0.2">
      <c r="C439" s="43" t="str">
        <f>IF($A439="","",_xll.ciqfunctions.udf.CIQ($A439,"IQ_OPERATIONAL_SCORE",$B$3))</f>
        <v/>
      </c>
      <c r="D439" s="43" t="str">
        <f>IF($A439="","",_xll.ciqfunctions.udf.CIQ($A439,"IQ_TOTAL_REV_SCORE",$B$3))</f>
        <v/>
      </c>
      <c r="E439" s="43" t="str">
        <f>IF($A439="","",_xll.ciqfunctions.udf.CIQ($A439,"IQ_TOTAL_EQUITY_SCORE",$B$3))</f>
        <v/>
      </c>
      <c r="F439" s="43" t="str">
        <f>IF($A439="","",_xll.ciqfunctions.udf.CIQ($A439,"IQ_RETURN_CAPITAL_SCORE",$B$3))</f>
        <v/>
      </c>
      <c r="G439" s="43" t="str">
        <f>IF($A439="","",_xll.ciqfunctions.udf.CIQ($A439,"IQ_RECURRING_EARN_ASSETS_SCORE",$B$3))</f>
        <v/>
      </c>
      <c r="H439" s="43" t="str">
        <f>IF($A439="","",_xll.ciqfunctions.udf.CIQ($A439,"IQ_NET_WORKING_CAP_REV_SCORE",$B$3))</f>
        <v/>
      </c>
      <c r="I439" s="43" t="str">
        <f>IF($A439="","",_xll.ciqfunctions.udf.CIQ($A439,"IQ_ASSET_TURNS_SCORE",$B$3))</f>
        <v/>
      </c>
      <c r="J439" s="43" t="str">
        <f>IF($A439="","",_xll.ciqfunctions.udf.CIQ($A439,"IQ_INTAN_ASSETS_REV_SCORE",$B$3))</f>
        <v/>
      </c>
      <c r="K439" s="43" t="str">
        <f>IF($A439="","",_xll.ciqfunctions.udf.CIQ($A439,"IQ_NET_WORKING_CAP_TOTAL_ASSETS_SCORE",$B$3))</f>
        <v/>
      </c>
      <c r="L439" s="43" t="str">
        <f>IF($A439="","",_xll.ciqfunctions.udf.CIQ($A439,"IQ_AP_AR_SCORE",$B$3))</f>
        <v/>
      </c>
      <c r="M439" s="43" t="str">
        <f>IF($A439="","",_xll.ciqfunctions.udf.CIQ($A439,"IQ_MGMT_RATE_RETURN_SCORE",$B$3))</f>
        <v/>
      </c>
      <c r="N439" s="43" t="str">
        <f>IF($A439="","",_xll.ciqfunctions.udf.CIQ($A439,"IQ_GROSS_MARGIN_SCORE",$B$3))</f>
        <v/>
      </c>
      <c r="O439" s="43" t="str">
        <f>IF($A439="","",_xll.ciqfunctions.udf.CIQ($A439,"IQ_EBITDA_MARGIN_SCORE",$B$3))</f>
        <v/>
      </c>
      <c r="Q439" s="43" t="str">
        <f>IF($A439="","",_xll.ciqfunctions.udf.CIQ($A439,"IQ_SOLVENCY_SCORE",$B$3))</f>
        <v/>
      </c>
      <c r="R439" s="43" t="str">
        <f>IF($A439="","",_xll.ciqfunctions.udf.CIQ($A439,"IQ_FFO_INT_SCORE",$B$3))</f>
        <v/>
      </c>
      <c r="S439" s="43" t="str">
        <f>IF($A439="","",_xll.ciqfunctions.udf.CIQ($A439,"IQ_EBITDA_INT_SCORE",$B$3))</f>
        <v/>
      </c>
      <c r="T439" s="43" t="str">
        <f>IF($A439="","",_xll.ciqfunctions.udf.CIQ($A439,"IQ_FFO_TOTAL_DEBT_SCORE",$B$3))</f>
        <v/>
      </c>
      <c r="U439" s="43" t="str">
        <f>IF($A439="","",_xll.ciqfunctions.udf.CIQ($A439,"IQ_NET_DEBT_EBITDA_SCORE",$B$3))</f>
        <v/>
      </c>
      <c r="V439" s="43" t="str">
        <f>IF($A439="","",_xll.ciqfunctions.udf.CIQ($A439,"IQ_TOTAL_DEBT_CAP_SCORE",$B$3))</f>
        <v/>
      </c>
      <c r="W439" s="43" t="str">
        <f>IF($A439="","",_xll.ciqfunctions.udf.CIQ($A439,"IQ_DEBT_TOTAL_LIAB_SCORE",$B$3))</f>
        <v/>
      </c>
      <c r="X439" s="43" t="str">
        <f>IF($A439="","",_xll.ciqfunctions.udf.CIQ($A439,"IQ_TOTAL_DEBT_TOTAL_REV_SCORE",$B$3))</f>
        <v/>
      </c>
      <c r="Z439" s="43" t="str">
        <f>IF($A439="","",_xll.ciqfunctions.udf.CIQ($A439,"IQ_LIQUID_SCORE",$B$3))</f>
        <v/>
      </c>
      <c r="AA439" s="43" t="str">
        <f>IF($A439="","",_xll.ciqfunctions.udf.CIQ($A439,"IQ_FFO_PLUS_CASH_ST_DEBT_SCORE",$B$3))</f>
        <v/>
      </c>
      <c r="AB439" s="43" t="str">
        <f>IF($A439="","",_xll.ciqfunctions.udf.CIQ($A439,"IQ_FFO_GROSS_PROFIT_SCORE",$B$3))</f>
        <v/>
      </c>
      <c r="AC439" s="43" t="str">
        <f>IF($A439="","",_xll.ciqfunctions.udf.CIQ($A439,"IQ_BASIC_DEFENSE_INTERVAL_SCORE",$B$3))</f>
        <v/>
      </c>
      <c r="AD439" s="43" t="str">
        <f>IF($A439="","",_xll.ciqfunctions.udf.CIQ($A439,"IQ_CURRENT_RATIO_SCORE",$B$3))</f>
        <v/>
      </c>
      <c r="AE439" s="43" t="str">
        <f>IF($A439="","",_xll.ciqfunctions.udf.CIQ($A439,"IQ_QUICK_RATIO_SCORE",$B$3))</f>
        <v/>
      </c>
    </row>
    <row r="440" spans="3:31" ht="12.75" customHeight="1" x14ac:dyDescent="0.2">
      <c r="C440" s="43" t="str">
        <f>IF($A440="","",_xll.ciqfunctions.udf.CIQ($A440,"IQ_OPERATIONAL_SCORE",$B$3))</f>
        <v/>
      </c>
      <c r="D440" s="43" t="str">
        <f>IF($A440="","",_xll.ciqfunctions.udf.CIQ($A440,"IQ_TOTAL_REV_SCORE",$B$3))</f>
        <v/>
      </c>
      <c r="E440" s="43" t="str">
        <f>IF($A440="","",_xll.ciqfunctions.udf.CIQ($A440,"IQ_TOTAL_EQUITY_SCORE",$B$3))</f>
        <v/>
      </c>
      <c r="F440" s="43" t="str">
        <f>IF($A440="","",_xll.ciqfunctions.udf.CIQ($A440,"IQ_RETURN_CAPITAL_SCORE",$B$3))</f>
        <v/>
      </c>
      <c r="G440" s="43" t="str">
        <f>IF($A440="","",_xll.ciqfunctions.udf.CIQ($A440,"IQ_RECURRING_EARN_ASSETS_SCORE",$B$3))</f>
        <v/>
      </c>
      <c r="H440" s="43" t="str">
        <f>IF($A440="","",_xll.ciqfunctions.udf.CIQ($A440,"IQ_NET_WORKING_CAP_REV_SCORE",$B$3))</f>
        <v/>
      </c>
      <c r="I440" s="43" t="str">
        <f>IF($A440="","",_xll.ciqfunctions.udf.CIQ($A440,"IQ_ASSET_TURNS_SCORE",$B$3))</f>
        <v/>
      </c>
      <c r="J440" s="43" t="str">
        <f>IF($A440="","",_xll.ciqfunctions.udf.CIQ($A440,"IQ_INTAN_ASSETS_REV_SCORE",$B$3))</f>
        <v/>
      </c>
      <c r="K440" s="43" t="str">
        <f>IF($A440="","",_xll.ciqfunctions.udf.CIQ($A440,"IQ_NET_WORKING_CAP_TOTAL_ASSETS_SCORE",$B$3))</f>
        <v/>
      </c>
      <c r="L440" s="43" t="str">
        <f>IF($A440="","",_xll.ciqfunctions.udf.CIQ($A440,"IQ_AP_AR_SCORE",$B$3))</f>
        <v/>
      </c>
      <c r="M440" s="43" t="str">
        <f>IF($A440="","",_xll.ciqfunctions.udf.CIQ($A440,"IQ_MGMT_RATE_RETURN_SCORE",$B$3))</f>
        <v/>
      </c>
      <c r="N440" s="43" t="str">
        <f>IF($A440="","",_xll.ciqfunctions.udf.CIQ($A440,"IQ_GROSS_MARGIN_SCORE",$B$3))</f>
        <v/>
      </c>
      <c r="O440" s="43" t="str">
        <f>IF($A440="","",_xll.ciqfunctions.udf.CIQ($A440,"IQ_EBITDA_MARGIN_SCORE",$B$3))</f>
        <v/>
      </c>
      <c r="Q440" s="43" t="str">
        <f>IF($A440="","",_xll.ciqfunctions.udf.CIQ($A440,"IQ_SOLVENCY_SCORE",$B$3))</f>
        <v/>
      </c>
      <c r="R440" s="43" t="str">
        <f>IF($A440="","",_xll.ciqfunctions.udf.CIQ($A440,"IQ_FFO_INT_SCORE",$B$3))</f>
        <v/>
      </c>
      <c r="S440" s="43" t="str">
        <f>IF($A440="","",_xll.ciqfunctions.udf.CIQ($A440,"IQ_EBITDA_INT_SCORE",$B$3))</f>
        <v/>
      </c>
      <c r="T440" s="43" t="str">
        <f>IF($A440="","",_xll.ciqfunctions.udf.CIQ($A440,"IQ_FFO_TOTAL_DEBT_SCORE",$B$3))</f>
        <v/>
      </c>
      <c r="U440" s="43" t="str">
        <f>IF($A440="","",_xll.ciqfunctions.udf.CIQ($A440,"IQ_NET_DEBT_EBITDA_SCORE",$B$3))</f>
        <v/>
      </c>
      <c r="V440" s="43" t="str">
        <f>IF($A440="","",_xll.ciqfunctions.udf.CIQ($A440,"IQ_TOTAL_DEBT_CAP_SCORE",$B$3))</f>
        <v/>
      </c>
      <c r="W440" s="43" t="str">
        <f>IF($A440="","",_xll.ciqfunctions.udf.CIQ($A440,"IQ_DEBT_TOTAL_LIAB_SCORE",$B$3))</f>
        <v/>
      </c>
      <c r="X440" s="43" t="str">
        <f>IF($A440="","",_xll.ciqfunctions.udf.CIQ($A440,"IQ_TOTAL_DEBT_TOTAL_REV_SCORE",$B$3))</f>
        <v/>
      </c>
      <c r="Z440" s="43" t="str">
        <f>IF($A440="","",_xll.ciqfunctions.udf.CIQ($A440,"IQ_LIQUID_SCORE",$B$3))</f>
        <v/>
      </c>
      <c r="AA440" s="43" t="str">
        <f>IF($A440="","",_xll.ciqfunctions.udf.CIQ($A440,"IQ_FFO_PLUS_CASH_ST_DEBT_SCORE",$B$3))</f>
        <v/>
      </c>
      <c r="AB440" s="43" t="str">
        <f>IF($A440="","",_xll.ciqfunctions.udf.CIQ($A440,"IQ_FFO_GROSS_PROFIT_SCORE",$B$3))</f>
        <v/>
      </c>
      <c r="AC440" s="43" t="str">
        <f>IF($A440="","",_xll.ciqfunctions.udf.CIQ($A440,"IQ_BASIC_DEFENSE_INTERVAL_SCORE",$B$3))</f>
        <v/>
      </c>
      <c r="AD440" s="43" t="str">
        <f>IF($A440="","",_xll.ciqfunctions.udf.CIQ($A440,"IQ_CURRENT_RATIO_SCORE",$B$3))</f>
        <v/>
      </c>
      <c r="AE440" s="43" t="str">
        <f>IF($A440="","",_xll.ciqfunctions.udf.CIQ($A440,"IQ_QUICK_RATIO_SCORE",$B$3))</f>
        <v/>
      </c>
    </row>
    <row r="441" spans="3:31" ht="12.75" customHeight="1" x14ac:dyDescent="0.2">
      <c r="C441" s="43" t="str">
        <f>IF($A441="","",_xll.ciqfunctions.udf.CIQ($A441,"IQ_OPERATIONAL_SCORE",$B$3))</f>
        <v/>
      </c>
      <c r="D441" s="43" t="str">
        <f>IF($A441="","",_xll.ciqfunctions.udf.CIQ($A441,"IQ_TOTAL_REV_SCORE",$B$3))</f>
        <v/>
      </c>
      <c r="E441" s="43" t="str">
        <f>IF($A441="","",_xll.ciqfunctions.udf.CIQ($A441,"IQ_TOTAL_EQUITY_SCORE",$B$3))</f>
        <v/>
      </c>
      <c r="F441" s="43" t="str">
        <f>IF($A441="","",_xll.ciqfunctions.udf.CIQ($A441,"IQ_RETURN_CAPITAL_SCORE",$B$3))</f>
        <v/>
      </c>
      <c r="G441" s="43" t="str">
        <f>IF($A441="","",_xll.ciqfunctions.udf.CIQ($A441,"IQ_RECURRING_EARN_ASSETS_SCORE",$B$3))</f>
        <v/>
      </c>
      <c r="H441" s="43" t="str">
        <f>IF($A441="","",_xll.ciqfunctions.udf.CIQ($A441,"IQ_NET_WORKING_CAP_REV_SCORE",$B$3))</f>
        <v/>
      </c>
      <c r="I441" s="43" t="str">
        <f>IF($A441="","",_xll.ciqfunctions.udf.CIQ($A441,"IQ_ASSET_TURNS_SCORE",$B$3))</f>
        <v/>
      </c>
      <c r="J441" s="43" t="str">
        <f>IF($A441="","",_xll.ciqfunctions.udf.CIQ($A441,"IQ_INTAN_ASSETS_REV_SCORE",$B$3))</f>
        <v/>
      </c>
      <c r="K441" s="43" t="str">
        <f>IF($A441="","",_xll.ciqfunctions.udf.CIQ($A441,"IQ_NET_WORKING_CAP_TOTAL_ASSETS_SCORE",$B$3))</f>
        <v/>
      </c>
      <c r="L441" s="43" t="str">
        <f>IF($A441="","",_xll.ciqfunctions.udf.CIQ($A441,"IQ_AP_AR_SCORE",$B$3))</f>
        <v/>
      </c>
      <c r="M441" s="43" t="str">
        <f>IF($A441="","",_xll.ciqfunctions.udf.CIQ($A441,"IQ_MGMT_RATE_RETURN_SCORE",$B$3))</f>
        <v/>
      </c>
      <c r="N441" s="43" t="str">
        <f>IF($A441="","",_xll.ciqfunctions.udf.CIQ($A441,"IQ_GROSS_MARGIN_SCORE",$B$3))</f>
        <v/>
      </c>
      <c r="O441" s="43" t="str">
        <f>IF($A441="","",_xll.ciqfunctions.udf.CIQ($A441,"IQ_EBITDA_MARGIN_SCORE",$B$3))</f>
        <v/>
      </c>
      <c r="Q441" s="43" t="str">
        <f>IF($A441="","",_xll.ciqfunctions.udf.CIQ($A441,"IQ_SOLVENCY_SCORE",$B$3))</f>
        <v/>
      </c>
      <c r="R441" s="43" t="str">
        <f>IF($A441="","",_xll.ciqfunctions.udf.CIQ($A441,"IQ_FFO_INT_SCORE",$B$3))</f>
        <v/>
      </c>
      <c r="S441" s="43" t="str">
        <f>IF($A441="","",_xll.ciqfunctions.udf.CIQ($A441,"IQ_EBITDA_INT_SCORE",$B$3))</f>
        <v/>
      </c>
      <c r="T441" s="43" t="str">
        <f>IF($A441="","",_xll.ciqfunctions.udf.CIQ($A441,"IQ_FFO_TOTAL_DEBT_SCORE",$B$3))</f>
        <v/>
      </c>
      <c r="U441" s="43" t="str">
        <f>IF($A441="","",_xll.ciqfunctions.udf.CIQ($A441,"IQ_NET_DEBT_EBITDA_SCORE",$B$3))</f>
        <v/>
      </c>
      <c r="V441" s="43" t="str">
        <f>IF($A441="","",_xll.ciqfunctions.udf.CIQ($A441,"IQ_TOTAL_DEBT_CAP_SCORE",$B$3))</f>
        <v/>
      </c>
      <c r="W441" s="43" t="str">
        <f>IF($A441="","",_xll.ciqfunctions.udf.CIQ($A441,"IQ_DEBT_TOTAL_LIAB_SCORE",$B$3))</f>
        <v/>
      </c>
      <c r="X441" s="43" t="str">
        <f>IF($A441="","",_xll.ciqfunctions.udf.CIQ($A441,"IQ_TOTAL_DEBT_TOTAL_REV_SCORE",$B$3))</f>
        <v/>
      </c>
      <c r="Z441" s="43" t="str">
        <f>IF($A441="","",_xll.ciqfunctions.udf.CIQ($A441,"IQ_LIQUID_SCORE",$B$3))</f>
        <v/>
      </c>
      <c r="AA441" s="43" t="str">
        <f>IF($A441="","",_xll.ciqfunctions.udf.CIQ($A441,"IQ_FFO_PLUS_CASH_ST_DEBT_SCORE",$B$3))</f>
        <v/>
      </c>
      <c r="AB441" s="43" t="str">
        <f>IF($A441="","",_xll.ciqfunctions.udf.CIQ($A441,"IQ_FFO_GROSS_PROFIT_SCORE",$B$3))</f>
        <v/>
      </c>
      <c r="AC441" s="43" t="str">
        <f>IF($A441="","",_xll.ciqfunctions.udf.CIQ($A441,"IQ_BASIC_DEFENSE_INTERVAL_SCORE",$B$3))</f>
        <v/>
      </c>
      <c r="AD441" s="43" t="str">
        <f>IF($A441="","",_xll.ciqfunctions.udf.CIQ($A441,"IQ_CURRENT_RATIO_SCORE",$B$3))</f>
        <v/>
      </c>
      <c r="AE441" s="43" t="str">
        <f>IF($A441="","",_xll.ciqfunctions.udf.CIQ($A441,"IQ_QUICK_RATIO_SCORE",$B$3))</f>
        <v/>
      </c>
    </row>
    <row r="442" spans="3:31" ht="12.75" customHeight="1" x14ac:dyDescent="0.2">
      <c r="C442" s="43" t="str">
        <f>IF($A442="","",_xll.ciqfunctions.udf.CIQ($A442,"IQ_OPERATIONAL_SCORE",$B$3))</f>
        <v/>
      </c>
      <c r="D442" s="43" t="str">
        <f>IF($A442="","",_xll.ciqfunctions.udf.CIQ($A442,"IQ_TOTAL_REV_SCORE",$B$3))</f>
        <v/>
      </c>
      <c r="E442" s="43" t="str">
        <f>IF($A442="","",_xll.ciqfunctions.udf.CIQ($A442,"IQ_TOTAL_EQUITY_SCORE",$B$3))</f>
        <v/>
      </c>
      <c r="F442" s="43" t="str">
        <f>IF($A442="","",_xll.ciqfunctions.udf.CIQ($A442,"IQ_RETURN_CAPITAL_SCORE",$B$3))</f>
        <v/>
      </c>
      <c r="G442" s="43" t="str">
        <f>IF($A442="","",_xll.ciqfunctions.udf.CIQ($A442,"IQ_RECURRING_EARN_ASSETS_SCORE",$B$3))</f>
        <v/>
      </c>
      <c r="H442" s="43" t="str">
        <f>IF($A442="","",_xll.ciqfunctions.udf.CIQ($A442,"IQ_NET_WORKING_CAP_REV_SCORE",$B$3))</f>
        <v/>
      </c>
      <c r="I442" s="43" t="str">
        <f>IF($A442="","",_xll.ciqfunctions.udf.CIQ($A442,"IQ_ASSET_TURNS_SCORE",$B$3))</f>
        <v/>
      </c>
      <c r="J442" s="43" t="str">
        <f>IF($A442="","",_xll.ciqfunctions.udf.CIQ($A442,"IQ_INTAN_ASSETS_REV_SCORE",$B$3))</f>
        <v/>
      </c>
      <c r="K442" s="43" t="str">
        <f>IF($A442="","",_xll.ciqfunctions.udf.CIQ($A442,"IQ_NET_WORKING_CAP_TOTAL_ASSETS_SCORE",$B$3))</f>
        <v/>
      </c>
      <c r="L442" s="43" t="str">
        <f>IF($A442="","",_xll.ciqfunctions.udf.CIQ($A442,"IQ_AP_AR_SCORE",$B$3))</f>
        <v/>
      </c>
      <c r="M442" s="43" t="str">
        <f>IF($A442="","",_xll.ciqfunctions.udf.CIQ($A442,"IQ_MGMT_RATE_RETURN_SCORE",$B$3))</f>
        <v/>
      </c>
      <c r="N442" s="43" t="str">
        <f>IF($A442="","",_xll.ciqfunctions.udf.CIQ($A442,"IQ_GROSS_MARGIN_SCORE",$B$3))</f>
        <v/>
      </c>
      <c r="O442" s="43" t="str">
        <f>IF($A442="","",_xll.ciqfunctions.udf.CIQ($A442,"IQ_EBITDA_MARGIN_SCORE",$B$3))</f>
        <v/>
      </c>
      <c r="Q442" s="43" t="str">
        <f>IF($A442="","",_xll.ciqfunctions.udf.CIQ($A442,"IQ_SOLVENCY_SCORE",$B$3))</f>
        <v/>
      </c>
      <c r="R442" s="43" t="str">
        <f>IF($A442="","",_xll.ciqfunctions.udf.CIQ($A442,"IQ_FFO_INT_SCORE",$B$3))</f>
        <v/>
      </c>
      <c r="S442" s="43" t="str">
        <f>IF($A442="","",_xll.ciqfunctions.udf.CIQ($A442,"IQ_EBITDA_INT_SCORE",$B$3))</f>
        <v/>
      </c>
      <c r="T442" s="43" t="str">
        <f>IF($A442="","",_xll.ciqfunctions.udf.CIQ($A442,"IQ_FFO_TOTAL_DEBT_SCORE",$B$3))</f>
        <v/>
      </c>
      <c r="U442" s="43" t="str">
        <f>IF($A442="","",_xll.ciqfunctions.udf.CIQ($A442,"IQ_NET_DEBT_EBITDA_SCORE",$B$3))</f>
        <v/>
      </c>
      <c r="V442" s="43" t="str">
        <f>IF($A442="","",_xll.ciqfunctions.udf.CIQ($A442,"IQ_TOTAL_DEBT_CAP_SCORE",$B$3))</f>
        <v/>
      </c>
      <c r="W442" s="43" t="str">
        <f>IF($A442="","",_xll.ciqfunctions.udf.CIQ($A442,"IQ_DEBT_TOTAL_LIAB_SCORE",$B$3))</f>
        <v/>
      </c>
      <c r="X442" s="43" t="str">
        <f>IF($A442="","",_xll.ciqfunctions.udf.CIQ($A442,"IQ_TOTAL_DEBT_TOTAL_REV_SCORE",$B$3))</f>
        <v/>
      </c>
      <c r="Z442" s="43" t="str">
        <f>IF($A442="","",_xll.ciqfunctions.udf.CIQ($A442,"IQ_LIQUID_SCORE",$B$3))</f>
        <v/>
      </c>
      <c r="AA442" s="43" t="str">
        <f>IF($A442="","",_xll.ciqfunctions.udf.CIQ($A442,"IQ_FFO_PLUS_CASH_ST_DEBT_SCORE",$B$3))</f>
        <v/>
      </c>
      <c r="AB442" s="43" t="str">
        <f>IF($A442="","",_xll.ciqfunctions.udf.CIQ($A442,"IQ_FFO_GROSS_PROFIT_SCORE",$B$3))</f>
        <v/>
      </c>
      <c r="AC442" s="43" t="str">
        <f>IF($A442="","",_xll.ciqfunctions.udf.CIQ($A442,"IQ_BASIC_DEFENSE_INTERVAL_SCORE",$B$3))</f>
        <v/>
      </c>
      <c r="AD442" s="43" t="str">
        <f>IF($A442="","",_xll.ciqfunctions.udf.CIQ($A442,"IQ_CURRENT_RATIO_SCORE",$B$3))</f>
        <v/>
      </c>
      <c r="AE442" s="43" t="str">
        <f>IF($A442="","",_xll.ciqfunctions.udf.CIQ($A442,"IQ_QUICK_RATIO_SCORE",$B$3))</f>
        <v/>
      </c>
    </row>
    <row r="443" spans="3:31" ht="12.75" customHeight="1" x14ac:dyDescent="0.2">
      <c r="C443" s="43" t="str">
        <f>IF($A443="","",_xll.ciqfunctions.udf.CIQ($A443,"IQ_OPERATIONAL_SCORE",$B$3))</f>
        <v/>
      </c>
      <c r="D443" s="43" t="str">
        <f>IF($A443="","",_xll.ciqfunctions.udf.CIQ($A443,"IQ_TOTAL_REV_SCORE",$B$3))</f>
        <v/>
      </c>
      <c r="E443" s="43" t="str">
        <f>IF($A443="","",_xll.ciqfunctions.udf.CIQ($A443,"IQ_TOTAL_EQUITY_SCORE",$B$3))</f>
        <v/>
      </c>
      <c r="F443" s="43" t="str">
        <f>IF($A443="","",_xll.ciqfunctions.udf.CIQ($A443,"IQ_RETURN_CAPITAL_SCORE",$B$3))</f>
        <v/>
      </c>
      <c r="G443" s="43" t="str">
        <f>IF($A443="","",_xll.ciqfunctions.udf.CIQ($A443,"IQ_RECURRING_EARN_ASSETS_SCORE",$B$3))</f>
        <v/>
      </c>
      <c r="H443" s="43" t="str">
        <f>IF($A443="","",_xll.ciqfunctions.udf.CIQ($A443,"IQ_NET_WORKING_CAP_REV_SCORE",$B$3))</f>
        <v/>
      </c>
      <c r="I443" s="43" t="str">
        <f>IF($A443="","",_xll.ciqfunctions.udf.CIQ($A443,"IQ_ASSET_TURNS_SCORE",$B$3))</f>
        <v/>
      </c>
      <c r="J443" s="43" t="str">
        <f>IF($A443="","",_xll.ciqfunctions.udf.CIQ($A443,"IQ_INTAN_ASSETS_REV_SCORE",$B$3))</f>
        <v/>
      </c>
      <c r="K443" s="43" t="str">
        <f>IF($A443="","",_xll.ciqfunctions.udf.CIQ($A443,"IQ_NET_WORKING_CAP_TOTAL_ASSETS_SCORE",$B$3))</f>
        <v/>
      </c>
      <c r="L443" s="43" t="str">
        <f>IF($A443="","",_xll.ciqfunctions.udf.CIQ($A443,"IQ_AP_AR_SCORE",$B$3))</f>
        <v/>
      </c>
      <c r="M443" s="43" t="str">
        <f>IF($A443="","",_xll.ciqfunctions.udf.CIQ($A443,"IQ_MGMT_RATE_RETURN_SCORE",$B$3))</f>
        <v/>
      </c>
      <c r="N443" s="43" t="str">
        <f>IF($A443="","",_xll.ciqfunctions.udf.CIQ($A443,"IQ_GROSS_MARGIN_SCORE",$B$3))</f>
        <v/>
      </c>
      <c r="O443" s="43" t="str">
        <f>IF($A443="","",_xll.ciqfunctions.udf.CIQ($A443,"IQ_EBITDA_MARGIN_SCORE",$B$3))</f>
        <v/>
      </c>
      <c r="Q443" s="43" t="str">
        <f>IF($A443="","",_xll.ciqfunctions.udf.CIQ($A443,"IQ_SOLVENCY_SCORE",$B$3))</f>
        <v/>
      </c>
      <c r="R443" s="43" t="str">
        <f>IF($A443="","",_xll.ciqfunctions.udf.CIQ($A443,"IQ_FFO_INT_SCORE",$B$3))</f>
        <v/>
      </c>
      <c r="S443" s="43" t="str">
        <f>IF($A443="","",_xll.ciqfunctions.udf.CIQ($A443,"IQ_EBITDA_INT_SCORE",$B$3))</f>
        <v/>
      </c>
      <c r="T443" s="43" t="str">
        <f>IF($A443="","",_xll.ciqfunctions.udf.CIQ($A443,"IQ_FFO_TOTAL_DEBT_SCORE",$B$3))</f>
        <v/>
      </c>
      <c r="U443" s="43" t="str">
        <f>IF($A443="","",_xll.ciqfunctions.udf.CIQ($A443,"IQ_NET_DEBT_EBITDA_SCORE",$B$3))</f>
        <v/>
      </c>
      <c r="V443" s="43" t="str">
        <f>IF($A443="","",_xll.ciqfunctions.udf.CIQ($A443,"IQ_TOTAL_DEBT_CAP_SCORE",$B$3))</f>
        <v/>
      </c>
      <c r="W443" s="43" t="str">
        <f>IF($A443="","",_xll.ciqfunctions.udf.CIQ($A443,"IQ_DEBT_TOTAL_LIAB_SCORE",$B$3))</f>
        <v/>
      </c>
      <c r="X443" s="43" t="str">
        <f>IF($A443="","",_xll.ciqfunctions.udf.CIQ($A443,"IQ_TOTAL_DEBT_TOTAL_REV_SCORE",$B$3))</f>
        <v/>
      </c>
      <c r="Z443" s="43" t="str">
        <f>IF($A443="","",_xll.ciqfunctions.udf.CIQ($A443,"IQ_LIQUID_SCORE",$B$3))</f>
        <v/>
      </c>
      <c r="AA443" s="43" t="str">
        <f>IF($A443="","",_xll.ciqfunctions.udf.CIQ($A443,"IQ_FFO_PLUS_CASH_ST_DEBT_SCORE",$B$3))</f>
        <v/>
      </c>
      <c r="AB443" s="43" t="str">
        <f>IF($A443="","",_xll.ciqfunctions.udf.CIQ($A443,"IQ_FFO_GROSS_PROFIT_SCORE",$B$3))</f>
        <v/>
      </c>
      <c r="AC443" s="43" t="str">
        <f>IF($A443="","",_xll.ciqfunctions.udf.CIQ($A443,"IQ_BASIC_DEFENSE_INTERVAL_SCORE",$B$3))</f>
        <v/>
      </c>
      <c r="AD443" s="43" t="str">
        <f>IF($A443="","",_xll.ciqfunctions.udf.CIQ($A443,"IQ_CURRENT_RATIO_SCORE",$B$3))</f>
        <v/>
      </c>
      <c r="AE443" s="43" t="str">
        <f>IF($A443="","",_xll.ciqfunctions.udf.CIQ($A443,"IQ_QUICK_RATIO_SCORE",$B$3))</f>
        <v/>
      </c>
    </row>
    <row r="444" spans="3:31" ht="12.75" customHeight="1" x14ac:dyDescent="0.2">
      <c r="C444" s="43" t="str">
        <f>IF($A444="","",_xll.ciqfunctions.udf.CIQ($A444,"IQ_OPERATIONAL_SCORE",$B$3))</f>
        <v/>
      </c>
      <c r="D444" s="43" t="str">
        <f>IF($A444="","",_xll.ciqfunctions.udf.CIQ($A444,"IQ_TOTAL_REV_SCORE",$B$3))</f>
        <v/>
      </c>
      <c r="E444" s="43" t="str">
        <f>IF($A444="","",_xll.ciqfunctions.udf.CIQ($A444,"IQ_TOTAL_EQUITY_SCORE",$B$3))</f>
        <v/>
      </c>
      <c r="F444" s="43" t="str">
        <f>IF($A444="","",_xll.ciqfunctions.udf.CIQ($A444,"IQ_RETURN_CAPITAL_SCORE",$B$3))</f>
        <v/>
      </c>
      <c r="G444" s="43" t="str">
        <f>IF($A444="","",_xll.ciqfunctions.udf.CIQ($A444,"IQ_RECURRING_EARN_ASSETS_SCORE",$B$3))</f>
        <v/>
      </c>
      <c r="H444" s="43" t="str">
        <f>IF($A444="","",_xll.ciqfunctions.udf.CIQ($A444,"IQ_NET_WORKING_CAP_REV_SCORE",$B$3))</f>
        <v/>
      </c>
      <c r="I444" s="43" t="str">
        <f>IF($A444="","",_xll.ciqfunctions.udf.CIQ($A444,"IQ_ASSET_TURNS_SCORE",$B$3))</f>
        <v/>
      </c>
      <c r="J444" s="43" t="str">
        <f>IF($A444="","",_xll.ciqfunctions.udf.CIQ($A444,"IQ_INTAN_ASSETS_REV_SCORE",$B$3))</f>
        <v/>
      </c>
      <c r="K444" s="43" t="str">
        <f>IF($A444="","",_xll.ciqfunctions.udf.CIQ($A444,"IQ_NET_WORKING_CAP_TOTAL_ASSETS_SCORE",$B$3))</f>
        <v/>
      </c>
      <c r="L444" s="43" t="str">
        <f>IF($A444="","",_xll.ciqfunctions.udf.CIQ($A444,"IQ_AP_AR_SCORE",$B$3))</f>
        <v/>
      </c>
      <c r="M444" s="43" t="str">
        <f>IF($A444="","",_xll.ciqfunctions.udf.CIQ($A444,"IQ_MGMT_RATE_RETURN_SCORE",$B$3))</f>
        <v/>
      </c>
      <c r="N444" s="43" t="str">
        <f>IF($A444="","",_xll.ciqfunctions.udf.CIQ($A444,"IQ_GROSS_MARGIN_SCORE",$B$3))</f>
        <v/>
      </c>
      <c r="O444" s="43" t="str">
        <f>IF($A444="","",_xll.ciqfunctions.udf.CIQ($A444,"IQ_EBITDA_MARGIN_SCORE",$B$3))</f>
        <v/>
      </c>
      <c r="Q444" s="43" t="str">
        <f>IF($A444="","",_xll.ciqfunctions.udf.CIQ($A444,"IQ_SOLVENCY_SCORE",$B$3))</f>
        <v/>
      </c>
      <c r="R444" s="43" t="str">
        <f>IF($A444="","",_xll.ciqfunctions.udf.CIQ($A444,"IQ_FFO_INT_SCORE",$B$3))</f>
        <v/>
      </c>
      <c r="S444" s="43" t="str">
        <f>IF($A444="","",_xll.ciqfunctions.udf.CIQ($A444,"IQ_EBITDA_INT_SCORE",$B$3))</f>
        <v/>
      </c>
      <c r="T444" s="43" t="str">
        <f>IF($A444="","",_xll.ciqfunctions.udf.CIQ($A444,"IQ_FFO_TOTAL_DEBT_SCORE",$B$3))</f>
        <v/>
      </c>
      <c r="U444" s="43" t="str">
        <f>IF($A444="","",_xll.ciqfunctions.udf.CIQ($A444,"IQ_NET_DEBT_EBITDA_SCORE",$B$3))</f>
        <v/>
      </c>
      <c r="V444" s="43" t="str">
        <f>IF($A444="","",_xll.ciqfunctions.udf.CIQ($A444,"IQ_TOTAL_DEBT_CAP_SCORE",$B$3))</f>
        <v/>
      </c>
      <c r="W444" s="43" t="str">
        <f>IF($A444="","",_xll.ciqfunctions.udf.CIQ($A444,"IQ_DEBT_TOTAL_LIAB_SCORE",$B$3))</f>
        <v/>
      </c>
      <c r="X444" s="43" t="str">
        <f>IF($A444="","",_xll.ciqfunctions.udf.CIQ($A444,"IQ_TOTAL_DEBT_TOTAL_REV_SCORE",$B$3))</f>
        <v/>
      </c>
      <c r="Z444" s="43" t="str">
        <f>IF($A444="","",_xll.ciqfunctions.udf.CIQ($A444,"IQ_LIQUID_SCORE",$B$3))</f>
        <v/>
      </c>
      <c r="AA444" s="43" t="str">
        <f>IF($A444="","",_xll.ciqfunctions.udf.CIQ($A444,"IQ_FFO_PLUS_CASH_ST_DEBT_SCORE",$B$3))</f>
        <v/>
      </c>
      <c r="AB444" s="43" t="str">
        <f>IF($A444="","",_xll.ciqfunctions.udf.CIQ($A444,"IQ_FFO_GROSS_PROFIT_SCORE",$B$3))</f>
        <v/>
      </c>
      <c r="AC444" s="43" t="str">
        <f>IF($A444="","",_xll.ciqfunctions.udf.CIQ($A444,"IQ_BASIC_DEFENSE_INTERVAL_SCORE",$B$3))</f>
        <v/>
      </c>
      <c r="AD444" s="43" t="str">
        <f>IF($A444="","",_xll.ciqfunctions.udf.CIQ($A444,"IQ_CURRENT_RATIO_SCORE",$B$3))</f>
        <v/>
      </c>
      <c r="AE444" s="43" t="str">
        <f>IF($A444="","",_xll.ciqfunctions.udf.CIQ($A444,"IQ_QUICK_RATIO_SCORE",$B$3))</f>
        <v/>
      </c>
    </row>
    <row r="445" spans="3:31" ht="12.75" customHeight="1" x14ac:dyDescent="0.2">
      <c r="C445" s="43" t="str">
        <f>IF($A445="","",_xll.ciqfunctions.udf.CIQ($A445,"IQ_OPERATIONAL_SCORE",$B$3))</f>
        <v/>
      </c>
      <c r="D445" s="43" t="str">
        <f>IF($A445="","",_xll.ciqfunctions.udf.CIQ($A445,"IQ_TOTAL_REV_SCORE",$B$3))</f>
        <v/>
      </c>
      <c r="E445" s="43" t="str">
        <f>IF($A445="","",_xll.ciqfunctions.udf.CIQ($A445,"IQ_TOTAL_EQUITY_SCORE",$B$3))</f>
        <v/>
      </c>
      <c r="F445" s="43" t="str">
        <f>IF($A445="","",_xll.ciqfunctions.udf.CIQ($A445,"IQ_RETURN_CAPITAL_SCORE",$B$3))</f>
        <v/>
      </c>
      <c r="G445" s="43" t="str">
        <f>IF($A445="","",_xll.ciqfunctions.udf.CIQ($A445,"IQ_RECURRING_EARN_ASSETS_SCORE",$B$3))</f>
        <v/>
      </c>
      <c r="H445" s="43" t="str">
        <f>IF($A445="","",_xll.ciqfunctions.udf.CIQ($A445,"IQ_NET_WORKING_CAP_REV_SCORE",$B$3))</f>
        <v/>
      </c>
      <c r="I445" s="43" t="str">
        <f>IF($A445="","",_xll.ciqfunctions.udf.CIQ($A445,"IQ_ASSET_TURNS_SCORE",$B$3))</f>
        <v/>
      </c>
      <c r="J445" s="43" t="str">
        <f>IF($A445="","",_xll.ciqfunctions.udf.CIQ($A445,"IQ_INTAN_ASSETS_REV_SCORE",$B$3))</f>
        <v/>
      </c>
      <c r="K445" s="43" t="str">
        <f>IF($A445="","",_xll.ciqfunctions.udf.CIQ($A445,"IQ_NET_WORKING_CAP_TOTAL_ASSETS_SCORE",$B$3))</f>
        <v/>
      </c>
      <c r="L445" s="43" t="str">
        <f>IF($A445="","",_xll.ciqfunctions.udf.CIQ($A445,"IQ_AP_AR_SCORE",$B$3))</f>
        <v/>
      </c>
      <c r="M445" s="43" t="str">
        <f>IF($A445="","",_xll.ciqfunctions.udf.CIQ($A445,"IQ_MGMT_RATE_RETURN_SCORE",$B$3))</f>
        <v/>
      </c>
      <c r="N445" s="43" t="str">
        <f>IF($A445="","",_xll.ciqfunctions.udf.CIQ($A445,"IQ_GROSS_MARGIN_SCORE",$B$3))</f>
        <v/>
      </c>
      <c r="O445" s="43" t="str">
        <f>IF($A445="","",_xll.ciqfunctions.udf.CIQ($A445,"IQ_EBITDA_MARGIN_SCORE",$B$3))</f>
        <v/>
      </c>
      <c r="Q445" s="43" t="str">
        <f>IF($A445="","",_xll.ciqfunctions.udf.CIQ($A445,"IQ_SOLVENCY_SCORE",$B$3))</f>
        <v/>
      </c>
      <c r="R445" s="43" t="str">
        <f>IF($A445="","",_xll.ciqfunctions.udf.CIQ($A445,"IQ_FFO_INT_SCORE",$B$3))</f>
        <v/>
      </c>
      <c r="S445" s="43" t="str">
        <f>IF($A445="","",_xll.ciqfunctions.udf.CIQ($A445,"IQ_EBITDA_INT_SCORE",$B$3))</f>
        <v/>
      </c>
      <c r="T445" s="43" t="str">
        <f>IF($A445="","",_xll.ciqfunctions.udf.CIQ($A445,"IQ_FFO_TOTAL_DEBT_SCORE",$B$3))</f>
        <v/>
      </c>
      <c r="U445" s="43" t="str">
        <f>IF($A445="","",_xll.ciqfunctions.udf.CIQ($A445,"IQ_NET_DEBT_EBITDA_SCORE",$B$3))</f>
        <v/>
      </c>
      <c r="V445" s="43" t="str">
        <f>IF($A445="","",_xll.ciqfunctions.udf.CIQ($A445,"IQ_TOTAL_DEBT_CAP_SCORE",$B$3))</f>
        <v/>
      </c>
      <c r="W445" s="43" t="str">
        <f>IF($A445="","",_xll.ciqfunctions.udf.CIQ($A445,"IQ_DEBT_TOTAL_LIAB_SCORE",$B$3))</f>
        <v/>
      </c>
      <c r="X445" s="43" t="str">
        <f>IF($A445="","",_xll.ciqfunctions.udf.CIQ($A445,"IQ_TOTAL_DEBT_TOTAL_REV_SCORE",$B$3))</f>
        <v/>
      </c>
      <c r="Z445" s="43" t="str">
        <f>IF($A445="","",_xll.ciqfunctions.udf.CIQ($A445,"IQ_LIQUID_SCORE",$B$3))</f>
        <v/>
      </c>
      <c r="AA445" s="43" t="str">
        <f>IF($A445="","",_xll.ciqfunctions.udf.CIQ($A445,"IQ_FFO_PLUS_CASH_ST_DEBT_SCORE",$B$3))</f>
        <v/>
      </c>
      <c r="AB445" s="43" t="str">
        <f>IF($A445="","",_xll.ciqfunctions.udf.CIQ($A445,"IQ_FFO_GROSS_PROFIT_SCORE",$B$3))</f>
        <v/>
      </c>
      <c r="AC445" s="43" t="str">
        <f>IF($A445="","",_xll.ciqfunctions.udf.CIQ($A445,"IQ_BASIC_DEFENSE_INTERVAL_SCORE",$B$3))</f>
        <v/>
      </c>
      <c r="AD445" s="43" t="str">
        <f>IF($A445="","",_xll.ciqfunctions.udf.CIQ($A445,"IQ_CURRENT_RATIO_SCORE",$B$3))</f>
        <v/>
      </c>
      <c r="AE445" s="43" t="str">
        <f>IF($A445="","",_xll.ciqfunctions.udf.CIQ($A445,"IQ_QUICK_RATIO_SCORE",$B$3))</f>
        <v/>
      </c>
    </row>
    <row r="446" spans="3:31" ht="12.75" customHeight="1" x14ac:dyDescent="0.2">
      <c r="C446" s="43" t="str">
        <f>IF($A446="","",_xll.ciqfunctions.udf.CIQ($A446,"IQ_OPERATIONAL_SCORE",$B$3))</f>
        <v/>
      </c>
      <c r="D446" s="43" t="str">
        <f>IF($A446="","",_xll.ciqfunctions.udf.CIQ($A446,"IQ_TOTAL_REV_SCORE",$B$3))</f>
        <v/>
      </c>
      <c r="E446" s="43" t="str">
        <f>IF($A446="","",_xll.ciqfunctions.udf.CIQ($A446,"IQ_TOTAL_EQUITY_SCORE",$B$3))</f>
        <v/>
      </c>
      <c r="F446" s="43" t="str">
        <f>IF($A446="","",_xll.ciqfunctions.udf.CIQ($A446,"IQ_RETURN_CAPITAL_SCORE",$B$3))</f>
        <v/>
      </c>
      <c r="G446" s="43" t="str">
        <f>IF($A446="","",_xll.ciqfunctions.udf.CIQ($A446,"IQ_RECURRING_EARN_ASSETS_SCORE",$B$3))</f>
        <v/>
      </c>
      <c r="H446" s="43" t="str">
        <f>IF($A446="","",_xll.ciqfunctions.udf.CIQ($A446,"IQ_NET_WORKING_CAP_REV_SCORE",$B$3))</f>
        <v/>
      </c>
      <c r="I446" s="43" t="str">
        <f>IF($A446="","",_xll.ciqfunctions.udf.CIQ($A446,"IQ_ASSET_TURNS_SCORE",$B$3))</f>
        <v/>
      </c>
      <c r="J446" s="43" t="str">
        <f>IF($A446="","",_xll.ciqfunctions.udf.CIQ($A446,"IQ_INTAN_ASSETS_REV_SCORE",$B$3))</f>
        <v/>
      </c>
      <c r="K446" s="43" t="str">
        <f>IF($A446="","",_xll.ciqfunctions.udf.CIQ($A446,"IQ_NET_WORKING_CAP_TOTAL_ASSETS_SCORE",$B$3))</f>
        <v/>
      </c>
      <c r="L446" s="43" t="str">
        <f>IF($A446="","",_xll.ciqfunctions.udf.CIQ($A446,"IQ_AP_AR_SCORE",$B$3))</f>
        <v/>
      </c>
      <c r="M446" s="43" t="str">
        <f>IF($A446="","",_xll.ciqfunctions.udf.CIQ($A446,"IQ_MGMT_RATE_RETURN_SCORE",$B$3))</f>
        <v/>
      </c>
      <c r="N446" s="43" t="str">
        <f>IF($A446="","",_xll.ciqfunctions.udf.CIQ($A446,"IQ_GROSS_MARGIN_SCORE",$B$3))</f>
        <v/>
      </c>
      <c r="O446" s="43" t="str">
        <f>IF($A446="","",_xll.ciqfunctions.udf.CIQ($A446,"IQ_EBITDA_MARGIN_SCORE",$B$3))</f>
        <v/>
      </c>
      <c r="Q446" s="43" t="str">
        <f>IF($A446="","",_xll.ciqfunctions.udf.CIQ($A446,"IQ_SOLVENCY_SCORE",$B$3))</f>
        <v/>
      </c>
      <c r="R446" s="43" t="str">
        <f>IF($A446="","",_xll.ciqfunctions.udf.CIQ($A446,"IQ_FFO_INT_SCORE",$B$3))</f>
        <v/>
      </c>
      <c r="S446" s="43" t="str">
        <f>IF($A446="","",_xll.ciqfunctions.udf.CIQ($A446,"IQ_EBITDA_INT_SCORE",$B$3))</f>
        <v/>
      </c>
      <c r="T446" s="43" t="str">
        <f>IF($A446="","",_xll.ciqfunctions.udf.CIQ($A446,"IQ_FFO_TOTAL_DEBT_SCORE",$B$3))</f>
        <v/>
      </c>
      <c r="U446" s="43" t="str">
        <f>IF($A446="","",_xll.ciqfunctions.udf.CIQ($A446,"IQ_NET_DEBT_EBITDA_SCORE",$B$3))</f>
        <v/>
      </c>
      <c r="V446" s="43" t="str">
        <f>IF($A446="","",_xll.ciqfunctions.udf.CIQ($A446,"IQ_TOTAL_DEBT_CAP_SCORE",$B$3))</f>
        <v/>
      </c>
      <c r="W446" s="43" t="str">
        <f>IF($A446="","",_xll.ciqfunctions.udf.CIQ($A446,"IQ_DEBT_TOTAL_LIAB_SCORE",$B$3))</f>
        <v/>
      </c>
      <c r="X446" s="43" t="str">
        <f>IF($A446="","",_xll.ciqfunctions.udf.CIQ($A446,"IQ_TOTAL_DEBT_TOTAL_REV_SCORE",$B$3))</f>
        <v/>
      </c>
      <c r="Z446" s="43" t="str">
        <f>IF($A446="","",_xll.ciqfunctions.udf.CIQ($A446,"IQ_LIQUID_SCORE",$B$3))</f>
        <v/>
      </c>
      <c r="AA446" s="43" t="str">
        <f>IF($A446="","",_xll.ciqfunctions.udf.CIQ($A446,"IQ_FFO_PLUS_CASH_ST_DEBT_SCORE",$B$3))</f>
        <v/>
      </c>
      <c r="AB446" s="43" t="str">
        <f>IF($A446="","",_xll.ciqfunctions.udf.CIQ($A446,"IQ_FFO_GROSS_PROFIT_SCORE",$B$3))</f>
        <v/>
      </c>
      <c r="AC446" s="43" t="str">
        <f>IF($A446="","",_xll.ciqfunctions.udf.CIQ($A446,"IQ_BASIC_DEFENSE_INTERVAL_SCORE",$B$3))</f>
        <v/>
      </c>
      <c r="AD446" s="43" t="str">
        <f>IF($A446="","",_xll.ciqfunctions.udf.CIQ($A446,"IQ_CURRENT_RATIO_SCORE",$B$3))</f>
        <v/>
      </c>
      <c r="AE446" s="43" t="str">
        <f>IF($A446="","",_xll.ciqfunctions.udf.CIQ($A446,"IQ_QUICK_RATIO_SCORE",$B$3))</f>
        <v/>
      </c>
    </row>
    <row r="447" spans="3:31" ht="12.75" customHeight="1" x14ac:dyDescent="0.2">
      <c r="C447" s="43" t="str">
        <f>IF($A447="","",_xll.ciqfunctions.udf.CIQ($A447,"IQ_OPERATIONAL_SCORE",$B$3))</f>
        <v/>
      </c>
      <c r="D447" s="43" t="str">
        <f>IF($A447="","",_xll.ciqfunctions.udf.CIQ($A447,"IQ_TOTAL_REV_SCORE",$B$3))</f>
        <v/>
      </c>
      <c r="E447" s="43" t="str">
        <f>IF($A447="","",_xll.ciqfunctions.udf.CIQ($A447,"IQ_TOTAL_EQUITY_SCORE",$B$3))</f>
        <v/>
      </c>
      <c r="F447" s="43" t="str">
        <f>IF($A447="","",_xll.ciqfunctions.udf.CIQ($A447,"IQ_RETURN_CAPITAL_SCORE",$B$3))</f>
        <v/>
      </c>
      <c r="G447" s="43" t="str">
        <f>IF($A447="","",_xll.ciqfunctions.udf.CIQ($A447,"IQ_RECURRING_EARN_ASSETS_SCORE",$B$3))</f>
        <v/>
      </c>
      <c r="H447" s="43" t="str">
        <f>IF($A447="","",_xll.ciqfunctions.udf.CIQ($A447,"IQ_NET_WORKING_CAP_REV_SCORE",$B$3))</f>
        <v/>
      </c>
      <c r="I447" s="43" t="str">
        <f>IF($A447="","",_xll.ciqfunctions.udf.CIQ($A447,"IQ_ASSET_TURNS_SCORE",$B$3))</f>
        <v/>
      </c>
      <c r="J447" s="43" t="str">
        <f>IF($A447="","",_xll.ciqfunctions.udf.CIQ($A447,"IQ_INTAN_ASSETS_REV_SCORE",$B$3))</f>
        <v/>
      </c>
      <c r="K447" s="43" t="str">
        <f>IF($A447="","",_xll.ciqfunctions.udf.CIQ($A447,"IQ_NET_WORKING_CAP_TOTAL_ASSETS_SCORE",$B$3))</f>
        <v/>
      </c>
      <c r="L447" s="43" t="str">
        <f>IF($A447="","",_xll.ciqfunctions.udf.CIQ($A447,"IQ_AP_AR_SCORE",$B$3))</f>
        <v/>
      </c>
      <c r="M447" s="43" t="str">
        <f>IF($A447="","",_xll.ciqfunctions.udf.CIQ($A447,"IQ_MGMT_RATE_RETURN_SCORE",$B$3))</f>
        <v/>
      </c>
      <c r="N447" s="43" t="str">
        <f>IF($A447="","",_xll.ciqfunctions.udf.CIQ($A447,"IQ_GROSS_MARGIN_SCORE",$B$3))</f>
        <v/>
      </c>
      <c r="O447" s="43" t="str">
        <f>IF($A447="","",_xll.ciqfunctions.udf.CIQ($A447,"IQ_EBITDA_MARGIN_SCORE",$B$3))</f>
        <v/>
      </c>
      <c r="Q447" s="43" t="str">
        <f>IF($A447="","",_xll.ciqfunctions.udf.CIQ($A447,"IQ_SOLVENCY_SCORE",$B$3))</f>
        <v/>
      </c>
      <c r="R447" s="43" t="str">
        <f>IF($A447="","",_xll.ciqfunctions.udf.CIQ($A447,"IQ_FFO_INT_SCORE",$B$3))</f>
        <v/>
      </c>
      <c r="S447" s="43" t="str">
        <f>IF($A447="","",_xll.ciqfunctions.udf.CIQ($A447,"IQ_EBITDA_INT_SCORE",$B$3))</f>
        <v/>
      </c>
      <c r="T447" s="43" t="str">
        <f>IF($A447="","",_xll.ciqfunctions.udf.CIQ($A447,"IQ_FFO_TOTAL_DEBT_SCORE",$B$3))</f>
        <v/>
      </c>
      <c r="U447" s="43" t="str">
        <f>IF($A447="","",_xll.ciqfunctions.udf.CIQ($A447,"IQ_NET_DEBT_EBITDA_SCORE",$B$3))</f>
        <v/>
      </c>
      <c r="V447" s="43" t="str">
        <f>IF($A447="","",_xll.ciqfunctions.udf.CIQ($A447,"IQ_TOTAL_DEBT_CAP_SCORE",$B$3))</f>
        <v/>
      </c>
      <c r="W447" s="43" t="str">
        <f>IF($A447="","",_xll.ciqfunctions.udf.CIQ($A447,"IQ_DEBT_TOTAL_LIAB_SCORE",$B$3))</f>
        <v/>
      </c>
      <c r="X447" s="43" t="str">
        <f>IF($A447="","",_xll.ciqfunctions.udf.CIQ($A447,"IQ_TOTAL_DEBT_TOTAL_REV_SCORE",$B$3))</f>
        <v/>
      </c>
      <c r="Z447" s="43" t="str">
        <f>IF($A447="","",_xll.ciqfunctions.udf.CIQ($A447,"IQ_LIQUID_SCORE",$B$3))</f>
        <v/>
      </c>
      <c r="AA447" s="43" t="str">
        <f>IF($A447="","",_xll.ciqfunctions.udf.CIQ($A447,"IQ_FFO_PLUS_CASH_ST_DEBT_SCORE",$B$3))</f>
        <v/>
      </c>
      <c r="AB447" s="43" t="str">
        <f>IF($A447="","",_xll.ciqfunctions.udf.CIQ($A447,"IQ_FFO_GROSS_PROFIT_SCORE",$B$3))</f>
        <v/>
      </c>
      <c r="AC447" s="43" t="str">
        <f>IF($A447="","",_xll.ciqfunctions.udf.CIQ($A447,"IQ_BASIC_DEFENSE_INTERVAL_SCORE",$B$3))</f>
        <v/>
      </c>
      <c r="AD447" s="43" t="str">
        <f>IF($A447="","",_xll.ciqfunctions.udf.CIQ($A447,"IQ_CURRENT_RATIO_SCORE",$B$3))</f>
        <v/>
      </c>
      <c r="AE447" s="43" t="str">
        <f>IF($A447="","",_xll.ciqfunctions.udf.CIQ($A447,"IQ_QUICK_RATIO_SCORE",$B$3))</f>
        <v/>
      </c>
    </row>
    <row r="448" spans="3:31" ht="12.75" customHeight="1" x14ac:dyDescent="0.2">
      <c r="C448" s="43" t="str">
        <f>IF($A448="","",_xll.ciqfunctions.udf.CIQ($A448,"IQ_OPERATIONAL_SCORE",$B$3))</f>
        <v/>
      </c>
      <c r="D448" s="43" t="str">
        <f>IF($A448="","",_xll.ciqfunctions.udf.CIQ($A448,"IQ_TOTAL_REV_SCORE",$B$3))</f>
        <v/>
      </c>
      <c r="E448" s="43" t="str">
        <f>IF($A448="","",_xll.ciqfunctions.udf.CIQ($A448,"IQ_TOTAL_EQUITY_SCORE",$B$3))</f>
        <v/>
      </c>
      <c r="F448" s="43" t="str">
        <f>IF($A448="","",_xll.ciqfunctions.udf.CIQ($A448,"IQ_RETURN_CAPITAL_SCORE",$B$3))</f>
        <v/>
      </c>
      <c r="G448" s="43" t="str">
        <f>IF($A448="","",_xll.ciqfunctions.udf.CIQ($A448,"IQ_RECURRING_EARN_ASSETS_SCORE",$B$3))</f>
        <v/>
      </c>
      <c r="H448" s="43" t="str">
        <f>IF($A448="","",_xll.ciqfunctions.udf.CIQ($A448,"IQ_NET_WORKING_CAP_REV_SCORE",$B$3))</f>
        <v/>
      </c>
      <c r="I448" s="43" t="str">
        <f>IF($A448="","",_xll.ciqfunctions.udf.CIQ($A448,"IQ_ASSET_TURNS_SCORE",$B$3))</f>
        <v/>
      </c>
      <c r="J448" s="43" t="str">
        <f>IF($A448="","",_xll.ciqfunctions.udf.CIQ($A448,"IQ_INTAN_ASSETS_REV_SCORE",$B$3))</f>
        <v/>
      </c>
      <c r="K448" s="43" t="str">
        <f>IF($A448="","",_xll.ciqfunctions.udf.CIQ($A448,"IQ_NET_WORKING_CAP_TOTAL_ASSETS_SCORE",$B$3))</f>
        <v/>
      </c>
      <c r="L448" s="43" t="str">
        <f>IF($A448="","",_xll.ciqfunctions.udf.CIQ($A448,"IQ_AP_AR_SCORE",$B$3))</f>
        <v/>
      </c>
      <c r="M448" s="43" t="str">
        <f>IF($A448="","",_xll.ciqfunctions.udf.CIQ($A448,"IQ_MGMT_RATE_RETURN_SCORE",$B$3))</f>
        <v/>
      </c>
      <c r="N448" s="43" t="str">
        <f>IF($A448="","",_xll.ciqfunctions.udf.CIQ($A448,"IQ_GROSS_MARGIN_SCORE",$B$3))</f>
        <v/>
      </c>
      <c r="O448" s="43" t="str">
        <f>IF($A448="","",_xll.ciqfunctions.udf.CIQ($A448,"IQ_EBITDA_MARGIN_SCORE",$B$3))</f>
        <v/>
      </c>
      <c r="Q448" s="43" t="str">
        <f>IF($A448="","",_xll.ciqfunctions.udf.CIQ($A448,"IQ_SOLVENCY_SCORE",$B$3))</f>
        <v/>
      </c>
      <c r="R448" s="43" t="str">
        <f>IF($A448="","",_xll.ciqfunctions.udf.CIQ($A448,"IQ_FFO_INT_SCORE",$B$3))</f>
        <v/>
      </c>
      <c r="S448" s="43" t="str">
        <f>IF($A448="","",_xll.ciqfunctions.udf.CIQ($A448,"IQ_EBITDA_INT_SCORE",$B$3))</f>
        <v/>
      </c>
      <c r="T448" s="43" t="str">
        <f>IF($A448="","",_xll.ciqfunctions.udf.CIQ($A448,"IQ_FFO_TOTAL_DEBT_SCORE",$B$3))</f>
        <v/>
      </c>
      <c r="U448" s="43" t="str">
        <f>IF($A448="","",_xll.ciqfunctions.udf.CIQ($A448,"IQ_NET_DEBT_EBITDA_SCORE",$B$3))</f>
        <v/>
      </c>
      <c r="V448" s="43" t="str">
        <f>IF($A448="","",_xll.ciqfunctions.udf.CIQ($A448,"IQ_TOTAL_DEBT_CAP_SCORE",$B$3))</f>
        <v/>
      </c>
      <c r="W448" s="43" t="str">
        <f>IF($A448="","",_xll.ciqfunctions.udf.CIQ($A448,"IQ_DEBT_TOTAL_LIAB_SCORE",$B$3))</f>
        <v/>
      </c>
      <c r="X448" s="43" t="str">
        <f>IF($A448="","",_xll.ciqfunctions.udf.CIQ($A448,"IQ_TOTAL_DEBT_TOTAL_REV_SCORE",$B$3))</f>
        <v/>
      </c>
      <c r="Z448" s="43" t="str">
        <f>IF($A448="","",_xll.ciqfunctions.udf.CIQ($A448,"IQ_LIQUID_SCORE",$B$3))</f>
        <v/>
      </c>
      <c r="AA448" s="43" t="str">
        <f>IF($A448="","",_xll.ciqfunctions.udf.CIQ($A448,"IQ_FFO_PLUS_CASH_ST_DEBT_SCORE",$B$3))</f>
        <v/>
      </c>
      <c r="AB448" s="43" t="str">
        <f>IF($A448="","",_xll.ciqfunctions.udf.CIQ($A448,"IQ_FFO_GROSS_PROFIT_SCORE",$B$3))</f>
        <v/>
      </c>
      <c r="AC448" s="43" t="str">
        <f>IF($A448="","",_xll.ciqfunctions.udf.CIQ($A448,"IQ_BASIC_DEFENSE_INTERVAL_SCORE",$B$3))</f>
        <v/>
      </c>
      <c r="AD448" s="43" t="str">
        <f>IF($A448="","",_xll.ciqfunctions.udf.CIQ($A448,"IQ_CURRENT_RATIO_SCORE",$B$3))</f>
        <v/>
      </c>
      <c r="AE448" s="43" t="str">
        <f>IF($A448="","",_xll.ciqfunctions.udf.CIQ($A448,"IQ_QUICK_RATIO_SCORE",$B$3))</f>
        <v/>
      </c>
    </row>
    <row r="449" spans="3:31" ht="12.75" customHeight="1" x14ac:dyDescent="0.2">
      <c r="C449" s="43" t="str">
        <f>IF($A449="","",_xll.ciqfunctions.udf.CIQ($A449,"IQ_OPERATIONAL_SCORE",$B$3))</f>
        <v/>
      </c>
      <c r="D449" s="43" t="str">
        <f>IF($A449="","",_xll.ciqfunctions.udf.CIQ($A449,"IQ_TOTAL_REV_SCORE",$B$3))</f>
        <v/>
      </c>
      <c r="E449" s="43" t="str">
        <f>IF($A449="","",_xll.ciqfunctions.udf.CIQ($A449,"IQ_TOTAL_EQUITY_SCORE",$B$3))</f>
        <v/>
      </c>
      <c r="F449" s="43" t="str">
        <f>IF($A449="","",_xll.ciqfunctions.udf.CIQ($A449,"IQ_RETURN_CAPITAL_SCORE",$B$3))</f>
        <v/>
      </c>
      <c r="G449" s="43" t="str">
        <f>IF($A449="","",_xll.ciqfunctions.udf.CIQ($A449,"IQ_RECURRING_EARN_ASSETS_SCORE",$B$3))</f>
        <v/>
      </c>
      <c r="H449" s="43" t="str">
        <f>IF($A449="","",_xll.ciqfunctions.udf.CIQ($A449,"IQ_NET_WORKING_CAP_REV_SCORE",$B$3))</f>
        <v/>
      </c>
      <c r="I449" s="43" t="str">
        <f>IF($A449="","",_xll.ciqfunctions.udf.CIQ($A449,"IQ_ASSET_TURNS_SCORE",$B$3))</f>
        <v/>
      </c>
      <c r="J449" s="43" t="str">
        <f>IF($A449="","",_xll.ciqfunctions.udf.CIQ($A449,"IQ_INTAN_ASSETS_REV_SCORE",$B$3))</f>
        <v/>
      </c>
      <c r="K449" s="43" t="str">
        <f>IF($A449="","",_xll.ciqfunctions.udf.CIQ($A449,"IQ_NET_WORKING_CAP_TOTAL_ASSETS_SCORE",$B$3))</f>
        <v/>
      </c>
      <c r="L449" s="43" t="str">
        <f>IF($A449="","",_xll.ciqfunctions.udf.CIQ($A449,"IQ_AP_AR_SCORE",$B$3))</f>
        <v/>
      </c>
      <c r="M449" s="43" t="str">
        <f>IF($A449="","",_xll.ciqfunctions.udf.CIQ($A449,"IQ_MGMT_RATE_RETURN_SCORE",$B$3))</f>
        <v/>
      </c>
      <c r="N449" s="43" t="str">
        <f>IF($A449="","",_xll.ciqfunctions.udf.CIQ($A449,"IQ_GROSS_MARGIN_SCORE",$B$3))</f>
        <v/>
      </c>
      <c r="O449" s="43" t="str">
        <f>IF($A449="","",_xll.ciqfunctions.udf.CIQ($A449,"IQ_EBITDA_MARGIN_SCORE",$B$3))</f>
        <v/>
      </c>
      <c r="Q449" s="43" t="str">
        <f>IF($A449="","",_xll.ciqfunctions.udf.CIQ($A449,"IQ_SOLVENCY_SCORE",$B$3))</f>
        <v/>
      </c>
      <c r="R449" s="43" t="str">
        <f>IF($A449="","",_xll.ciqfunctions.udf.CIQ($A449,"IQ_FFO_INT_SCORE",$B$3))</f>
        <v/>
      </c>
      <c r="S449" s="43" t="str">
        <f>IF($A449="","",_xll.ciqfunctions.udf.CIQ($A449,"IQ_EBITDA_INT_SCORE",$B$3))</f>
        <v/>
      </c>
      <c r="T449" s="43" t="str">
        <f>IF($A449="","",_xll.ciqfunctions.udf.CIQ($A449,"IQ_FFO_TOTAL_DEBT_SCORE",$B$3))</f>
        <v/>
      </c>
      <c r="U449" s="43" t="str">
        <f>IF($A449="","",_xll.ciqfunctions.udf.CIQ($A449,"IQ_NET_DEBT_EBITDA_SCORE",$B$3))</f>
        <v/>
      </c>
      <c r="V449" s="43" t="str">
        <f>IF($A449="","",_xll.ciqfunctions.udf.CIQ($A449,"IQ_TOTAL_DEBT_CAP_SCORE",$B$3))</f>
        <v/>
      </c>
      <c r="W449" s="43" t="str">
        <f>IF($A449="","",_xll.ciqfunctions.udf.CIQ($A449,"IQ_DEBT_TOTAL_LIAB_SCORE",$B$3))</f>
        <v/>
      </c>
      <c r="X449" s="43" t="str">
        <f>IF($A449="","",_xll.ciqfunctions.udf.CIQ($A449,"IQ_TOTAL_DEBT_TOTAL_REV_SCORE",$B$3))</f>
        <v/>
      </c>
      <c r="Z449" s="43" t="str">
        <f>IF($A449="","",_xll.ciqfunctions.udf.CIQ($A449,"IQ_LIQUID_SCORE",$B$3))</f>
        <v/>
      </c>
      <c r="AA449" s="43" t="str">
        <f>IF($A449="","",_xll.ciqfunctions.udf.CIQ($A449,"IQ_FFO_PLUS_CASH_ST_DEBT_SCORE",$B$3))</f>
        <v/>
      </c>
      <c r="AB449" s="43" t="str">
        <f>IF($A449="","",_xll.ciqfunctions.udf.CIQ($A449,"IQ_FFO_GROSS_PROFIT_SCORE",$B$3))</f>
        <v/>
      </c>
      <c r="AC449" s="43" t="str">
        <f>IF($A449="","",_xll.ciqfunctions.udf.CIQ($A449,"IQ_BASIC_DEFENSE_INTERVAL_SCORE",$B$3))</f>
        <v/>
      </c>
      <c r="AD449" s="43" t="str">
        <f>IF($A449="","",_xll.ciqfunctions.udf.CIQ($A449,"IQ_CURRENT_RATIO_SCORE",$B$3))</f>
        <v/>
      </c>
      <c r="AE449" s="43" t="str">
        <f>IF($A449="","",_xll.ciqfunctions.udf.CIQ($A449,"IQ_QUICK_RATIO_SCORE",$B$3))</f>
        <v/>
      </c>
    </row>
    <row r="450" spans="3:31" ht="12.75" customHeight="1" x14ac:dyDescent="0.2">
      <c r="C450" s="43" t="str">
        <f>IF($A450="","",_xll.ciqfunctions.udf.CIQ($A450,"IQ_OPERATIONAL_SCORE",$B$3))</f>
        <v/>
      </c>
      <c r="D450" s="43" t="str">
        <f>IF($A450="","",_xll.ciqfunctions.udf.CIQ($A450,"IQ_TOTAL_REV_SCORE",$B$3))</f>
        <v/>
      </c>
      <c r="E450" s="43" t="str">
        <f>IF($A450="","",_xll.ciqfunctions.udf.CIQ($A450,"IQ_TOTAL_EQUITY_SCORE",$B$3))</f>
        <v/>
      </c>
      <c r="F450" s="43" t="str">
        <f>IF($A450="","",_xll.ciqfunctions.udf.CIQ($A450,"IQ_RETURN_CAPITAL_SCORE",$B$3))</f>
        <v/>
      </c>
      <c r="G450" s="43" t="str">
        <f>IF($A450="","",_xll.ciqfunctions.udf.CIQ($A450,"IQ_RECURRING_EARN_ASSETS_SCORE",$B$3))</f>
        <v/>
      </c>
      <c r="H450" s="43" t="str">
        <f>IF($A450="","",_xll.ciqfunctions.udf.CIQ($A450,"IQ_NET_WORKING_CAP_REV_SCORE",$B$3))</f>
        <v/>
      </c>
      <c r="I450" s="43" t="str">
        <f>IF($A450="","",_xll.ciqfunctions.udf.CIQ($A450,"IQ_ASSET_TURNS_SCORE",$B$3))</f>
        <v/>
      </c>
      <c r="J450" s="43" t="str">
        <f>IF($A450="","",_xll.ciqfunctions.udf.CIQ($A450,"IQ_INTAN_ASSETS_REV_SCORE",$B$3))</f>
        <v/>
      </c>
      <c r="K450" s="43" t="str">
        <f>IF($A450="","",_xll.ciqfunctions.udf.CIQ($A450,"IQ_NET_WORKING_CAP_TOTAL_ASSETS_SCORE",$B$3))</f>
        <v/>
      </c>
      <c r="L450" s="43" t="str">
        <f>IF($A450="","",_xll.ciqfunctions.udf.CIQ($A450,"IQ_AP_AR_SCORE",$B$3))</f>
        <v/>
      </c>
      <c r="M450" s="43" t="str">
        <f>IF($A450="","",_xll.ciqfunctions.udf.CIQ($A450,"IQ_MGMT_RATE_RETURN_SCORE",$B$3))</f>
        <v/>
      </c>
      <c r="N450" s="43" t="str">
        <f>IF($A450="","",_xll.ciqfunctions.udf.CIQ($A450,"IQ_GROSS_MARGIN_SCORE",$B$3))</f>
        <v/>
      </c>
      <c r="O450" s="43" t="str">
        <f>IF($A450="","",_xll.ciqfunctions.udf.CIQ($A450,"IQ_EBITDA_MARGIN_SCORE",$B$3))</f>
        <v/>
      </c>
      <c r="Q450" s="43" t="str">
        <f>IF($A450="","",_xll.ciqfunctions.udf.CIQ($A450,"IQ_SOLVENCY_SCORE",$B$3))</f>
        <v/>
      </c>
      <c r="R450" s="43" t="str">
        <f>IF($A450="","",_xll.ciqfunctions.udf.CIQ($A450,"IQ_FFO_INT_SCORE",$B$3))</f>
        <v/>
      </c>
      <c r="S450" s="43" t="str">
        <f>IF($A450="","",_xll.ciqfunctions.udf.CIQ($A450,"IQ_EBITDA_INT_SCORE",$B$3))</f>
        <v/>
      </c>
      <c r="T450" s="43" t="str">
        <f>IF($A450="","",_xll.ciqfunctions.udf.CIQ($A450,"IQ_FFO_TOTAL_DEBT_SCORE",$B$3))</f>
        <v/>
      </c>
      <c r="U450" s="43" t="str">
        <f>IF($A450="","",_xll.ciqfunctions.udf.CIQ($A450,"IQ_NET_DEBT_EBITDA_SCORE",$B$3))</f>
        <v/>
      </c>
      <c r="V450" s="43" t="str">
        <f>IF($A450="","",_xll.ciqfunctions.udf.CIQ($A450,"IQ_TOTAL_DEBT_CAP_SCORE",$B$3))</f>
        <v/>
      </c>
      <c r="W450" s="43" t="str">
        <f>IF($A450="","",_xll.ciqfunctions.udf.CIQ($A450,"IQ_DEBT_TOTAL_LIAB_SCORE",$B$3))</f>
        <v/>
      </c>
      <c r="X450" s="43" t="str">
        <f>IF($A450="","",_xll.ciqfunctions.udf.CIQ($A450,"IQ_TOTAL_DEBT_TOTAL_REV_SCORE",$B$3))</f>
        <v/>
      </c>
      <c r="Z450" s="43" t="str">
        <f>IF($A450="","",_xll.ciqfunctions.udf.CIQ($A450,"IQ_LIQUID_SCORE",$B$3))</f>
        <v/>
      </c>
      <c r="AA450" s="43" t="str">
        <f>IF($A450="","",_xll.ciqfunctions.udf.CIQ($A450,"IQ_FFO_PLUS_CASH_ST_DEBT_SCORE",$B$3))</f>
        <v/>
      </c>
      <c r="AB450" s="43" t="str">
        <f>IF($A450="","",_xll.ciqfunctions.udf.CIQ($A450,"IQ_FFO_GROSS_PROFIT_SCORE",$B$3))</f>
        <v/>
      </c>
      <c r="AC450" s="43" t="str">
        <f>IF($A450="","",_xll.ciqfunctions.udf.CIQ($A450,"IQ_BASIC_DEFENSE_INTERVAL_SCORE",$B$3))</f>
        <v/>
      </c>
      <c r="AD450" s="43" t="str">
        <f>IF($A450="","",_xll.ciqfunctions.udf.CIQ($A450,"IQ_CURRENT_RATIO_SCORE",$B$3))</f>
        <v/>
      </c>
      <c r="AE450" s="43" t="str">
        <f>IF($A450="","",_xll.ciqfunctions.udf.CIQ($A450,"IQ_QUICK_RATIO_SCORE",$B$3))</f>
        <v/>
      </c>
    </row>
    <row r="451" spans="3:31" ht="12.75" customHeight="1" x14ac:dyDescent="0.2">
      <c r="C451" s="43" t="str">
        <f>IF($A451="","",_xll.ciqfunctions.udf.CIQ($A451,"IQ_OPERATIONAL_SCORE",$B$3))</f>
        <v/>
      </c>
      <c r="D451" s="43" t="str">
        <f>IF($A451="","",_xll.ciqfunctions.udf.CIQ($A451,"IQ_TOTAL_REV_SCORE",$B$3))</f>
        <v/>
      </c>
      <c r="E451" s="43" t="str">
        <f>IF($A451="","",_xll.ciqfunctions.udf.CIQ($A451,"IQ_TOTAL_EQUITY_SCORE",$B$3))</f>
        <v/>
      </c>
      <c r="F451" s="43" t="str">
        <f>IF($A451="","",_xll.ciqfunctions.udf.CIQ($A451,"IQ_RETURN_CAPITAL_SCORE",$B$3))</f>
        <v/>
      </c>
      <c r="G451" s="43" t="str">
        <f>IF($A451="","",_xll.ciqfunctions.udf.CIQ($A451,"IQ_RECURRING_EARN_ASSETS_SCORE",$B$3))</f>
        <v/>
      </c>
      <c r="H451" s="43" t="str">
        <f>IF($A451="","",_xll.ciqfunctions.udf.CIQ($A451,"IQ_NET_WORKING_CAP_REV_SCORE",$B$3))</f>
        <v/>
      </c>
      <c r="I451" s="43" t="str">
        <f>IF($A451="","",_xll.ciqfunctions.udf.CIQ($A451,"IQ_ASSET_TURNS_SCORE",$B$3))</f>
        <v/>
      </c>
      <c r="J451" s="43" t="str">
        <f>IF($A451="","",_xll.ciqfunctions.udf.CIQ($A451,"IQ_INTAN_ASSETS_REV_SCORE",$B$3))</f>
        <v/>
      </c>
      <c r="K451" s="43" t="str">
        <f>IF($A451="","",_xll.ciqfunctions.udf.CIQ($A451,"IQ_NET_WORKING_CAP_TOTAL_ASSETS_SCORE",$B$3))</f>
        <v/>
      </c>
      <c r="L451" s="43" t="str">
        <f>IF($A451="","",_xll.ciqfunctions.udf.CIQ($A451,"IQ_AP_AR_SCORE",$B$3))</f>
        <v/>
      </c>
      <c r="M451" s="43" t="str">
        <f>IF($A451="","",_xll.ciqfunctions.udf.CIQ($A451,"IQ_MGMT_RATE_RETURN_SCORE",$B$3))</f>
        <v/>
      </c>
      <c r="N451" s="43" t="str">
        <f>IF($A451="","",_xll.ciqfunctions.udf.CIQ($A451,"IQ_GROSS_MARGIN_SCORE",$B$3))</f>
        <v/>
      </c>
      <c r="O451" s="43" t="str">
        <f>IF($A451="","",_xll.ciqfunctions.udf.CIQ($A451,"IQ_EBITDA_MARGIN_SCORE",$B$3))</f>
        <v/>
      </c>
      <c r="Q451" s="43" t="str">
        <f>IF($A451="","",_xll.ciqfunctions.udf.CIQ($A451,"IQ_SOLVENCY_SCORE",$B$3))</f>
        <v/>
      </c>
      <c r="R451" s="43" t="str">
        <f>IF($A451="","",_xll.ciqfunctions.udf.CIQ($A451,"IQ_FFO_INT_SCORE",$B$3))</f>
        <v/>
      </c>
      <c r="S451" s="43" t="str">
        <f>IF($A451="","",_xll.ciqfunctions.udf.CIQ($A451,"IQ_EBITDA_INT_SCORE",$B$3))</f>
        <v/>
      </c>
      <c r="T451" s="43" t="str">
        <f>IF($A451="","",_xll.ciqfunctions.udf.CIQ($A451,"IQ_FFO_TOTAL_DEBT_SCORE",$B$3))</f>
        <v/>
      </c>
      <c r="U451" s="43" t="str">
        <f>IF($A451="","",_xll.ciqfunctions.udf.CIQ($A451,"IQ_NET_DEBT_EBITDA_SCORE",$B$3))</f>
        <v/>
      </c>
      <c r="V451" s="43" t="str">
        <f>IF($A451="","",_xll.ciqfunctions.udf.CIQ($A451,"IQ_TOTAL_DEBT_CAP_SCORE",$B$3))</f>
        <v/>
      </c>
      <c r="W451" s="43" t="str">
        <f>IF($A451="","",_xll.ciqfunctions.udf.CIQ($A451,"IQ_DEBT_TOTAL_LIAB_SCORE",$B$3))</f>
        <v/>
      </c>
      <c r="X451" s="43" t="str">
        <f>IF($A451="","",_xll.ciqfunctions.udf.CIQ($A451,"IQ_TOTAL_DEBT_TOTAL_REV_SCORE",$B$3))</f>
        <v/>
      </c>
      <c r="Z451" s="43" t="str">
        <f>IF($A451="","",_xll.ciqfunctions.udf.CIQ($A451,"IQ_LIQUID_SCORE",$B$3))</f>
        <v/>
      </c>
      <c r="AA451" s="43" t="str">
        <f>IF($A451="","",_xll.ciqfunctions.udf.CIQ($A451,"IQ_FFO_PLUS_CASH_ST_DEBT_SCORE",$B$3))</f>
        <v/>
      </c>
      <c r="AB451" s="43" t="str">
        <f>IF($A451="","",_xll.ciqfunctions.udf.CIQ($A451,"IQ_FFO_GROSS_PROFIT_SCORE",$B$3))</f>
        <v/>
      </c>
      <c r="AC451" s="43" t="str">
        <f>IF($A451="","",_xll.ciqfunctions.udf.CIQ($A451,"IQ_BASIC_DEFENSE_INTERVAL_SCORE",$B$3))</f>
        <v/>
      </c>
      <c r="AD451" s="43" t="str">
        <f>IF($A451="","",_xll.ciqfunctions.udf.CIQ($A451,"IQ_CURRENT_RATIO_SCORE",$B$3))</f>
        <v/>
      </c>
      <c r="AE451" s="43" t="str">
        <f>IF($A451="","",_xll.ciqfunctions.udf.CIQ($A451,"IQ_QUICK_RATIO_SCORE",$B$3))</f>
        <v/>
      </c>
    </row>
    <row r="452" spans="3:31" ht="12.75" customHeight="1" x14ac:dyDescent="0.2">
      <c r="C452" s="43" t="str">
        <f>IF($A452="","",_xll.ciqfunctions.udf.CIQ($A452,"IQ_OPERATIONAL_SCORE",$B$3))</f>
        <v/>
      </c>
      <c r="D452" s="43" t="str">
        <f>IF($A452="","",_xll.ciqfunctions.udf.CIQ($A452,"IQ_TOTAL_REV_SCORE",$B$3))</f>
        <v/>
      </c>
      <c r="E452" s="43" t="str">
        <f>IF($A452="","",_xll.ciqfunctions.udf.CIQ($A452,"IQ_TOTAL_EQUITY_SCORE",$B$3))</f>
        <v/>
      </c>
      <c r="F452" s="43" t="str">
        <f>IF($A452="","",_xll.ciqfunctions.udf.CIQ($A452,"IQ_RETURN_CAPITAL_SCORE",$B$3))</f>
        <v/>
      </c>
      <c r="G452" s="43" t="str">
        <f>IF($A452="","",_xll.ciqfunctions.udf.CIQ($A452,"IQ_RECURRING_EARN_ASSETS_SCORE",$B$3))</f>
        <v/>
      </c>
      <c r="H452" s="43" t="str">
        <f>IF($A452="","",_xll.ciqfunctions.udf.CIQ($A452,"IQ_NET_WORKING_CAP_REV_SCORE",$B$3))</f>
        <v/>
      </c>
      <c r="I452" s="43" t="str">
        <f>IF($A452="","",_xll.ciqfunctions.udf.CIQ($A452,"IQ_ASSET_TURNS_SCORE",$B$3))</f>
        <v/>
      </c>
      <c r="J452" s="43" t="str">
        <f>IF($A452="","",_xll.ciqfunctions.udf.CIQ($A452,"IQ_INTAN_ASSETS_REV_SCORE",$B$3))</f>
        <v/>
      </c>
      <c r="K452" s="43" t="str">
        <f>IF($A452="","",_xll.ciqfunctions.udf.CIQ($A452,"IQ_NET_WORKING_CAP_TOTAL_ASSETS_SCORE",$B$3))</f>
        <v/>
      </c>
      <c r="L452" s="43" t="str">
        <f>IF($A452="","",_xll.ciqfunctions.udf.CIQ($A452,"IQ_AP_AR_SCORE",$B$3))</f>
        <v/>
      </c>
      <c r="M452" s="43" t="str">
        <f>IF($A452="","",_xll.ciqfunctions.udf.CIQ($A452,"IQ_MGMT_RATE_RETURN_SCORE",$B$3))</f>
        <v/>
      </c>
      <c r="N452" s="43" t="str">
        <f>IF($A452="","",_xll.ciqfunctions.udf.CIQ($A452,"IQ_GROSS_MARGIN_SCORE",$B$3))</f>
        <v/>
      </c>
      <c r="O452" s="43" t="str">
        <f>IF($A452="","",_xll.ciqfunctions.udf.CIQ($A452,"IQ_EBITDA_MARGIN_SCORE",$B$3))</f>
        <v/>
      </c>
      <c r="Q452" s="43" t="str">
        <f>IF($A452="","",_xll.ciqfunctions.udf.CIQ($A452,"IQ_SOLVENCY_SCORE",$B$3))</f>
        <v/>
      </c>
      <c r="R452" s="43" t="str">
        <f>IF($A452="","",_xll.ciqfunctions.udf.CIQ($A452,"IQ_FFO_INT_SCORE",$B$3))</f>
        <v/>
      </c>
      <c r="S452" s="43" t="str">
        <f>IF($A452="","",_xll.ciqfunctions.udf.CIQ($A452,"IQ_EBITDA_INT_SCORE",$B$3))</f>
        <v/>
      </c>
      <c r="T452" s="43" t="str">
        <f>IF($A452="","",_xll.ciqfunctions.udf.CIQ($A452,"IQ_FFO_TOTAL_DEBT_SCORE",$B$3))</f>
        <v/>
      </c>
      <c r="U452" s="43" t="str">
        <f>IF($A452="","",_xll.ciqfunctions.udf.CIQ($A452,"IQ_NET_DEBT_EBITDA_SCORE",$B$3))</f>
        <v/>
      </c>
      <c r="V452" s="43" t="str">
        <f>IF($A452="","",_xll.ciqfunctions.udf.CIQ($A452,"IQ_TOTAL_DEBT_CAP_SCORE",$B$3))</f>
        <v/>
      </c>
      <c r="W452" s="43" t="str">
        <f>IF($A452="","",_xll.ciqfunctions.udf.CIQ($A452,"IQ_DEBT_TOTAL_LIAB_SCORE",$B$3))</f>
        <v/>
      </c>
      <c r="X452" s="43" t="str">
        <f>IF($A452="","",_xll.ciqfunctions.udf.CIQ($A452,"IQ_TOTAL_DEBT_TOTAL_REV_SCORE",$B$3))</f>
        <v/>
      </c>
      <c r="Z452" s="43" t="str">
        <f>IF($A452="","",_xll.ciqfunctions.udf.CIQ($A452,"IQ_LIQUID_SCORE",$B$3))</f>
        <v/>
      </c>
      <c r="AA452" s="43" t="str">
        <f>IF($A452="","",_xll.ciqfunctions.udf.CIQ($A452,"IQ_FFO_PLUS_CASH_ST_DEBT_SCORE",$B$3))</f>
        <v/>
      </c>
      <c r="AB452" s="43" t="str">
        <f>IF($A452="","",_xll.ciqfunctions.udf.CIQ($A452,"IQ_FFO_GROSS_PROFIT_SCORE",$B$3))</f>
        <v/>
      </c>
      <c r="AC452" s="43" t="str">
        <f>IF($A452="","",_xll.ciqfunctions.udf.CIQ($A452,"IQ_BASIC_DEFENSE_INTERVAL_SCORE",$B$3))</f>
        <v/>
      </c>
      <c r="AD452" s="43" t="str">
        <f>IF($A452="","",_xll.ciqfunctions.udf.CIQ($A452,"IQ_CURRENT_RATIO_SCORE",$B$3))</f>
        <v/>
      </c>
      <c r="AE452" s="43" t="str">
        <f>IF($A452="","",_xll.ciqfunctions.udf.CIQ($A452,"IQ_QUICK_RATIO_SCORE",$B$3))</f>
        <v/>
      </c>
    </row>
    <row r="453" spans="3:31" ht="12.75" customHeight="1" x14ac:dyDescent="0.2">
      <c r="C453" s="43" t="str">
        <f>IF($A453="","",_xll.ciqfunctions.udf.CIQ($A453,"IQ_OPERATIONAL_SCORE",$B$3))</f>
        <v/>
      </c>
      <c r="D453" s="43" t="str">
        <f>IF($A453="","",_xll.ciqfunctions.udf.CIQ($A453,"IQ_TOTAL_REV_SCORE",$B$3))</f>
        <v/>
      </c>
      <c r="E453" s="43" t="str">
        <f>IF($A453="","",_xll.ciqfunctions.udf.CIQ($A453,"IQ_TOTAL_EQUITY_SCORE",$B$3))</f>
        <v/>
      </c>
      <c r="F453" s="43" t="str">
        <f>IF($A453="","",_xll.ciqfunctions.udf.CIQ($A453,"IQ_RETURN_CAPITAL_SCORE",$B$3))</f>
        <v/>
      </c>
      <c r="G453" s="43" t="str">
        <f>IF($A453="","",_xll.ciqfunctions.udf.CIQ($A453,"IQ_RECURRING_EARN_ASSETS_SCORE",$B$3))</f>
        <v/>
      </c>
      <c r="H453" s="43" t="str">
        <f>IF($A453="","",_xll.ciqfunctions.udf.CIQ($A453,"IQ_NET_WORKING_CAP_REV_SCORE",$B$3))</f>
        <v/>
      </c>
      <c r="I453" s="43" t="str">
        <f>IF($A453="","",_xll.ciqfunctions.udf.CIQ($A453,"IQ_ASSET_TURNS_SCORE",$B$3))</f>
        <v/>
      </c>
      <c r="J453" s="43" t="str">
        <f>IF($A453="","",_xll.ciqfunctions.udf.CIQ($A453,"IQ_INTAN_ASSETS_REV_SCORE",$B$3))</f>
        <v/>
      </c>
      <c r="K453" s="43" t="str">
        <f>IF($A453="","",_xll.ciqfunctions.udf.CIQ($A453,"IQ_NET_WORKING_CAP_TOTAL_ASSETS_SCORE",$B$3))</f>
        <v/>
      </c>
      <c r="L453" s="43" t="str">
        <f>IF($A453="","",_xll.ciqfunctions.udf.CIQ($A453,"IQ_AP_AR_SCORE",$B$3))</f>
        <v/>
      </c>
      <c r="M453" s="43" t="str">
        <f>IF($A453="","",_xll.ciqfunctions.udf.CIQ($A453,"IQ_MGMT_RATE_RETURN_SCORE",$B$3))</f>
        <v/>
      </c>
      <c r="N453" s="43" t="str">
        <f>IF($A453="","",_xll.ciqfunctions.udf.CIQ($A453,"IQ_GROSS_MARGIN_SCORE",$B$3))</f>
        <v/>
      </c>
      <c r="O453" s="43" t="str">
        <f>IF($A453="","",_xll.ciqfunctions.udf.CIQ($A453,"IQ_EBITDA_MARGIN_SCORE",$B$3))</f>
        <v/>
      </c>
      <c r="Q453" s="43" t="str">
        <f>IF($A453="","",_xll.ciqfunctions.udf.CIQ($A453,"IQ_SOLVENCY_SCORE",$B$3))</f>
        <v/>
      </c>
      <c r="R453" s="43" t="str">
        <f>IF($A453="","",_xll.ciqfunctions.udf.CIQ($A453,"IQ_FFO_INT_SCORE",$B$3))</f>
        <v/>
      </c>
      <c r="S453" s="43" t="str">
        <f>IF($A453="","",_xll.ciqfunctions.udf.CIQ($A453,"IQ_EBITDA_INT_SCORE",$B$3))</f>
        <v/>
      </c>
      <c r="T453" s="43" t="str">
        <f>IF($A453="","",_xll.ciqfunctions.udf.CIQ($A453,"IQ_FFO_TOTAL_DEBT_SCORE",$B$3))</f>
        <v/>
      </c>
      <c r="U453" s="43" t="str">
        <f>IF($A453="","",_xll.ciqfunctions.udf.CIQ($A453,"IQ_NET_DEBT_EBITDA_SCORE",$B$3))</f>
        <v/>
      </c>
      <c r="V453" s="43" t="str">
        <f>IF($A453="","",_xll.ciqfunctions.udf.CIQ($A453,"IQ_TOTAL_DEBT_CAP_SCORE",$B$3))</f>
        <v/>
      </c>
      <c r="W453" s="43" t="str">
        <f>IF($A453="","",_xll.ciqfunctions.udf.CIQ($A453,"IQ_DEBT_TOTAL_LIAB_SCORE",$B$3))</f>
        <v/>
      </c>
      <c r="X453" s="43" t="str">
        <f>IF($A453="","",_xll.ciqfunctions.udf.CIQ($A453,"IQ_TOTAL_DEBT_TOTAL_REV_SCORE",$B$3))</f>
        <v/>
      </c>
      <c r="Z453" s="43" t="str">
        <f>IF($A453="","",_xll.ciqfunctions.udf.CIQ($A453,"IQ_LIQUID_SCORE",$B$3))</f>
        <v/>
      </c>
      <c r="AA453" s="43" t="str">
        <f>IF($A453="","",_xll.ciqfunctions.udf.CIQ($A453,"IQ_FFO_PLUS_CASH_ST_DEBT_SCORE",$B$3))</f>
        <v/>
      </c>
      <c r="AB453" s="43" t="str">
        <f>IF($A453="","",_xll.ciqfunctions.udf.CIQ($A453,"IQ_FFO_GROSS_PROFIT_SCORE",$B$3))</f>
        <v/>
      </c>
      <c r="AC453" s="43" t="str">
        <f>IF($A453="","",_xll.ciqfunctions.udf.CIQ($A453,"IQ_BASIC_DEFENSE_INTERVAL_SCORE",$B$3))</f>
        <v/>
      </c>
      <c r="AD453" s="43" t="str">
        <f>IF($A453="","",_xll.ciqfunctions.udf.CIQ($A453,"IQ_CURRENT_RATIO_SCORE",$B$3))</f>
        <v/>
      </c>
      <c r="AE453" s="43" t="str">
        <f>IF($A453="","",_xll.ciqfunctions.udf.CIQ($A453,"IQ_QUICK_RATIO_SCORE",$B$3))</f>
        <v/>
      </c>
    </row>
    <row r="454" spans="3:31" ht="12.75" customHeight="1" x14ac:dyDescent="0.2">
      <c r="C454" s="43" t="str">
        <f>IF($A454="","",_xll.ciqfunctions.udf.CIQ($A454,"IQ_OPERATIONAL_SCORE",$B$3))</f>
        <v/>
      </c>
      <c r="D454" s="43" t="str">
        <f>IF($A454="","",_xll.ciqfunctions.udf.CIQ($A454,"IQ_TOTAL_REV_SCORE",$B$3))</f>
        <v/>
      </c>
      <c r="E454" s="43" t="str">
        <f>IF($A454="","",_xll.ciqfunctions.udf.CIQ($A454,"IQ_TOTAL_EQUITY_SCORE",$B$3))</f>
        <v/>
      </c>
      <c r="F454" s="43" t="str">
        <f>IF($A454="","",_xll.ciqfunctions.udf.CIQ($A454,"IQ_RETURN_CAPITAL_SCORE",$B$3))</f>
        <v/>
      </c>
      <c r="G454" s="43" t="str">
        <f>IF($A454="","",_xll.ciqfunctions.udf.CIQ($A454,"IQ_RECURRING_EARN_ASSETS_SCORE",$B$3))</f>
        <v/>
      </c>
      <c r="H454" s="43" t="str">
        <f>IF($A454="","",_xll.ciqfunctions.udf.CIQ($A454,"IQ_NET_WORKING_CAP_REV_SCORE",$B$3))</f>
        <v/>
      </c>
      <c r="I454" s="43" t="str">
        <f>IF($A454="","",_xll.ciqfunctions.udf.CIQ($A454,"IQ_ASSET_TURNS_SCORE",$B$3))</f>
        <v/>
      </c>
      <c r="J454" s="43" t="str">
        <f>IF($A454="","",_xll.ciqfunctions.udf.CIQ($A454,"IQ_INTAN_ASSETS_REV_SCORE",$B$3))</f>
        <v/>
      </c>
      <c r="K454" s="43" t="str">
        <f>IF($A454="","",_xll.ciqfunctions.udf.CIQ($A454,"IQ_NET_WORKING_CAP_TOTAL_ASSETS_SCORE",$B$3))</f>
        <v/>
      </c>
      <c r="L454" s="43" t="str">
        <f>IF($A454="","",_xll.ciqfunctions.udf.CIQ($A454,"IQ_AP_AR_SCORE",$B$3))</f>
        <v/>
      </c>
      <c r="M454" s="43" t="str">
        <f>IF($A454="","",_xll.ciqfunctions.udf.CIQ($A454,"IQ_MGMT_RATE_RETURN_SCORE",$B$3))</f>
        <v/>
      </c>
      <c r="N454" s="43" t="str">
        <f>IF($A454="","",_xll.ciqfunctions.udf.CIQ($A454,"IQ_GROSS_MARGIN_SCORE",$B$3))</f>
        <v/>
      </c>
      <c r="O454" s="43" t="str">
        <f>IF($A454="","",_xll.ciqfunctions.udf.CIQ($A454,"IQ_EBITDA_MARGIN_SCORE",$B$3))</f>
        <v/>
      </c>
      <c r="Q454" s="43" t="str">
        <f>IF($A454="","",_xll.ciqfunctions.udf.CIQ($A454,"IQ_SOLVENCY_SCORE",$B$3))</f>
        <v/>
      </c>
      <c r="R454" s="43" t="str">
        <f>IF($A454="","",_xll.ciqfunctions.udf.CIQ($A454,"IQ_FFO_INT_SCORE",$B$3))</f>
        <v/>
      </c>
      <c r="S454" s="43" t="str">
        <f>IF($A454="","",_xll.ciqfunctions.udf.CIQ($A454,"IQ_EBITDA_INT_SCORE",$B$3))</f>
        <v/>
      </c>
      <c r="T454" s="43" t="str">
        <f>IF($A454="","",_xll.ciqfunctions.udf.CIQ($A454,"IQ_FFO_TOTAL_DEBT_SCORE",$B$3))</f>
        <v/>
      </c>
      <c r="U454" s="43" t="str">
        <f>IF($A454="","",_xll.ciqfunctions.udf.CIQ($A454,"IQ_NET_DEBT_EBITDA_SCORE",$B$3))</f>
        <v/>
      </c>
      <c r="V454" s="43" t="str">
        <f>IF($A454="","",_xll.ciqfunctions.udf.CIQ($A454,"IQ_TOTAL_DEBT_CAP_SCORE",$B$3))</f>
        <v/>
      </c>
      <c r="W454" s="43" t="str">
        <f>IF($A454="","",_xll.ciqfunctions.udf.CIQ($A454,"IQ_DEBT_TOTAL_LIAB_SCORE",$B$3))</f>
        <v/>
      </c>
      <c r="X454" s="43" t="str">
        <f>IF($A454="","",_xll.ciqfunctions.udf.CIQ($A454,"IQ_TOTAL_DEBT_TOTAL_REV_SCORE",$B$3))</f>
        <v/>
      </c>
      <c r="Z454" s="43" t="str">
        <f>IF($A454="","",_xll.ciqfunctions.udf.CIQ($A454,"IQ_LIQUID_SCORE",$B$3))</f>
        <v/>
      </c>
      <c r="AA454" s="43" t="str">
        <f>IF($A454="","",_xll.ciqfunctions.udf.CIQ($A454,"IQ_FFO_PLUS_CASH_ST_DEBT_SCORE",$B$3))</f>
        <v/>
      </c>
      <c r="AB454" s="43" t="str">
        <f>IF($A454="","",_xll.ciqfunctions.udf.CIQ($A454,"IQ_FFO_GROSS_PROFIT_SCORE",$B$3))</f>
        <v/>
      </c>
      <c r="AC454" s="43" t="str">
        <f>IF($A454="","",_xll.ciqfunctions.udf.CIQ($A454,"IQ_BASIC_DEFENSE_INTERVAL_SCORE",$B$3))</f>
        <v/>
      </c>
      <c r="AD454" s="43" t="str">
        <f>IF($A454="","",_xll.ciqfunctions.udf.CIQ($A454,"IQ_CURRENT_RATIO_SCORE",$B$3))</f>
        <v/>
      </c>
      <c r="AE454" s="43" t="str">
        <f>IF($A454="","",_xll.ciqfunctions.udf.CIQ($A454,"IQ_QUICK_RATIO_SCORE",$B$3))</f>
        <v/>
      </c>
    </row>
    <row r="455" spans="3:31" ht="12.75" customHeight="1" x14ac:dyDescent="0.2">
      <c r="C455" s="43" t="str">
        <f>IF($A455="","",_xll.ciqfunctions.udf.CIQ($A455,"IQ_OPERATIONAL_SCORE",$B$3))</f>
        <v/>
      </c>
      <c r="D455" s="43" t="str">
        <f>IF($A455="","",_xll.ciqfunctions.udf.CIQ($A455,"IQ_TOTAL_REV_SCORE",$B$3))</f>
        <v/>
      </c>
      <c r="E455" s="43" t="str">
        <f>IF($A455="","",_xll.ciqfunctions.udf.CIQ($A455,"IQ_TOTAL_EQUITY_SCORE",$B$3))</f>
        <v/>
      </c>
      <c r="F455" s="43" t="str">
        <f>IF($A455="","",_xll.ciqfunctions.udf.CIQ($A455,"IQ_RETURN_CAPITAL_SCORE",$B$3))</f>
        <v/>
      </c>
      <c r="G455" s="43" t="str">
        <f>IF($A455="","",_xll.ciqfunctions.udf.CIQ($A455,"IQ_RECURRING_EARN_ASSETS_SCORE",$B$3))</f>
        <v/>
      </c>
      <c r="H455" s="43" t="str">
        <f>IF($A455="","",_xll.ciqfunctions.udf.CIQ($A455,"IQ_NET_WORKING_CAP_REV_SCORE",$B$3))</f>
        <v/>
      </c>
      <c r="I455" s="43" t="str">
        <f>IF($A455="","",_xll.ciqfunctions.udf.CIQ($A455,"IQ_ASSET_TURNS_SCORE",$B$3))</f>
        <v/>
      </c>
      <c r="J455" s="43" t="str">
        <f>IF($A455="","",_xll.ciqfunctions.udf.CIQ($A455,"IQ_INTAN_ASSETS_REV_SCORE",$B$3))</f>
        <v/>
      </c>
      <c r="K455" s="43" t="str">
        <f>IF($A455="","",_xll.ciqfunctions.udf.CIQ($A455,"IQ_NET_WORKING_CAP_TOTAL_ASSETS_SCORE",$B$3))</f>
        <v/>
      </c>
      <c r="L455" s="43" t="str">
        <f>IF($A455="","",_xll.ciqfunctions.udf.CIQ($A455,"IQ_AP_AR_SCORE",$B$3))</f>
        <v/>
      </c>
      <c r="M455" s="43" t="str">
        <f>IF($A455="","",_xll.ciqfunctions.udf.CIQ($A455,"IQ_MGMT_RATE_RETURN_SCORE",$B$3))</f>
        <v/>
      </c>
      <c r="N455" s="43" t="str">
        <f>IF($A455="","",_xll.ciqfunctions.udf.CIQ($A455,"IQ_GROSS_MARGIN_SCORE",$B$3))</f>
        <v/>
      </c>
      <c r="O455" s="43" t="str">
        <f>IF($A455="","",_xll.ciqfunctions.udf.CIQ($A455,"IQ_EBITDA_MARGIN_SCORE",$B$3))</f>
        <v/>
      </c>
      <c r="Q455" s="43" t="str">
        <f>IF($A455="","",_xll.ciqfunctions.udf.CIQ($A455,"IQ_SOLVENCY_SCORE",$B$3))</f>
        <v/>
      </c>
      <c r="R455" s="43" t="str">
        <f>IF($A455="","",_xll.ciqfunctions.udf.CIQ($A455,"IQ_FFO_INT_SCORE",$B$3))</f>
        <v/>
      </c>
      <c r="S455" s="43" t="str">
        <f>IF($A455="","",_xll.ciqfunctions.udf.CIQ($A455,"IQ_EBITDA_INT_SCORE",$B$3))</f>
        <v/>
      </c>
      <c r="T455" s="43" t="str">
        <f>IF($A455="","",_xll.ciqfunctions.udf.CIQ($A455,"IQ_FFO_TOTAL_DEBT_SCORE",$B$3))</f>
        <v/>
      </c>
      <c r="U455" s="43" t="str">
        <f>IF($A455="","",_xll.ciqfunctions.udf.CIQ($A455,"IQ_NET_DEBT_EBITDA_SCORE",$B$3))</f>
        <v/>
      </c>
      <c r="V455" s="43" t="str">
        <f>IF($A455="","",_xll.ciqfunctions.udf.CIQ($A455,"IQ_TOTAL_DEBT_CAP_SCORE",$B$3))</f>
        <v/>
      </c>
      <c r="W455" s="43" t="str">
        <f>IF($A455="","",_xll.ciqfunctions.udf.CIQ($A455,"IQ_DEBT_TOTAL_LIAB_SCORE",$B$3))</f>
        <v/>
      </c>
      <c r="X455" s="43" t="str">
        <f>IF($A455="","",_xll.ciqfunctions.udf.CIQ($A455,"IQ_TOTAL_DEBT_TOTAL_REV_SCORE",$B$3))</f>
        <v/>
      </c>
      <c r="Z455" s="43" t="str">
        <f>IF($A455="","",_xll.ciqfunctions.udf.CIQ($A455,"IQ_LIQUID_SCORE",$B$3))</f>
        <v/>
      </c>
      <c r="AA455" s="43" t="str">
        <f>IF($A455="","",_xll.ciqfunctions.udf.CIQ($A455,"IQ_FFO_PLUS_CASH_ST_DEBT_SCORE",$B$3))</f>
        <v/>
      </c>
      <c r="AB455" s="43" t="str">
        <f>IF($A455="","",_xll.ciqfunctions.udf.CIQ($A455,"IQ_FFO_GROSS_PROFIT_SCORE",$B$3))</f>
        <v/>
      </c>
      <c r="AC455" s="43" t="str">
        <f>IF($A455="","",_xll.ciqfunctions.udf.CIQ($A455,"IQ_BASIC_DEFENSE_INTERVAL_SCORE",$B$3))</f>
        <v/>
      </c>
      <c r="AD455" s="43" t="str">
        <f>IF($A455="","",_xll.ciqfunctions.udf.CIQ($A455,"IQ_CURRENT_RATIO_SCORE",$B$3))</f>
        <v/>
      </c>
      <c r="AE455" s="43" t="str">
        <f>IF($A455="","",_xll.ciqfunctions.udf.CIQ($A455,"IQ_QUICK_RATIO_SCORE",$B$3))</f>
        <v/>
      </c>
    </row>
    <row r="456" spans="3:31" ht="12.75" customHeight="1" x14ac:dyDescent="0.2">
      <c r="C456" s="43" t="str">
        <f>IF($A456="","",_xll.ciqfunctions.udf.CIQ($A456,"IQ_OPERATIONAL_SCORE",$B$3))</f>
        <v/>
      </c>
      <c r="D456" s="43" t="str">
        <f>IF($A456="","",_xll.ciqfunctions.udf.CIQ($A456,"IQ_TOTAL_REV_SCORE",$B$3))</f>
        <v/>
      </c>
      <c r="E456" s="43" t="str">
        <f>IF($A456="","",_xll.ciqfunctions.udf.CIQ($A456,"IQ_TOTAL_EQUITY_SCORE",$B$3))</f>
        <v/>
      </c>
      <c r="F456" s="43" t="str">
        <f>IF($A456="","",_xll.ciqfunctions.udf.CIQ($A456,"IQ_RETURN_CAPITAL_SCORE",$B$3))</f>
        <v/>
      </c>
      <c r="G456" s="43" t="str">
        <f>IF($A456="","",_xll.ciqfunctions.udf.CIQ($A456,"IQ_RECURRING_EARN_ASSETS_SCORE",$B$3))</f>
        <v/>
      </c>
      <c r="H456" s="43" t="str">
        <f>IF($A456="","",_xll.ciqfunctions.udf.CIQ($A456,"IQ_NET_WORKING_CAP_REV_SCORE",$B$3))</f>
        <v/>
      </c>
      <c r="I456" s="43" t="str">
        <f>IF($A456="","",_xll.ciqfunctions.udf.CIQ($A456,"IQ_ASSET_TURNS_SCORE",$B$3))</f>
        <v/>
      </c>
      <c r="J456" s="43" t="str">
        <f>IF($A456="","",_xll.ciqfunctions.udf.CIQ($A456,"IQ_INTAN_ASSETS_REV_SCORE",$B$3))</f>
        <v/>
      </c>
      <c r="K456" s="43" t="str">
        <f>IF($A456="","",_xll.ciqfunctions.udf.CIQ($A456,"IQ_NET_WORKING_CAP_TOTAL_ASSETS_SCORE",$B$3))</f>
        <v/>
      </c>
      <c r="L456" s="43" t="str">
        <f>IF($A456="","",_xll.ciqfunctions.udf.CIQ($A456,"IQ_AP_AR_SCORE",$B$3))</f>
        <v/>
      </c>
      <c r="M456" s="43" t="str">
        <f>IF($A456="","",_xll.ciqfunctions.udf.CIQ($A456,"IQ_MGMT_RATE_RETURN_SCORE",$B$3))</f>
        <v/>
      </c>
      <c r="N456" s="43" t="str">
        <f>IF($A456="","",_xll.ciqfunctions.udf.CIQ($A456,"IQ_GROSS_MARGIN_SCORE",$B$3))</f>
        <v/>
      </c>
      <c r="O456" s="43" t="str">
        <f>IF($A456="","",_xll.ciqfunctions.udf.CIQ($A456,"IQ_EBITDA_MARGIN_SCORE",$B$3))</f>
        <v/>
      </c>
      <c r="Q456" s="43" t="str">
        <f>IF($A456="","",_xll.ciqfunctions.udf.CIQ($A456,"IQ_SOLVENCY_SCORE",$B$3))</f>
        <v/>
      </c>
      <c r="R456" s="43" t="str">
        <f>IF($A456="","",_xll.ciqfunctions.udf.CIQ($A456,"IQ_FFO_INT_SCORE",$B$3))</f>
        <v/>
      </c>
      <c r="S456" s="43" t="str">
        <f>IF($A456="","",_xll.ciqfunctions.udf.CIQ($A456,"IQ_EBITDA_INT_SCORE",$B$3))</f>
        <v/>
      </c>
      <c r="T456" s="43" t="str">
        <f>IF($A456="","",_xll.ciqfunctions.udf.CIQ($A456,"IQ_FFO_TOTAL_DEBT_SCORE",$B$3))</f>
        <v/>
      </c>
      <c r="U456" s="43" t="str">
        <f>IF($A456="","",_xll.ciqfunctions.udf.CIQ($A456,"IQ_NET_DEBT_EBITDA_SCORE",$B$3))</f>
        <v/>
      </c>
      <c r="V456" s="43" t="str">
        <f>IF($A456="","",_xll.ciqfunctions.udf.CIQ($A456,"IQ_TOTAL_DEBT_CAP_SCORE",$B$3))</f>
        <v/>
      </c>
      <c r="W456" s="43" t="str">
        <f>IF($A456="","",_xll.ciqfunctions.udf.CIQ($A456,"IQ_DEBT_TOTAL_LIAB_SCORE",$B$3))</f>
        <v/>
      </c>
      <c r="X456" s="43" t="str">
        <f>IF($A456="","",_xll.ciqfunctions.udf.CIQ($A456,"IQ_TOTAL_DEBT_TOTAL_REV_SCORE",$B$3))</f>
        <v/>
      </c>
      <c r="Z456" s="43" t="str">
        <f>IF($A456="","",_xll.ciqfunctions.udf.CIQ($A456,"IQ_LIQUID_SCORE",$B$3))</f>
        <v/>
      </c>
      <c r="AA456" s="43" t="str">
        <f>IF($A456="","",_xll.ciqfunctions.udf.CIQ($A456,"IQ_FFO_PLUS_CASH_ST_DEBT_SCORE",$B$3))</f>
        <v/>
      </c>
      <c r="AB456" s="43" t="str">
        <f>IF($A456="","",_xll.ciqfunctions.udf.CIQ($A456,"IQ_FFO_GROSS_PROFIT_SCORE",$B$3))</f>
        <v/>
      </c>
      <c r="AC456" s="43" t="str">
        <f>IF($A456="","",_xll.ciqfunctions.udf.CIQ($A456,"IQ_BASIC_DEFENSE_INTERVAL_SCORE",$B$3))</f>
        <v/>
      </c>
      <c r="AD456" s="43" t="str">
        <f>IF($A456="","",_xll.ciqfunctions.udf.CIQ($A456,"IQ_CURRENT_RATIO_SCORE",$B$3))</f>
        <v/>
      </c>
      <c r="AE456" s="43" t="str">
        <f>IF($A456="","",_xll.ciqfunctions.udf.CIQ($A456,"IQ_QUICK_RATIO_SCORE",$B$3))</f>
        <v/>
      </c>
    </row>
    <row r="457" spans="3:31" ht="12.75" customHeight="1" x14ac:dyDescent="0.2">
      <c r="C457" s="43" t="str">
        <f>IF($A457="","",_xll.ciqfunctions.udf.CIQ($A457,"IQ_OPERATIONAL_SCORE",$B$3))</f>
        <v/>
      </c>
      <c r="D457" s="43" t="str">
        <f>IF($A457="","",_xll.ciqfunctions.udf.CIQ($A457,"IQ_TOTAL_REV_SCORE",$B$3))</f>
        <v/>
      </c>
      <c r="E457" s="43" t="str">
        <f>IF($A457="","",_xll.ciqfunctions.udf.CIQ($A457,"IQ_TOTAL_EQUITY_SCORE",$B$3))</f>
        <v/>
      </c>
      <c r="F457" s="43" t="str">
        <f>IF($A457="","",_xll.ciqfunctions.udf.CIQ($A457,"IQ_RETURN_CAPITAL_SCORE",$B$3))</f>
        <v/>
      </c>
      <c r="G457" s="43" t="str">
        <f>IF($A457="","",_xll.ciqfunctions.udf.CIQ($A457,"IQ_RECURRING_EARN_ASSETS_SCORE",$B$3))</f>
        <v/>
      </c>
      <c r="H457" s="43" t="str">
        <f>IF($A457="","",_xll.ciqfunctions.udf.CIQ($A457,"IQ_NET_WORKING_CAP_REV_SCORE",$B$3))</f>
        <v/>
      </c>
      <c r="I457" s="43" t="str">
        <f>IF($A457="","",_xll.ciqfunctions.udf.CIQ($A457,"IQ_ASSET_TURNS_SCORE",$B$3))</f>
        <v/>
      </c>
      <c r="J457" s="43" t="str">
        <f>IF($A457="","",_xll.ciqfunctions.udf.CIQ($A457,"IQ_INTAN_ASSETS_REV_SCORE",$B$3))</f>
        <v/>
      </c>
      <c r="K457" s="43" t="str">
        <f>IF($A457="","",_xll.ciqfunctions.udf.CIQ($A457,"IQ_NET_WORKING_CAP_TOTAL_ASSETS_SCORE",$B$3))</f>
        <v/>
      </c>
      <c r="L457" s="43" t="str">
        <f>IF($A457="","",_xll.ciqfunctions.udf.CIQ($A457,"IQ_AP_AR_SCORE",$B$3))</f>
        <v/>
      </c>
      <c r="M457" s="43" t="str">
        <f>IF($A457="","",_xll.ciqfunctions.udf.CIQ($A457,"IQ_MGMT_RATE_RETURN_SCORE",$B$3))</f>
        <v/>
      </c>
      <c r="N457" s="43" t="str">
        <f>IF($A457="","",_xll.ciqfunctions.udf.CIQ($A457,"IQ_GROSS_MARGIN_SCORE",$B$3))</f>
        <v/>
      </c>
      <c r="O457" s="43" t="str">
        <f>IF($A457="","",_xll.ciqfunctions.udf.CIQ($A457,"IQ_EBITDA_MARGIN_SCORE",$B$3))</f>
        <v/>
      </c>
      <c r="Q457" s="43" t="str">
        <f>IF($A457="","",_xll.ciqfunctions.udf.CIQ($A457,"IQ_SOLVENCY_SCORE",$B$3))</f>
        <v/>
      </c>
      <c r="R457" s="43" t="str">
        <f>IF($A457="","",_xll.ciqfunctions.udf.CIQ($A457,"IQ_FFO_INT_SCORE",$B$3))</f>
        <v/>
      </c>
      <c r="S457" s="43" t="str">
        <f>IF($A457="","",_xll.ciqfunctions.udf.CIQ($A457,"IQ_EBITDA_INT_SCORE",$B$3))</f>
        <v/>
      </c>
      <c r="T457" s="43" t="str">
        <f>IF($A457="","",_xll.ciqfunctions.udf.CIQ($A457,"IQ_FFO_TOTAL_DEBT_SCORE",$B$3))</f>
        <v/>
      </c>
      <c r="U457" s="43" t="str">
        <f>IF($A457="","",_xll.ciqfunctions.udf.CIQ($A457,"IQ_NET_DEBT_EBITDA_SCORE",$B$3))</f>
        <v/>
      </c>
      <c r="V457" s="43" t="str">
        <f>IF($A457="","",_xll.ciqfunctions.udf.CIQ($A457,"IQ_TOTAL_DEBT_CAP_SCORE",$B$3))</f>
        <v/>
      </c>
      <c r="W457" s="43" t="str">
        <f>IF($A457="","",_xll.ciqfunctions.udf.CIQ($A457,"IQ_DEBT_TOTAL_LIAB_SCORE",$B$3))</f>
        <v/>
      </c>
      <c r="X457" s="43" t="str">
        <f>IF($A457="","",_xll.ciqfunctions.udf.CIQ($A457,"IQ_TOTAL_DEBT_TOTAL_REV_SCORE",$B$3))</f>
        <v/>
      </c>
      <c r="Z457" s="43" t="str">
        <f>IF($A457="","",_xll.ciqfunctions.udf.CIQ($A457,"IQ_LIQUID_SCORE",$B$3))</f>
        <v/>
      </c>
      <c r="AA457" s="43" t="str">
        <f>IF($A457="","",_xll.ciqfunctions.udf.CIQ($A457,"IQ_FFO_PLUS_CASH_ST_DEBT_SCORE",$B$3))</f>
        <v/>
      </c>
      <c r="AB457" s="43" t="str">
        <f>IF($A457="","",_xll.ciqfunctions.udf.CIQ($A457,"IQ_FFO_GROSS_PROFIT_SCORE",$B$3))</f>
        <v/>
      </c>
      <c r="AC457" s="43" t="str">
        <f>IF($A457="","",_xll.ciqfunctions.udf.CIQ($A457,"IQ_BASIC_DEFENSE_INTERVAL_SCORE",$B$3))</f>
        <v/>
      </c>
      <c r="AD457" s="43" t="str">
        <f>IF($A457="","",_xll.ciqfunctions.udf.CIQ($A457,"IQ_CURRENT_RATIO_SCORE",$B$3))</f>
        <v/>
      </c>
      <c r="AE457" s="43" t="str">
        <f>IF($A457="","",_xll.ciqfunctions.udf.CIQ($A457,"IQ_QUICK_RATIO_SCORE",$B$3))</f>
        <v/>
      </c>
    </row>
    <row r="458" spans="3:31" ht="12.75" customHeight="1" x14ac:dyDescent="0.2">
      <c r="C458" s="43" t="str">
        <f>IF($A458="","",_xll.ciqfunctions.udf.CIQ($A458,"IQ_OPERATIONAL_SCORE",$B$3))</f>
        <v/>
      </c>
      <c r="D458" s="43" t="str">
        <f>IF($A458="","",_xll.ciqfunctions.udf.CIQ($A458,"IQ_TOTAL_REV_SCORE",$B$3))</f>
        <v/>
      </c>
      <c r="E458" s="43" t="str">
        <f>IF($A458="","",_xll.ciqfunctions.udf.CIQ($A458,"IQ_TOTAL_EQUITY_SCORE",$B$3))</f>
        <v/>
      </c>
      <c r="F458" s="43" t="str">
        <f>IF($A458="","",_xll.ciqfunctions.udf.CIQ($A458,"IQ_RETURN_CAPITAL_SCORE",$B$3))</f>
        <v/>
      </c>
      <c r="G458" s="43" t="str">
        <f>IF($A458="","",_xll.ciqfunctions.udf.CIQ($A458,"IQ_RECURRING_EARN_ASSETS_SCORE",$B$3))</f>
        <v/>
      </c>
      <c r="H458" s="43" t="str">
        <f>IF($A458="","",_xll.ciqfunctions.udf.CIQ($A458,"IQ_NET_WORKING_CAP_REV_SCORE",$B$3))</f>
        <v/>
      </c>
      <c r="I458" s="43" t="str">
        <f>IF($A458="","",_xll.ciqfunctions.udf.CIQ($A458,"IQ_ASSET_TURNS_SCORE",$B$3))</f>
        <v/>
      </c>
      <c r="J458" s="43" t="str">
        <f>IF($A458="","",_xll.ciqfunctions.udf.CIQ($A458,"IQ_INTAN_ASSETS_REV_SCORE",$B$3))</f>
        <v/>
      </c>
      <c r="K458" s="43" t="str">
        <f>IF($A458="","",_xll.ciqfunctions.udf.CIQ($A458,"IQ_NET_WORKING_CAP_TOTAL_ASSETS_SCORE",$B$3))</f>
        <v/>
      </c>
      <c r="L458" s="43" t="str">
        <f>IF($A458="","",_xll.ciqfunctions.udf.CIQ($A458,"IQ_AP_AR_SCORE",$B$3))</f>
        <v/>
      </c>
      <c r="M458" s="43" t="str">
        <f>IF($A458="","",_xll.ciqfunctions.udf.CIQ($A458,"IQ_MGMT_RATE_RETURN_SCORE",$B$3))</f>
        <v/>
      </c>
      <c r="N458" s="43" t="str">
        <f>IF($A458="","",_xll.ciqfunctions.udf.CIQ($A458,"IQ_GROSS_MARGIN_SCORE",$B$3))</f>
        <v/>
      </c>
      <c r="O458" s="43" t="str">
        <f>IF($A458="","",_xll.ciqfunctions.udf.CIQ($A458,"IQ_EBITDA_MARGIN_SCORE",$B$3))</f>
        <v/>
      </c>
      <c r="Q458" s="43" t="str">
        <f>IF($A458="","",_xll.ciqfunctions.udf.CIQ($A458,"IQ_SOLVENCY_SCORE",$B$3))</f>
        <v/>
      </c>
      <c r="R458" s="43" t="str">
        <f>IF($A458="","",_xll.ciqfunctions.udf.CIQ($A458,"IQ_FFO_INT_SCORE",$B$3))</f>
        <v/>
      </c>
      <c r="S458" s="43" t="str">
        <f>IF($A458="","",_xll.ciqfunctions.udf.CIQ($A458,"IQ_EBITDA_INT_SCORE",$B$3))</f>
        <v/>
      </c>
      <c r="T458" s="43" t="str">
        <f>IF($A458="","",_xll.ciqfunctions.udf.CIQ($A458,"IQ_FFO_TOTAL_DEBT_SCORE",$B$3))</f>
        <v/>
      </c>
      <c r="U458" s="43" t="str">
        <f>IF($A458="","",_xll.ciqfunctions.udf.CIQ($A458,"IQ_NET_DEBT_EBITDA_SCORE",$B$3))</f>
        <v/>
      </c>
      <c r="V458" s="43" t="str">
        <f>IF($A458="","",_xll.ciqfunctions.udf.CIQ($A458,"IQ_TOTAL_DEBT_CAP_SCORE",$B$3))</f>
        <v/>
      </c>
      <c r="W458" s="43" t="str">
        <f>IF($A458="","",_xll.ciqfunctions.udf.CIQ($A458,"IQ_DEBT_TOTAL_LIAB_SCORE",$B$3))</f>
        <v/>
      </c>
      <c r="X458" s="43" t="str">
        <f>IF($A458="","",_xll.ciqfunctions.udf.CIQ($A458,"IQ_TOTAL_DEBT_TOTAL_REV_SCORE",$B$3))</f>
        <v/>
      </c>
      <c r="Z458" s="43" t="str">
        <f>IF($A458="","",_xll.ciqfunctions.udf.CIQ($A458,"IQ_LIQUID_SCORE",$B$3))</f>
        <v/>
      </c>
      <c r="AA458" s="43" t="str">
        <f>IF($A458="","",_xll.ciqfunctions.udf.CIQ($A458,"IQ_FFO_PLUS_CASH_ST_DEBT_SCORE",$B$3))</f>
        <v/>
      </c>
      <c r="AB458" s="43" t="str">
        <f>IF($A458="","",_xll.ciqfunctions.udf.CIQ($A458,"IQ_FFO_GROSS_PROFIT_SCORE",$B$3))</f>
        <v/>
      </c>
      <c r="AC458" s="43" t="str">
        <f>IF($A458="","",_xll.ciqfunctions.udf.CIQ($A458,"IQ_BASIC_DEFENSE_INTERVAL_SCORE",$B$3))</f>
        <v/>
      </c>
      <c r="AD458" s="43" t="str">
        <f>IF($A458="","",_xll.ciqfunctions.udf.CIQ($A458,"IQ_CURRENT_RATIO_SCORE",$B$3))</f>
        <v/>
      </c>
      <c r="AE458" s="43" t="str">
        <f>IF($A458="","",_xll.ciqfunctions.udf.CIQ($A458,"IQ_QUICK_RATIO_SCORE",$B$3))</f>
        <v/>
      </c>
    </row>
    <row r="459" spans="3:31" ht="12.75" customHeight="1" x14ac:dyDescent="0.2">
      <c r="C459" s="43" t="str">
        <f>IF($A459="","",_xll.ciqfunctions.udf.CIQ($A459,"IQ_OPERATIONAL_SCORE",$B$3))</f>
        <v/>
      </c>
      <c r="D459" s="43" t="str">
        <f>IF($A459="","",_xll.ciqfunctions.udf.CIQ($A459,"IQ_TOTAL_REV_SCORE",$B$3))</f>
        <v/>
      </c>
      <c r="E459" s="43" t="str">
        <f>IF($A459="","",_xll.ciqfunctions.udf.CIQ($A459,"IQ_TOTAL_EQUITY_SCORE",$B$3))</f>
        <v/>
      </c>
      <c r="F459" s="43" t="str">
        <f>IF($A459="","",_xll.ciqfunctions.udf.CIQ($A459,"IQ_RETURN_CAPITAL_SCORE",$B$3))</f>
        <v/>
      </c>
      <c r="G459" s="43" t="str">
        <f>IF($A459="","",_xll.ciqfunctions.udf.CIQ($A459,"IQ_RECURRING_EARN_ASSETS_SCORE",$B$3))</f>
        <v/>
      </c>
      <c r="H459" s="43" t="str">
        <f>IF($A459="","",_xll.ciqfunctions.udf.CIQ($A459,"IQ_NET_WORKING_CAP_REV_SCORE",$B$3))</f>
        <v/>
      </c>
      <c r="I459" s="43" t="str">
        <f>IF($A459="","",_xll.ciqfunctions.udf.CIQ($A459,"IQ_ASSET_TURNS_SCORE",$B$3))</f>
        <v/>
      </c>
      <c r="J459" s="43" t="str">
        <f>IF($A459="","",_xll.ciqfunctions.udf.CIQ($A459,"IQ_INTAN_ASSETS_REV_SCORE",$B$3))</f>
        <v/>
      </c>
      <c r="K459" s="43" t="str">
        <f>IF($A459="","",_xll.ciqfunctions.udf.CIQ($A459,"IQ_NET_WORKING_CAP_TOTAL_ASSETS_SCORE",$B$3))</f>
        <v/>
      </c>
      <c r="L459" s="43" t="str">
        <f>IF($A459="","",_xll.ciqfunctions.udf.CIQ($A459,"IQ_AP_AR_SCORE",$B$3))</f>
        <v/>
      </c>
      <c r="M459" s="43" t="str">
        <f>IF($A459="","",_xll.ciqfunctions.udf.CIQ($A459,"IQ_MGMT_RATE_RETURN_SCORE",$B$3))</f>
        <v/>
      </c>
      <c r="N459" s="43" t="str">
        <f>IF($A459="","",_xll.ciqfunctions.udf.CIQ($A459,"IQ_GROSS_MARGIN_SCORE",$B$3))</f>
        <v/>
      </c>
      <c r="O459" s="43" t="str">
        <f>IF($A459="","",_xll.ciqfunctions.udf.CIQ($A459,"IQ_EBITDA_MARGIN_SCORE",$B$3))</f>
        <v/>
      </c>
      <c r="Q459" s="43" t="str">
        <f>IF($A459="","",_xll.ciqfunctions.udf.CIQ($A459,"IQ_SOLVENCY_SCORE",$B$3))</f>
        <v/>
      </c>
      <c r="R459" s="43" t="str">
        <f>IF($A459="","",_xll.ciqfunctions.udf.CIQ($A459,"IQ_FFO_INT_SCORE",$B$3))</f>
        <v/>
      </c>
      <c r="S459" s="43" t="str">
        <f>IF($A459="","",_xll.ciqfunctions.udf.CIQ($A459,"IQ_EBITDA_INT_SCORE",$B$3))</f>
        <v/>
      </c>
      <c r="T459" s="43" t="str">
        <f>IF($A459="","",_xll.ciqfunctions.udf.CIQ($A459,"IQ_FFO_TOTAL_DEBT_SCORE",$B$3))</f>
        <v/>
      </c>
      <c r="U459" s="43" t="str">
        <f>IF($A459="","",_xll.ciqfunctions.udf.CIQ($A459,"IQ_NET_DEBT_EBITDA_SCORE",$B$3))</f>
        <v/>
      </c>
      <c r="V459" s="43" t="str">
        <f>IF($A459="","",_xll.ciqfunctions.udf.CIQ($A459,"IQ_TOTAL_DEBT_CAP_SCORE",$B$3))</f>
        <v/>
      </c>
      <c r="W459" s="43" t="str">
        <f>IF($A459="","",_xll.ciqfunctions.udf.CIQ($A459,"IQ_DEBT_TOTAL_LIAB_SCORE",$B$3))</f>
        <v/>
      </c>
      <c r="X459" s="43" t="str">
        <f>IF($A459="","",_xll.ciqfunctions.udf.CIQ($A459,"IQ_TOTAL_DEBT_TOTAL_REV_SCORE",$B$3))</f>
        <v/>
      </c>
      <c r="Z459" s="43" t="str">
        <f>IF($A459="","",_xll.ciqfunctions.udf.CIQ($A459,"IQ_LIQUID_SCORE",$B$3))</f>
        <v/>
      </c>
      <c r="AA459" s="43" t="str">
        <f>IF($A459="","",_xll.ciqfunctions.udf.CIQ($A459,"IQ_FFO_PLUS_CASH_ST_DEBT_SCORE",$B$3))</f>
        <v/>
      </c>
      <c r="AB459" s="43" t="str">
        <f>IF($A459="","",_xll.ciqfunctions.udf.CIQ($A459,"IQ_FFO_GROSS_PROFIT_SCORE",$B$3))</f>
        <v/>
      </c>
      <c r="AC459" s="43" t="str">
        <f>IF($A459="","",_xll.ciqfunctions.udf.CIQ($A459,"IQ_BASIC_DEFENSE_INTERVAL_SCORE",$B$3))</f>
        <v/>
      </c>
      <c r="AD459" s="43" t="str">
        <f>IF($A459="","",_xll.ciqfunctions.udf.CIQ($A459,"IQ_CURRENT_RATIO_SCORE",$B$3))</f>
        <v/>
      </c>
      <c r="AE459" s="43" t="str">
        <f>IF($A459="","",_xll.ciqfunctions.udf.CIQ($A459,"IQ_QUICK_RATIO_SCORE",$B$3))</f>
        <v/>
      </c>
    </row>
    <row r="460" spans="3:31" ht="12.75" customHeight="1" x14ac:dyDescent="0.2">
      <c r="C460" s="43" t="str">
        <f>IF($A460="","",_xll.ciqfunctions.udf.CIQ($A460,"IQ_OPERATIONAL_SCORE",$B$3))</f>
        <v/>
      </c>
      <c r="D460" s="43" t="str">
        <f>IF($A460="","",_xll.ciqfunctions.udf.CIQ($A460,"IQ_TOTAL_REV_SCORE",$B$3))</f>
        <v/>
      </c>
      <c r="E460" s="43" t="str">
        <f>IF($A460="","",_xll.ciqfunctions.udf.CIQ($A460,"IQ_TOTAL_EQUITY_SCORE",$B$3))</f>
        <v/>
      </c>
      <c r="F460" s="43" t="str">
        <f>IF($A460="","",_xll.ciqfunctions.udf.CIQ($A460,"IQ_RETURN_CAPITAL_SCORE",$B$3))</f>
        <v/>
      </c>
      <c r="G460" s="43" t="str">
        <f>IF($A460="","",_xll.ciqfunctions.udf.CIQ($A460,"IQ_RECURRING_EARN_ASSETS_SCORE",$B$3))</f>
        <v/>
      </c>
      <c r="H460" s="43" t="str">
        <f>IF($A460="","",_xll.ciqfunctions.udf.CIQ($A460,"IQ_NET_WORKING_CAP_REV_SCORE",$B$3))</f>
        <v/>
      </c>
      <c r="I460" s="43" t="str">
        <f>IF($A460="","",_xll.ciqfunctions.udf.CIQ($A460,"IQ_ASSET_TURNS_SCORE",$B$3))</f>
        <v/>
      </c>
      <c r="J460" s="43" t="str">
        <f>IF($A460="","",_xll.ciqfunctions.udf.CIQ($A460,"IQ_INTAN_ASSETS_REV_SCORE",$B$3))</f>
        <v/>
      </c>
      <c r="K460" s="43" t="str">
        <f>IF($A460="","",_xll.ciqfunctions.udf.CIQ($A460,"IQ_NET_WORKING_CAP_TOTAL_ASSETS_SCORE",$B$3))</f>
        <v/>
      </c>
      <c r="L460" s="43" t="str">
        <f>IF($A460="","",_xll.ciqfunctions.udf.CIQ($A460,"IQ_AP_AR_SCORE",$B$3))</f>
        <v/>
      </c>
      <c r="M460" s="43" t="str">
        <f>IF($A460="","",_xll.ciqfunctions.udf.CIQ($A460,"IQ_MGMT_RATE_RETURN_SCORE",$B$3))</f>
        <v/>
      </c>
      <c r="N460" s="43" t="str">
        <f>IF($A460="","",_xll.ciqfunctions.udf.CIQ($A460,"IQ_GROSS_MARGIN_SCORE",$B$3))</f>
        <v/>
      </c>
      <c r="O460" s="43" t="str">
        <f>IF($A460="","",_xll.ciqfunctions.udf.CIQ($A460,"IQ_EBITDA_MARGIN_SCORE",$B$3))</f>
        <v/>
      </c>
      <c r="Q460" s="43" t="str">
        <f>IF($A460="","",_xll.ciqfunctions.udf.CIQ($A460,"IQ_SOLVENCY_SCORE",$B$3))</f>
        <v/>
      </c>
      <c r="R460" s="43" t="str">
        <f>IF($A460="","",_xll.ciqfunctions.udf.CIQ($A460,"IQ_FFO_INT_SCORE",$B$3))</f>
        <v/>
      </c>
      <c r="S460" s="43" t="str">
        <f>IF($A460="","",_xll.ciqfunctions.udf.CIQ($A460,"IQ_EBITDA_INT_SCORE",$B$3))</f>
        <v/>
      </c>
      <c r="T460" s="43" t="str">
        <f>IF($A460="","",_xll.ciqfunctions.udf.CIQ($A460,"IQ_FFO_TOTAL_DEBT_SCORE",$B$3))</f>
        <v/>
      </c>
      <c r="U460" s="43" t="str">
        <f>IF($A460="","",_xll.ciqfunctions.udf.CIQ($A460,"IQ_NET_DEBT_EBITDA_SCORE",$B$3))</f>
        <v/>
      </c>
      <c r="V460" s="43" t="str">
        <f>IF($A460="","",_xll.ciqfunctions.udf.CIQ($A460,"IQ_TOTAL_DEBT_CAP_SCORE",$B$3))</f>
        <v/>
      </c>
      <c r="W460" s="43" t="str">
        <f>IF($A460="","",_xll.ciqfunctions.udf.CIQ($A460,"IQ_DEBT_TOTAL_LIAB_SCORE",$B$3))</f>
        <v/>
      </c>
      <c r="X460" s="43" t="str">
        <f>IF($A460="","",_xll.ciqfunctions.udf.CIQ($A460,"IQ_TOTAL_DEBT_TOTAL_REV_SCORE",$B$3))</f>
        <v/>
      </c>
      <c r="Z460" s="43" t="str">
        <f>IF($A460="","",_xll.ciqfunctions.udf.CIQ($A460,"IQ_LIQUID_SCORE",$B$3))</f>
        <v/>
      </c>
      <c r="AA460" s="43" t="str">
        <f>IF($A460="","",_xll.ciqfunctions.udf.CIQ($A460,"IQ_FFO_PLUS_CASH_ST_DEBT_SCORE",$B$3))</f>
        <v/>
      </c>
      <c r="AB460" s="43" t="str">
        <f>IF($A460="","",_xll.ciqfunctions.udf.CIQ($A460,"IQ_FFO_GROSS_PROFIT_SCORE",$B$3))</f>
        <v/>
      </c>
      <c r="AC460" s="43" t="str">
        <f>IF($A460="","",_xll.ciqfunctions.udf.CIQ($A460,"IQ_BASIC_DEFENSE_INTERVAL_SCORE",$B$3))</f>
        <v/>
      </c>
      <c r="AD460" s="43" t="str">
        <f>IF($A460="","",_xll.ciqfunctions.udf.CIQ($A460,"IQ_CURRENT_RATIO_SCORE",$B$3))</f>
        <v/>
      </c>
      <c r="AE460" s="43" t="str">
        <f>IF($A460="","",_xll.ciqfunctions.udf.CIQ($A460,"IQ_QUICK_RATIO_SCORE",$B$3))</f>
        <v/>
      </c>
    </row>
    <row r="461" spans="3:31" ht="12.75" customHeight="1" x14ac:dyDescent="0.2">
      <c r="C461" s="43" t="str">
        <f>IF($A461="","",_xll.ciqfunctions.udf.CIQ($A461,"IQ_OPERATIONAL_SCORE",$B$3))</f>
        <v/>
      </c>
      <c r="D461" s="43" t="str">
        <f>IF($A461="","",_xll.ciqfunctions.udf.CIQ($A461,"IQ_TOTAL_REV_SCORE",$B$3))</f>
        <v/>
      </c>
      <c r="E461" s="43" t="str">
        <f>IF($A461="","",_xll.ciqfunctions.udf.CIQ($A461,"IQ_TOTAL_EQUITY_SCORE",$B$3))</f>
        <v/>
      </c>
      <c r="F461" s="43" t="str">
        <f>IF($A461="","",_xll.ciqfunctions.udf.CIQ($A461,"IQ_RETURN_CAPITAL_SCORE",$B$3))</f>
        <v/>
      </c>
      <c r="G461" s="43" t="str">
        <f>IF($A461="","",_xll.ciqfunctions.udf.CIQ($A461,"IQ_RECURRING_EARN_ASSETS_SCORE",$B$3))</f>
        <v/>
      </c>
      <c r="H461" s="43" t="str">
        <f>IF($A461="","",_xll.ciqfunctions.udf.CIQ($A461,"IQ_NET_WORKING_CAP_REV_SCORE",$B$3))</f>
        <v/>
      </c>
      <c r="I461" s="43" t="str">
        <f>IF($A461="","",_xll.ciqfunctions.udf.CIQ($A461,"IQ_ASSET_TURNS_SCORE",$B$3))</f>
        <v/>
      </c>
      <c r="J461" s="43" t="str">
        <f>IF($A461="","",_xll.ciqfunctions.udf.CIQ($A461,"IQ_INTAN_ASSETS_REV_SCORE",$B$3))</f>
        <v/>
      </c>
      <c r="K461" s="43" t="str">
        <f>IF($A461="","",_xll.ciqfunctions.udf.CIQ($A461,"IQ_NET_WORKING_CAP_TOTAL_ASSETS_SCORE",$B$3))</f>
        <v/>
      </c>
      <c r="L461" s="43" t="str">
        <f>IF($A461="","",_xll.ciqfunctions.udf.CIQ($A461,"IQ_AP_AR_SCORE",$B$3))</f>
        <v/>
      </c>
      <c r="M461" s="43" t="str">
        <f>IF($A461="","",_xll.ciqfunctions.udf.CIQ($A461,"IQ_MGMT_RATE_RETURN_SCORE",$B$3))</f>
        <v/>
      </c>
      <c r="N461" s="43" t="str">
        <f>IF($A461="","",_xll.ciqfunctions.udf.CIQ($A461,"IQ_GROSS_MARGIN_SCORE",$B$3))</f>
        <v/>
      </c>
      <c r="O461" s="43" t="str">
        <f>IF($A461="","",_xll.ciqfunctions.udf.CIQ($A461,"IQ_EBITDA_MARGIN_SCORE",$B$3))</f>
        <v/>
      </c>
      <c r="Q461" s="43" t="str">
        <f>IF($A461="","",_xll.ciqfunctions.udf.CIQ($A461,"IQ_SOLVENCY_SCORE",$B$3))</f>
        <v/>
      </c>
      <c r="R461" s="43" t="str">
        <f>IF($A461="","",_xll.ciqfunctions.udf.CIQ($A461,"IQ_FFO_INT_SCORE",$B$3))</f>
        <v/>
      </c>
      <c r="S461" s="43" t="str">
        <f>IF($A461="","",_xll.ciqfunctions.udf.CIQ($A461,"IQ_EBITDA_INT_SCORE",$B$3))</f>
        <v/>
      </c>
      <c r="T461" s="43" t="str">
        <f>IF($A461="","",_xll.ciqfunctions.udf.CIQ($A461,"IQ_FFO_TOTAL_DEBT_SCORE",$B$3))</f>
        <v/>
      </c>
      <c r="U461" s="43" t="str">
        <f>IF($A461="","",_xll.ciqfunctions.udf.CIQ($A461,"IQ_NET_DEBT_EBITDA_SCORE",$B$3))</f>
        <v/>
      </c>
      <c r="V461" s="43" t="str">
        <f>IF($A461="","",_xll.ciqfunctions.udf.CIQ($A461,"IQ_TOTAL_DEBT_CAP_SCORE",$B$3))</f>
        <v/>
      </c>
      <c r="W461" s="43" t="str">
        <f>IF($A461="","",_xll.ciqfunctions.udf.CIQ($A461,"IQ_DEBT_TOTAL_LIAB_SCORE",$B$3))</f>
        <v/>
      </c>
      <c r="X461" s="43" t="str">
        <f>IF($A461="","",_xll.ciqfunctions.udf.CIQ($A461,"IQ_TOTAL_DEBT_TOTAL_REV_SCORE",$B$3))</f>
        <v/>
      </c>
      <c r="Z461" s="43" t="str">
        <f>IF($A461="","",_xll.ciqfunctions.udf.CIQ($A461,"IQ_LIQUID_SCORE",$B$3))</f>
        <v/>
      </c>
      <c r="AA461" s="43" t="str">
        <f>IF($A461="","",_xll.ciqfunctions.udf.CIQ($A461,"IQ_FFO_PLUS_CASH_ST_DEBT_SCORE",$B$3))</f>
        <v/>
      </c>
      <c r="AB461" s="43" t="str">
        <f>IF($A461="","",_xll.ciqfunctions.udf.CIQ($A461,"IQ_FFO_GROSS_PROFIT_SCORE",$B$3))</f>
        <v/>
      </c>
      <c r="AC461" s="43" t="str">
        <f>IF($A461="","",_xll.ciqfunctions.udf.CIQ($A461,"IQ_BASIC_DEFENSE_INTERVAL_SCORE",$B$3))</f>
        <v/>
      </c>
      <c r="AD461" s="43" t="str">
        <f>IF($A461="","",_xll.ciqfunctions.udf.CIQ($A461,"IQ_CURRENT_RATIO_SCORE",$B$3))</f>
        <v/>
      </c>
      <c r="AE461" s="43" t="str">
        <f>IF($A461="","",_xll.ciqfunctions.udf.CIQ($A461,"IQ_QUICK_RATIO_SCORE",$B$3))</f>
        <v/>
      </c>
    </row>
    <row r="462" spans="3:31" ht="12.75" customHeight="1" x14ac:dyDescent="0.2">
      <c r="C462" s="43" t="str">
        <f>IF($A462="","",_xll.ciqfunctions.udf.CIQ($A462,"IQ_OPERATIONAL_SCORE",$B$3))</f>
        <v/>
      </c>
      <c r="D462" s="43" t="str">
        <f>IF($A462="","",_xll.ciqfunctions.udf.CIQ($A462,"IQ_TOTAL_REV_SCORE",$B$3))</f>
        <v/>
      </c>
      <c r="E462" s="43" t="str">
        <f>IF($A462="","",_xll.ciqfunctions.udf.CIQ($A462,"IQ_TOTAL_EQUITY_SCORE",$B$3))</f>
        <v/>
      </c>
      <c r="F462" s="43" t="str">
        <f>IF($A462="","",_xll.ciqfunctions.udf.CIQ($A462,"IQ_RETURN_CAPITAL_SCORE",$B$3))</f>
        <v/>
      </c>
      <c r="G462" s="43" t="str">
        <f>IF($A462="","",_xll.ciqfunctions.udf.CIQ($A462,"IQ_RECURRING_EARN_ASSETS_SCORE",$B$3))</f>
        <v/>
      </c>
      <c r="H462" s="43" t="str">
        <f>IF($A462="","",_xll.ciqfunctions.udf.CIQ($A462,"IQ_NET_WORKING_CAP_REV_SCORE",$B$3))</f>
        <v/>
      </c>
      <c r="I462" s="43" t="str">
        <f>IF($A462="","",_xll.ciqfunctions.udf.CIQ($A462,"IQ_ASSET_TURNS_SCORE",$B$3))</f>
        <v/>
      </c>
      <c r="J462" s="43" t="str">
        <f>IF($A462="","",_xll.ciqfunctions.udf.CIQ($A462,"IQ_INTAN_ASSETS_REV_SCORE",$B$3))</f>
        <v/>
      </c>
      <c r="K462" s="43" t="str">
        <f>IF($A462="","",_xll.ciqfunctions.udf.CIQ($A462,"IQ_NET_WORKING_CAP_TOTAL_ASSETS_SCORE",$B$3))</f>
        <v/>
      </c>
      <c r="L462" s="43" t="str">
        <f>IF($A462="","",_xll.ciqfunctions.udf.CIQ($A462,"IQ_AP_AR_SCORE",$B$3))</f>
        <v/>
      </c>
      <c r="M462" s="43" t="str">
        <f>IF($A462="","",_xll.ciqfunctions.udf.CIQ($A462,"IQ_MGMT_RATE_RETURN_SCORE",$B$3))</f>
        <v/>
      </c>
      <c r="N462" s="43" t="str">
        <f>IF($A462="","",_xll.ciqfunctions.udf.CIQ($A462,"IQ_GROSS_MARGIN_SCORE",$B$3))</f>
        <v/>
      </c>
      <c r="O462" s="43" t="str">
        <f>IF($A462="","",_xll.ciqfunctions.udf.CIQ($A462,"IQ_EBITDA_MARGIN_SCORE",$B$3))</f>
        <v/>
      </c>
      <c r="Q462" s="43" t="str">
        <f>IF($A462="","",_xll.ciqfunctions.udf.CIQ($A462,"IQ_SOLVENCY_SCORE",$B$3))</f>
        <v/>
      </c>
      <c r="R462" s="43" t="str">
        <f>IF($A462="","",_xll.ciqfunctions.udf.CIQ($A462,"IQ_FFO_INT_SCORE",$B$3))</f>
        <v/>
      </c>
      <c r="S462" s="43" t="str">
        <f>IF($A462="","",_xll.ciqfunctions.udf.CIQ($A462,"IQ_EBITDA_INT_SCORE",$B$3))</f>
        <v/>
      </c>
      <c r="T462" s="43" t="str">
        <f>IF($A462="","",_xll.ciqfunctions.udf.CIQ($A462,"IQ_FFO_TOTAL_DEBT_SCORE",$B$3))</f>
        <v/>
      </c>
      <c r="U462" s="43" t="str">
        <f>IF($A462="","",_xll.ciqfunctions.udf.CIQ($A462,"IQ_NET_DEBT_EBITDA_SCORE",$B$3))</f>
        <v/>
      </c>
      <c r="V462" s="43" t="str">
        <f>IF($A462="","",_xll.ciqfunctions.udf.CIQ($A462,"IQ_TOTAL_DEBT_CAP_SCORE",$B$3))</f>
        <v/>
      </c>
      <c r="W462" s="43" t="str">
        <f>IF($A462="","",_xll.ciqfunctions.udf.CIQ($A462,"IQ_DEBT_TOTAL_LIAB_SCORE",$B$3))</f>
        <v/>
      </c>
      <c r="X462" s="43" t="str">
        <f>IF($A462="","",_xll.ciqfunctions.udf.CIQ($A462,"IQ_TOTAL_DEBT_TOTAL_REV_SCORE",$B$3))</f>
        <v/>
      </c>
      <c r="Z462" s="43" t="str">
        <f>IF($A462="","",_xll.ciqfunctions.udf.CIQ($A462,"IQ_LIQUID_SCORE",$B$3))</f>
        <v/>
      </c>
      <c r="AA462" s="43" t="str">
        <f>IF($A462="","",_xll.ciqfunctions.udf.CIQ($A462,"IQ_FFO_PLUS_CASH_ST_DEBT_SCORE",$B$3))</f>
        <v/>
      </c>
      <c r="AB462" s="43" t="str">
        <f>IF($A462="","",_xll.ciqfunctions.udf.CIQ($A462,"IQ_FFO_GROSS_PROFIT_SCORE",$B$3))</f>
        <v/>
      </c>
      <c r="AC462" s="43" t="str">
        <f>IF($A462="","",_xll.ciqfunctions.udf.CIQ($A462,"IQ_BASIC_DEFENSE_INTERVAL_SCORE",$B$3))</f>
        <v/>
      </c>
      <c r="AD462" s="43" t="str">
        <f>IF($A462="","",_xll.ciqfunctions.udf.CIQ($A462,"IQ_CURRENT_RATIO_SCORE",$B$3))</f>
        <v/>
      </c>
      <c r="AE462" s="43" t="str">
        <f>IF($A462="","",_xll.ciqfunctions.udf.CIQ($A462,"IQ_QUICK_RATIO_SCORE",$B$3))</f>
        <v/>
      </c>
    </row>
    <row r="463" spans="3:31" ht="12.75" customHeight="1" x14ac:dyDescent="0.2">
      <c r="C463" s="43" t="str">
        <f>IF($A463="","",_xll.ciqfunctions.udf.CIQ($A463,"IQ_OPERATIONAL_SCORE",$B$3))</f>
        <v/>
      </c>
      <c r="D463" s="43" t="str">
        <f>IF($A463="","",_xll.ciqfunctions.udf.CIQ($A463,"IQ_TOTAL_REV_SCORE",$B$3))</f>
        <v/>
      </c>
      <c r="E463" s="43" t="str">
        <f>IF($A463="","",_xll.ciqfunctions.udf.CIQ($A463,"IQ_TOTAL_EQUITY_SCORE",$B$3))</f>
        <v/>
      </c>
      <c r="F463" s="43" t="str">
        <f>IF($A463="","",_xll.ciqfunctions.udf.CIQ($A463,"IQ_RETURN_CAPITAL_SCORE",$B$3))</f>
        <v/>
      </c>
      <c r="G463" s="43" t="str">
        <f>IF($A463="","",_xll.ciqfunctions.udf.CIQ($A463,"IQ_RECURRING_EARN_ASSETS_SCORE",$B$3))</f>
        <v/>
      </c>
      <c r="H463" s="43" t="str">
        <f>IF($A463="","",_xll.ciqfunctions.udf.CIQ($A463,"IQ_NET_WORKING_CAP_REV_SCORE",$B$3))</f>
        <v/>
      </c>
      <c r="I463" s="43" t="str">
        <f>IF($A463="","",_xll.ciqfunctions.udf.CIQ($A463,"IQ_ASSET_TURNS_SCORE",$B$3))</f>
        <v/>
      </c>
      <c r="J463" s="43" t="str">
        <f>IF($A463="","",_xll.ciqfunctions.udf.CIQ($A463,"IQ_INTAN_ASSETS_REV_SCORE",$B$3))</f>
        <v/>
      </c>
      <c r="K463" s="43" t="str">
        <f>IF($A463="","",_xll.ciqfunctions.udf.CIQ($A463,"IQ_NET_WORKING_CAP_TOTAL_ASSETS_SCORE",$B$3))</f>
        <v/>
      </c>
      <c r="L463" s="43" t="str">
        <f>IF($A463="","",_xll.ciqfunctions.udf.CIQ($A463,"IQ_AP_AR_SCORE",$B$3))</f>
        <v/>
      </c>
      <c r="M463" s="43" t="str">
        <f>IF($A463="","",_xll.ciqfunctions.udf.CIQ($A463,"IQ_MGMT_RATE_RETURN_SCORE",$B$3))</f>
        <v/>
      </c>
      <c r="N463" s="43" t="str">
        <f>IF($A463="","",_xll.ciqfunctions.udf.CIQ($A463,"IQ_GROSS_MARGIN_SCORE",$B$3))</f>
        <v/>
      </c>
      <c r="O463" s="43" t="str">
        <f>IF($A463="","",_xll.ciqfunctions.udf.CIQ($A463,"IQ_EBITDA_MARGIN_SCORE",$B$3))</f>
        <v/>
      </c>
      <c r="Q463" s="43" t="str">
        <f>IF($A463="","",_xll.ciqfunctions.udf.CIQ($A463,"IQ_SOLVENCY_SCORE",$B$3))</f>
        <v/>
      </c>
      <c r="R463" s="43" t="str">
        <f>IF($A463="","",_xll.ciqfunctions.udf.CIQ($A463,"IQ_FFO_INT_SCORE",$B$3))</f>
        <v/>
      </c>
      <c r="S463" s="43" t="str">
        <f>IF($A463="","",_xll.ciqfunctions.udf.CIQ($A463,"IQ_EBITDA_INT_SCORE",$B$3))</f>
        <v/>
      </c>
      <c r="T463" s="43" t="str">
        <f>IF($A463="","",_xll.ciqfunctions.udf.CIQ($A463,"IQ_FFO_TOTAL_DEBT_SCORE",$B$3))</f>
        <v/>
      </c>
      <c r="U463" s="43" t="str">
        <f>IF($A463="","",_xll.ciqfunctions.udf.CIQ($A463,"IQ_NET_DEBT_EBITDA_SCORE",$B$3))</f>
        <v/>
      </c>
      <c r="V463" s="43" t="str">
        <f>IF($A463="","",_xll.ciqfunctions.udf.CIQ($A463,"IQ_TOTAL_DEBT_CAP_SCORE",$B$3))</f>
        <v/>
      </c>
      <c r="W463" s="43" t="str">
        <f>IF($A463="","",_xll.ciqfunctions.udf.CIQ($A463,"IQ_DEBT_TOTAL_LIAB_SCORE",$B$3))</f>
        <v/>
      </c>
      <c r="X463" s="43" t="str">
        <f>IF($A463="","",_xll.ciqfunctions.udf.CIQ($A463,"IQ_TOTAL_DEBT_TOTAL_REV_SCORE",$B$3))</f>
        <v/>
      </c>
      <c r="Z463" s="43" t="str">
        <f>IF($A463="","",_xll.ciqfunctions.udf.CIQ($A463,"IQ_LIQUID_SCORE",$B$3))</f>
        <v/>
      </c>
      <c r="AA463" s="43" t="str">
        <f>IF($A463="","",_xll.ciqfunctions.udf.CIQ($A463,"IQ_FFO_PLUS_CASH_ST_DEBT_SCORE",$B$3))</f>
        <v/>
      </c>
      <c r="AB463" s="43" t="str">
        <f>IF($A463="","",_xll.ciqfunctions.udf.CIQ($A463,"IQ_FFO_GROSS_PROFIT_SCORE",$B$3))</f>
        <v/>
      </c>
      <c r="AC463" s="43" t="str">
        <f>IF($A463="","",_xll.ciqfunctions.udf.CIQ($A463,"IQ_BASIC_DEFENSE_INTERVAL_SCORE",$B$3))</f>
        <v/>
      </c>
      <c r="AD463" s="43" t="str">
        <f>IF($A463="","",_xll.ciqfunctions.udf.CIQ($A463,"IQ_CURRENT_RATIO_SCORE",$B$3))</f>
        <v/>
      </c>
      <c r="AE463" s="43" t="str">
        <f>IF($A463="","",_xll.ciqfunctions.udf.CIQ($A463,"IQ_QUICK_RATIO_SCORE",$B$3))</f>
        <v/>
      </c>
    </row>
    <row r="464" spans="3:31" ht="12.75" customHeight="1" x14ac:dyDescent="0.2">
      <c r="C464" s="43" t="str">
        <f>IF($A464="","",_xll.ciqfunctions.udf.CIQ($A464,"IQ_OPERATIONAL_SCORE",$B$3))</f>
        <v/>
      </c>
      <c r="D464" s="43" t="str">
        <f>IF($A464="","",_xll.ciqfunctions.udf.CIQ($A464,"IQ_TOTAL_REV_SCORE",$B$3))</f>
        <v/>
      </c>
      <c r="E464" s="43" t="str">
        <f>IF($A464="","",_xll.ciqfunctions.udf.CIQ($A464,"IQ_TOTAL_EQUITY_SCORE",$B$3))</f>
        <v/>
      </c>
      <c r="F464" s="43" t="str">
        <f>IF($A464="","",_xll.ciqfunctions.udf.CIQ($A464,"IQ_RETURN_CAPITAL_SCORE",$B$3))</f>
        <v/>
      </c>
      <c r="G464" s="43" t="str">
        <f>IF($A464="","",_xll.ciqfunctions.udf.CIQ($A464,"IQ_RECURRING_EARN_ASSETS_SCORE",$B$3))</f>
        <v/>
      </c>
      <c r="H464" s="43" t="str">
        <f>IF($A464="","",_xll.ciqfunctions.udf.CIQ($A464,"IQ_NET_WORKING_CAP_REV_SCORE",$B$3))</f>
        <v/>
      </c>
      <c r="I464" s="43" t="str">
        <f>IF($A464="","",_xll.ciqfunctions.udf.CIQ($A464,"IQ_ASSET_TURNS_SCORE",$B$3))</f>
        <v/>
      </c>
      <c r="J464" s="43" t="str">
        <f>IF($A464="","",_xll.ciqfunctions.udf.CIQ($A464,"IQ_INTAN_ASSETS_REV_SCORE",$B$3))</f>
        <v/>
      </c>
      <c r="K464" s="43" t="str">
        <f>IF($A464="","",_xll.ciqfunctions.udf.CIQ($A464,"IQ_NET_WORKING_CAP_TOTAL_ASSETS_SCORE",$B$3))</f>
        <v/>
      </c>
      <c r="L464" s="43" t="str">
        <f>IF($A464="","",_xll.ciqfunctions.udf.CIQ($A464,"IQ_AP_AR_SCORE",$B$3))</f>
        <v/>
      </c>
      <c r="M464" s="43" t="str">
        <f>IF($A464="","",_xll.ciqfunctions.udf.CIQ($A464,"IQ_MGMT_RATE_RETURN_SCORE",$B$3))</f>
        <v/>
      </c>
      <c r="N464" s="43" t="str">
        <f>IF($A464="","",_xll.ciqfunctions.udf.CIQ($A464,"IQ_GROSS_MARGIN_SCORE",$B$3))</f>
        <v/>
      </c>
      <c r="O464" s="43" t="str">
        <f>IF($A464="","",_xll.ciqfunctions.udf.CIQ($A464,"IQ_EBITDA_MARGIN_SCORE",$B$3))</f>
        <v/>
      </c>
      <c r="Q464" s="43" t="str">
        <f>IF($A464="","",_xll.ciqfunctions.udf.CIQ($A464,"IQ_SOLVENCY_SCORE",$B$3))</f>
        <v/>
      </c>
      <c r="R464" s="43" t="str">
        <f>IF($A464="","",_xll.ciqfunctions.udf.CIQ($A464,"IQ_FFO_INT_SCORE",$B$3))</f>
        <v/>
      </c>
      <c r="S464" s="43" t="str">
        <f>IF($A464="","",_xll.ciqfunctions.udf.CIQ($A464,"IQ_EBITDA_INT_SCORE",$B$3))</f>
        <v/>
      </c>
      <c r="T464" s="43" t="str">
        <f>IF($A464="","",_xll.ciqfunctions.udf.CIQ($A464,"IQ_FFO_TOTAL_DEBT_SCORE",$B$3))</f>
        <v/>
      </c>
      <c r="U464" s="43" t="str">
        <f>IF($A464="","",_xll.ciqfunctions.udf.CIQ($A464,"IQ_NET_DEBT_EBITDA_SCORE",$B$3))</f>
        <v/>
      </c>
      <c r="V464" s="43" t="str">
        <f>IF($A464="","",_xll.ciqfunctions.udf.CIQ($A464,"IQ_TOTAL_DEBT_CAP_SCORE",$B$3))</f>
        <v/>
      </c>
      <c r="W464" s="43" t="str">
        <f>IF($A464="","",_xll.ciqfunctions.udf.CIQ($A464,"IQ_DEBT_TOTAL_LIAB_SCORE",$B$3))</f>
        <v/>
      </c>
      <c r="X464" s="43" t="str">
        <f>IF($A464="","",_xll.ciqfunctions.udf.CIQ($A464,"IQ_TOTAL_DEBT_TOTAL_REV_SCORE",$B$3))</f>
        <v/>
      </c>
      <c r="Z464" s="43" t="str">
        <f>IF($A464="","",_xll.ciqfunctions.udf.CIQ($A464,"IQ_LIQUID_SCORE",$B$3))</f>
        <v/>
      </c>
      <c r="AA464" s="43" t="str">
        <f>IF($A464="","",_xll.ciqfunctions.udf.CIQ($A464,"IQ_FFO_PLUS_CASH_ST_DEBT_SCORE",$B$3))</f>
        <v/>
      </c>
      <c r="AB464" s="43" t="str">
        <f>IF($A464="","",_xll.ciqfunctions.udf.CIQ($A464,"IQ_FFO_GROSS_PROFIT_SCORE",$B$3))</f>
        <v/>
      </c>
      <c r="AC464" s="43" t="str">
        <f>IF($A464="","",_xll.ciqfunctions.udf.CIQ($A464,"IQ_BASIC_DEFENSE_INTERVAL_SCORE",$B$3))</f>
        <v/>
      </c>
      <c r="AD464" s="43" t="str">
        <f>IF($A464="","",_xll.ciqfunctions.udf.CIQ($A464,"IQ_CURRENT_RATIO_SCORE",$B$3))</f>
        <v/>
      </c>
      <c r="AE464" s="43" t="str">
        <f>IF($A464="","",_xll.ciqfunctions.udf.CIQ($A464,"IQ_QUICK_RATIO_SCORE",$B$3))</f>
        <v/>
      </c>
    </row>
    <row r="465" spans="3:31" ht="12.75" customHeight="1" x14ac:dyDescent="0.2">
      <c r="C465" s="43" t="str">
        <f>IF($A465="","",_xll.ciqfunctions.udf.CIQ($A465,"IQ_OPERATIONAL_SCORE",$B$3))</f>
        <v/>
      </c>
      <c r="D465" s="43" t="str">
        <f>IF($A465="","",_xll.ciqfunctions.udf.CIQ($A465,"IQ_TOTAL_REV_SCORE",$B$3))</f>
        <v/>
      </c>
      <c r="E465" s="43" t="str">
        <f>IF($A465="","",_xll.ciqfunctions.udf.CIQ($A465,"IQ_TOTAL_EQUITY_SCORE",$B$3))</f>
        <v/>
      </c>
      <c r="F465" s="43" t="str">
        <f>IF($A465="","",_xll.ciqfunctions.udf.CIQ($A465,"IQ_RETURN_CAPITAL_SCORE",$B$3))</f>
        <v/>
      </c>
      <c r="G465" s="43" t="str">
        <f>IF($A465="","",_xll.ciqfunctions.udf.CIQ($A465,"IQ_RECURRING_EARN_ASSETS_SCORE",$B$3))</f>
        <v/>
      </c>
      <c r="H465" s="43" t="str">
        <f>IF($A465="","",_xll.ciqfunctions.udf.CIQ($A465,"IQ_NET_WORKING_CAP_REV_SCORE",$B$3))</f>
        <v/>
      </c>
      <c r="I465" s="43" t="str">
        <f>IF($A465="","",_xll.ciqfunctions.udf.CIQ($A465,"IQ_ASSET_TURNS_SCORE",$B$3))</f>
        <v/>
      </c>
      <c r="J465" s="43" t="str">
        <f>IF($A465="","",_xll.ciqfunctions.udf.CIQ($A465,"IQ_INTAN_ASSETS_REV_SCORE",$B$3))</f>
        <v/>
      </c>
      <c r="K465" s="43" t="str">
        <f>IF($A465="","",_xll.ciqfunctions.udf.CIQ($A465,"IQ_NET_WORKING_CAP_TOTAL_ASSETS_SCORE",$B$3))</f>
        <v/>
      </c>
      <c r="L465" s="43" t="str">
        <f>IF($A465="","",_xll.ciqfunctions.udf.CIQ($A465,"IQ_AP_AR_SCORE",$B$3))</f>
        <v/>
      </c>
      <c r="M465" s="43" t="str">
        <f>IF($A465="","",_xll.ciqfunctions.udf.CIQ($A465,"IQ_MGMT_RATE_RETURN_SCORE",$B$3))</f>
        <v/>
      </c>
      <c r="N465" s="43" t="str">
        <f>IF($A465="","",_xll.ciqfunctions.udf.CIQ($A465,"IQ_GROSS_MARGIN_SCORE",$B$3))</f>
        <v/>
      </c>
      <c r="O465" s="43" t="str">
        <f>IF($A465="","",_xll.ciqfunctions.udf.CIQ($A465,"IQ_EBITDA_MARGIN_SCORE",$B$3))</f>
        <v/>
      </c>
      <c r="Q465" s="43" t="str">
        <f>IF($A465="","",_xll.ciqfunctions.udf.CIQ($A465,"IQ_SOLVENCY_SCORE",$B$3))</f>
        <v/>
      </c>
      <c r="R465" s="43" t="str">
        <f>IF($A465="","",_xll.ciqfunctions.udf.CIQ($A465,"IQ_FFO_INT_SCORE",$B$3))</f>
        <v/>
      </c>
      <c r="S465" s="43" t="str">
        <f>IF($A465="","",_xll.ciqfunctions.udf.CIQ($A465,"IQ_EBITDA_INT_SCORE",$B$3))</f>
        <v/>
      </c>
      <c r="T465" s="43" t="str">
        <f>IF($A465="","",_xll.ciqfunctions.udf.CIQ($A465,"IQ_FFO_TOTAL_DEBT_SCORE",$B$3))</f>
        <v/>
      </c>
      <c r="U465" s="43" t="str">
        <f>IF($A465="","",_xll.ciqfunctions.udf.CIQ($A465,"IQ_NET_DEBT_EBITDA_SCORE",$B$3))</f>
        <v/>
      </c>
      <c r="V465" s="43" t="str">
        <f>IF($A465="","",_xll.ciqfunctions.udf.CIQ($A465,"IQ_TOTAL_DEBT_CAP_SCORE",$B$3))</f>
        <v/>
      </c>
      <c r="W465" s="43" t="str">
        <f>IF($A465="","",_xll.ciqfunctions.udf.CIQ($A465,"IQ_DEBT_TOTAL_LIAB_SCORE",$B$3))</f>
        <v/>
      </c>
      <c r="X465" s="43" t="str">
        <f>IF($A465="","",_xll.ciqfunctions.udf.CIQ($A465,"IQ_TOTAL_DEBT_TOTAL_REV_SCORE",$B$3))</f>
        <v/>
      </c>
      <c r="Z465" s="43" t="str">
        <f>IF($A465="","",_xll.ciqfunctions.udf.CIQ($A465,"IQ_LIQUID_SCORE",$B$3))</f>
        <v/>
      </c>
      <c r="AA465" s="43" t="str">
        <f>IF($A465="","",_xll.ciqfunctions.udf.CIQ($A465,"IQ_FFO_PLUS_CASH_ST_DEBT_SCORE",$B$3))</f>
        <v/>
      </c>
      <c r="AB465" s="43" t="str">
        <f>IF($A465="","",_xll.ciqfunctions.udf.CIQ($A465,"IQ_FFO_GROSS_PROFIT_SCORE",$B$3))</f>
        <v/>
      </c>
      <c r="AC465" s="43" t="str">
        <f>IF($A465="","",_xll.ciqfunctions.udf.CIQ($A465,"IQ_BASIC_DEFENSE_INTERVAL_SCORE",$B$3))</f>
        <v/>
      </c>
      <c r="AD465" s="43" t="str">
        <f>IF($A465="","",_xll.ciqfunctions.udf.CIQ($A465,"IQ_CURRENT_RATIO_SCORE",$B$3))</f>
        <v/>
      </c>
      <c r="AE465" s="43" t="str">
        <f>IF($A465="","",_xll.ciqfunctions.udf.CIQ($A465,"IQ_QUICK_RATIO_SCORE",$B$3))</f>
        <v/>
      </c>
    </row>
    <row r="466" spans="3:31" ht="12.75" customHeight="1" x14ac:dyDescent="0.2">
      <c r="C466" s="43" t="str">
        <f>IF($A466="","",_xll.ciqfunctions.udf.CIQ($A466,"IQ_OPERATIONAL_SCORE",$B$3))</f>
        <v/>
      </c>
      <c r="D466" s="43" t="str">
        <f>IF($A466="","",_xll.ciqfunctions.udf.CIQ($A466,"IQ_TOTAL_REV_SCORE",$B$3))</f>
        <v/>
      </c>
      <c r="E466" s="43" t="str">
        <f>IF($A466="","",_xll.ciqfunctions.udf.CIQ($A466,"IQ_TOTAL_EQUITY_SCORE",$B$3))</f>
        <v/>
      </c>
      <c r="F466" s="43" t="str">
        <f>IF($A466="","",_xll.ciqfunctions.udf.CIQ($A466,"IQ_RETURN_CAPITAL_SCORE",$B$3))</f>
        <v/>
      </c>
      <c r="G466" s="43" t="str">
        <f>IF($A466="","",_xll.ciqfunctions.udf.CIQ($A466,"IQ_RECURRING_EARN_ASSETS_SCORE",$B$3))</f>
        <v/>
      </c>
      <c r="H466" s="43" t="str">
        <f>IF($A466="","",_xll.ciqfunctions.udf.CIQ($A466,"IQ_NET_WORKING_CAP_REV_SCORE",$B$3))</f>
        <v/>
      </c>
      <c r="I466" s="43" t="str">
        <f>IF($A466="","",_xll.ciqfunctions.udf.CIQ($A466,"IQ_ASSET_TURNS_SCORE",$B$3))</f>
        <v/>
      </c>
      <c r="J466" s="43" t="str">
        <f>IF($A466="","",_xll.ciqfunctions.udf.CIQ($A466,"IQ_INTAN_ASSETS_REV_SCORE",$B$3))</f>
        <v/>
      </c>
      <c r="K466" s="43" t="str">
        <f>IF($A466="","",_xll.ciqfunctions.udf.CIQ($A466,"IQ_NET_WORKING_CAP_TOTAL_ASSETS_SCORE",$B$3))</f>
        <v/>
      </c>
      <c r="L466" s="43" t="str">
        <f>IF($A466="","",_xll.ciqfunctions.udf.CIQ($A466,"IQ_AP_AR_SCORE",$B$3))</f>
        <v/>
      </c>
      <c r="M466" s="43" t="str">
        <f>IF($A466="","",_xll.ciqfunctions.udf.CIQ($A466,"IQ_MGMT_RATE_RETURN_SCORE",$B$3))</f>
        <v/>
      </c>
      <c r="N466" s="43" t="str">
        <f>IF($A466="","",_xll.ciqfunctions.udf.CIQ($A466,"IQ_GROSS_MARGIN_SCORE",$B$3))</f>
        <v/>
      </c>
      <c r="O466" s="43" t="str">
        <f>IF($A466="","",_xll.ciqfunctions.udf.CIQ($A466,"IQ_EBITDA_MARGIN_SCORE",$B$3))</f>
        <v/>
      </c>
      <c r="Q466" s="43" t="str">
        <f>IF($A466="","",_xll.ciqfunctions.udf.CIQ($A466,"IQ_SOLVENCY_SCORE",$B$3))</f>
        <v/>
      </c>
      <c r="R466" s="43" t="str">
        <f>IF($A466="","",_xll.ciqfunctions.udf.CIQ($A466,"IQ_FFO_INT_SCORE",$B$3))</f>
        <v/>
      </c>
      <c r="S466" s="43" t="str">
        <f>IF($A466="","",_xll.ciqfunctions.udf.CIQ($A466,"IQ_EBITDA_INT_SCORE",$B$3))</f>
        <v/>
      </c>
      <c r="T466" s="43" t="str">
        <f>IF($A466="","",_xll.ciqfunctions.udf.CIQ($A466,"IQ_FFO_TOTAL_DEBT_SCORE",$B$3))</f>
        <v/>
      </c>
      <c r="U466" s="43" t="str">
        <f>IF($A466="","",_xll.ciqfunctions.udf.CIQ($A466,"IQ_NET_DEBT_EBITDA_SCORE",$B$3))</f>
        <v/>
      </c>
      <c r="V466" s="43" t="str">
        <f>IF($A466="","",_xll.ciqfunctions.udf.CIQ($A466,"IQ_TOTAL_DEBT_CAP_SCORE",$B$3))</f>
        <v/>
      </c>
      <c r="W466" s="43" t="str">
        <f>IF($A466="","",_xll.ciqfunctions.udf.CIQ($A466,"IQ_DEBT_TOTAL_LIAB_SCORE",$B$3))</f>
        <v/>
      </c>
      <c r="X466" s="43" t="str">
        <f>IF($A466="","",_xll.ciqfunctions.udf.CIQ($A466,"IQ_TOTAL_DEBT_TOTAL_REV_SCORE",$B$3))</f>
        <v/>
      </c>
      <c r="Z466" s="43" t="str">
        <f>IF($A466="","",_xll.ciqfunctions.udf.CIQ($A466,"IQ_LIQUID_SCORE",$B$3))</f>
        <v/>
      </c>
      <c r="AA466" s="43" t="str">
        <f>IF($A466="","",_xll.ciqfunctions.udf.CIQ($A466,"IQ_FFO_PLUS_CASH_ST_DEBT_SCORE",$B$3))</f>
        <v/>
      </c>
      <c r="AB466" s="43" t="str">
        <f>IF($A466="","",_xll.ciqfunctions.udf.CIQ($A466,"IQ_FFO_GROSS_PROFIT_SCORE",$B$3))</f>
        <v/>
      </c>
      <c r="AC466" s="43" t="str">
        <f>IF($A466="","",_xll.ciqfunctions.udf.CIQ($A466,"IQ_BASIC_DEFENSE_INTERVAL_SCORE",$B$3))</f>
        <v/>
      </c>
      <c r="AD466" s="43" t="str">
        <f>IF($A466="","",_xll.ciqfunctions.udf.CIQ($A466,"IQ_CURRENT_RATIO_SCORE",$B$3))</f>
        <v/>
      </c>
      <c r="AE466" s="43" t="str">
        <f>IF($A466="","",_xll.ciqfunctions.udf.CIQ($A466,"IQ_QUICK_RATIO_SCORE",$B$3))</f>
        <v/>
      </c>
    </row>
    <row r="467" spans="3:31" ht="12.75" customHeight="1" x14ac:dyDescent="0.2">
      <c r="C467" s="43" t="str">
        <f>IF($A467="","",_xll.ciqfunctions.udf.CIQ($A467,"IQ_OPERATIONAL_SCORE",$B$3))</f>
        <v/>
      </c>
      <c r="D467" s="43" t="str">
        <f>IF($A467="","",_xll.ciqfunctions.udf.CIQ($A467,"IQ_TOTAL_REV_SCORE",$B$3))</f>
        <v/>
      </c>
      <c r="E467" s="43" t="str">
        <f>IF($A467="","",_xll.ciqfunctions.udf.CIQ($A467,"IQ_TOTAL_EQUITY_SCORE",$B$3))</f>
        <v/>
      </c>
      <c r="F467" s="43" t="str">
        <f>IF($A467="","",_xll.ciqfunctions.udf.CIQ($A467,"IQ_RETURN_CAPITAL_SCORE",$B$3))</f>
        <v/>
      </c>
      <c r="G467" s="43" t="str">
        <f>IF($A467="","",_xll.ciqfunctions.udf.CIQ($A467,"IQ_RECURRING_EARN_ASSETS_SCORE",$B$3))</f>
        <v/>
      </c>
      <c r="H467" s="43" t="str">
        <f>IF($A467="","",_xll.ciqfunctions.udf.CIQ($A467,"IQ_NET_WORKING_CAP_REV_SCORE",$B$3))</f>
        <v/>
      </c>
      <c r="I467" s="43" t="str">
        <f>IF($A467="","",_xll.ciqfunctions.udf.CIQ($A467,"IQ_ASSET_TURNS_SCORE",$B$3))</f>
        <v/>
      </c>
      <c r="J467" s="43" t="str">
        <f>IF($A467="","",_xll.ciqfunctions.udf.CIQ($A467,"IQ_INTAN_ASSETS_REV_SCORE",$B$3))</f>
        <v/>
      </c>
      <c r="K467" s="43" t="str">
        <f>IF($A467="","",_xll.ciqfunctions.udf.CIQ($A467,"IQ_NET_WORKING_CAP_TOTAL_ASSETS_SCORE",$B$3))</f>
        <v/>
      </c>
      <c r="L467" s="43" t="str">
        <f>IF($A467="","",_xll.ciqfunctions.udf.CIQ($A467,"IQ_AP_AR_SCORE",$B$3))</f>
        <v/>
      </c>
      <c r="M467" s="43" t="str">
        <f>IF($A467="","",_xll.ciqfunctions.udf.CIQ($A467,"IQ_MGMT_RATE_RETURN_SCORE",$B$3))</f>
        <v/>
      </c>
      <c r="N467" s="43" t="str">
        <f>IF($A467="","",_xll.ciqfunctions.udf.CIQ($A467,"IQ_GROSS_MARGIN_SCORE",$B$3))</f>
        <v/>
      </c>
      <c r="O467" s="43" t="str">
        <f>IF($A467="","",_xll.ciqfunctions.udf.CIQ($A467,"IQ_EBITDA_MARGIN_SCORE",$B$3))</f>
        <v/>
      </c>
      <c r="Q467" s="43" t="str">
        <f>IF($A467="","",_xll.ciqfunctions.udf.CIQ($A467,"IQ_SOLVENCY_SCORE",$B$3))</f>
        <v/>
      </c>
      <c r="R467" s="43" t="str">
        <f>IF($A467="","",_xll.ciqfunctions.udf.CIQ($A467,"IQ_FFO_INT_SCORE",$B$3))</f>
        <v/>
      </c>
      <c r="S467" s="43" t="str">
        <f>IF($A467="","",_xll.ciqfunctions.udf.CIQ($A467,"IQ_EBITDA_INT_SCORE",$B$3))</f>
        <v/>
      </c>
      <c r="T467" s="43" t="str">
        <f>IF($A467="","",_xll.ciqfunctions.udf.CIQ($A467,"IQ_FFO_TOTAL_DEBT_SCORE",$B$3))</f>
        <v/>
      </c>
      <c r="U467" s="43" t="str">
        <f>IF($A467="","",_xll.ciqfunctions.udf.CIQ($A467,"IQ_NET_DEBT_EBITDA_SCORE",$B$3))</f>
        <v/>
      </c>
      <c r="V467" s="43" t="str">
        <f>IF($A467="","",_xll.ciqfunctions.udf.CIQ($A467,"IQ_TOTAL_DEBT_CAP_SCORE",$B$3))</f>
        <v/>
      </c>
      <c r="W467" s="43" t="str">
        <f>IF($A467="","",_xll.ciqfunctions.udf.CIQ($A467,"IQ_DEBT_TOTAL_LIAB_SCORE",$B$3))</f>
        <v/>
      </c>
      <c r="X467" s="43" t="str">
        <f>IF($A467="","",_xll.ciqfunctions.udf.CIQ($A467,"IQ_TOTAL_DEBT_TOTAL_REV_SCORE",$B$3))</f>
        <v/>
      </c>
      <c r="Z467" s="43" t="str">
        <f>IF($A467="","",_xll.ciqfunctions.udf.CIQ($A467,"IQ_LIQUID_SCORE",$B$3))</f>
        <v/>
      </c>
      <c r="AA467" s="43" t="str">
        <f>IF($A467="","",_xll.ciqfunctions.udf.CIQ($A467,"IQ_FFO_PLUS_CASH_ST_DEBT_SCORE",$B$3))</f>
        <v/>
      </c>
      <c r="AB467" s="43" t="str">
        <f>IF($A467="","",_xll.ciqfunctions.udf.CIQ($A467,"IQ_FFO_GROSS_PROFIT_SCORE",$B$3))</f>
        <v/>
      </c>
      <c r="AC467" s="43" t="str">
        <f>IF($A467="","",_xll.ciqfunctions.udf.CIQ($A467,"IQ_BASIC_DEFENSE_INTERVAL_SCORE",$B$3))</f>
        <v/>
      </c>
      <c r="AD467" s="43" t="str">
        <f>IF($A467="","",_xll.ciqfunctions.udf.CIQ($A467,"IQ_CURRENT_RATIO_SCORE",$B$3))</f>
        <v/>
      </c>
      <c r="AE467" s="43" t="str">
        <f>IF($A467="","",_xll.ciqfunctions.udf.CIQ($A467,"IQ_QUICK_RATIO_SCORE",$B$3))</f>
        <v/>
      </c>
    </row>
    <row r="468" spans="3:31" ht="12.75" customHeight="1" x14ac:dyDescent="0.2">
      <c r="C468" s="43" t="str">
        <f>IF($A468="","",_xll.ciqfunctions.udf.CIQ($A468,"IQ_OPERATIONAL_SCORE",$B$3))</f>
        <v/>
      </c>
      <c r="D468" s="43" t="str">
        <f>IF($A468="","",_xll.ciqfunctions.udf.CIQ($A468,"IQ_TOTAL_REV_SCORE",$B$3))</f>
        <v/>
      </c>
      <c r="E468" s="43" t="str">
        <f>IF($A468="","",_xll.ciqfunctions.udf.CIQ($A468,"IQ_TOTAL_EQUITY_SCORE",$B$3))</f>
        <v/>
      </c>
      <c r="F468" s="43" t="str">
        <f>IF($A468="","",_xll.ciqfunctions.udf.CIQ($A468,"IQ_RETURN_CAPITAL_SCORE",$B$3))</f>
        <v/>
      </c>
      <c r="G468" s="43" t="str">
        <f>IF($A468="","",_xll.ciqfunctions.udf.CIQ($A468,"IQ_RECURRING_EARN_ASSETS_SCORE",$B$3))</f>
        <v/>
      </c>
      <c r="H468" s="43" t="str">
        <f>IF($A468="","",_xll.ciqfunctions.udf.CIQ($A468,"IQ_NET_WORKING_CAP_REV_SCORE",$B$3))</f>
        <v/>
      </c>
      <c r="I468" s="43" t="str">
        <f>IF($A468="","",_xll.ciqfunctions.udf.CIQ($A468,"IQ_ASSET_TURNS_SCORE",$B$3))</f>
        <v/>
      </c>
      <c r="J468" s="43" t="str">
        <f>IF($A468="","",_xll.ciqfunctions.udf.CIQ($A468,"IQ_INTAN_ASSETS_REV_SCORE",$B$3))</f>
        <v/>
      </c>
      <c r="K468" s="43" t="str">
        <f>IF($A468="","",_xll.ciqfunctions.udf.CIQ($A468,"IQ_NET_WORKING_CAP_TOTAL_ASSETS_SCORE",$B$3))</f>
        <v/>
      </c>
      <c r="L468" s="43" t="str">
        <f>IF($A468="","",_xll.ciqfunctions.udf.CIQ($A468,"IQ_AP_AR_SCORE",$B$3))</f>
        <v/>
      </c>
      <c r="M468" s="43" t="str">
        <f>IF($A468="","",_xll.ciqfunctions.udf.CIQ($A468,"IQ_MGMT_RATE_RETURN_SCORE",$B$3))</f>
        <v/>
      </c>
      <c r="N468" s="43" t="str">
        <f>IF($A468="","",_xll.ciqfunctions.udf.CIQ($A468,"IQ_GROSS_MARGIN_SCORE",$B$3))</f>
        <v/>
      </c>
      <c r="O468" s="43" t="str">
        <f>IF($A468="","",_xll.ciqfunctions.udf.CIQ($A468,"IQ_EBITDA_MARGIN_SCORE",$B$3))</f>
        <v/>
      </c>
      <c r="Q468" s="43" t="str">
        <f>IF($A468="","",_xll.ciqfunctions.udf.CIQ($A468,"IQ_SOLVENCY_SCORE",$B$3))</f>
        <v/>
      </c>
      <c r="R468" s="43" t="str">
        <f>IF($A468="","",_xll.ciqfunctions.udf.CIQ($A468,"IQ_FFO_INT_SCORE",$B$3))</f>
        <v/>
      </c>
      <c r="S468" s="43" t="str">
        <f>IF($A468="","",_xll.ciqfunctions.udf.CIQ($A468,"IQ_EBITDA_INT_SCORE",$B$3))</f>
        <v/>
      </c>
      <c r="T468" s="43" t="str">
        <f>IF($A468="","",_xll.ciqfunctions.udf.CIQ($A468,"IQ_FFO_TOTAL_DEBT_SCORE",$B$3))</f>
        <v/>
      </c>
      <c r="U468" s="43" t="str">
        <f>IF($A468="","",_xll.ciqfunctions.udf.CIQ($A468,"IQ_NET_DEBT_EBITDA_SCORE",$B$3))</f>
        <v/>
      </c>
      <c r="V468" s="43" t="str">
        <f>IF($A468="","",_xll.ciqfunctions.udf.CIQ($A468,"IQ_TOTAL_DEBT_CAP_SCORE",$B$3))</f>
        <v/>
      </c>
      <c r="W468" s="43" t="str">
        <f>IF($A468="","",_xll.ciqfunctions.udf.CIQ($A468,"IQ_DEBT_TOTAL_LIAB_SCORE",$B$3))</f>
        <v/>
      </c>
      <c r="X468" s="43" t="str">
        <f>IF($A468="","",_xll.ciqfunctions.udf.CIQ($A468,"IQ_TOTAL_DEBT_TOTAL_REV_SCORE",$B$3))</f>
        <v/>
      </c>
      <c r="Z468" s="43" t="str">
        <f>IF($A468="","",_xll.ciqfunctions.udf.CIQ($A468,"IQ_LIQUID_SCORE",$B$3))</f>
        <v/>
      </c>
      <c r="AA468" s="43" t="str">
        <f>IF($A468="","",_xll.ciqfunctions.udf.CIQ($A468,"IQ_FFO_PLUS_CASH_ST_DEBT_SCORE",$B$3))</f>
        <v/>
      </c>
      <c r="AB468" s="43" t="str">
        <f>IF($A468="","",_xll.ciqfunctions.udf.CIQ($A468,"IQ_FFO_GROSS_PROFIT_SCORE",$B$3))</f>
        <v/>
      </c>
      <c r="AC468" s="43" t="str">
        <f>IF($A468="","",_xll.ciqfunctions.udf.CIQ($A468,"IQ_BASIC_DEFENSE_INTERVAL_SCORE",$B$3))</f>
        <v/>
      </c>
      <c r="AD468" s="43" t="str">
        <f>IF($A468="","",_xll.ciqfunctions.udf.CIQ($A468,"IQ_CURRENT_RATIO_SCORE",$B$3))</f>
        <v/>
      </c>
      <c r="AE468" s="43" t="str">
        <f>IF($A468="","",_xll.ciqfunctions.udf.CIQ($A468,"IQ_QUICK_RATIO_SCORE",$B$3))</f>
        <v/>
      </c>
    </row>
    <row r="469" spans="3:31" ht="12.75" customHeight="1" x14ac:dyDescent="0.2">
      <c r="C469" s="43" t="str">
        <f>IF($A469="","",_xll.ciqfunctions.udf.CIQ($A469,"IQ_OPERATIONAL_SCORE",$B$3))</f>
        <v/>
      </c>
      <c r="D469" s="43" t="str">
        <f>IF($A469="","",_xll.ciqfunctions.udf.CIQ($A469,"IQ_TOTAL_REV_SCORE",$B$3))</f>
        <v/>
      </c>
      <c r="E469" s="43" t="str">
        <f>IF($A469="","",_xll.ciqfunctions.udf.CIQ($A469,"IQ_TOTAL_EQUITY_SCORE",$B$3))</f>
        <v/>
      </c>
      <c r="F469" s="43" t="str">
        <f>IF($A469="","",_xll.ciqfunctions.udf.CIQ($A469,"IQ_RETURN_CAPITAL_SCORE",$B$3))</f>
        <v/>
      </c>
      <c r="G469" s="43" t="str">
        <f>IF($A469="","",_xll.ciqfunctions.udf.CIQ($A469,"IQ_RECURRING_EARN_ASSETS_SCORE",$B$3))</f>
        <v/>
      </c>
      <c r="H469" s="43" t="str">
        <f>IF($A469="","",_xll.ciqfunctions.udf.CIQ($A469,"IQ_NET_WORKING_CAP_REV_SCORE",$B$3))</f>
        <v/>
      </c>
      <c r="I469" s="43" t="str">
        <f>IF($A469="","",_xll.ciqfunctions.udf.CIQ($A469,"IQ_ASSET_TURNS_SCORE",$B$3))</f>
        <v/>
      </c>
      <c r="J469" s="43" t="str">
        <f>IF($A469="","",_xll.ciqfunctions.udf.CIQ($A469,"IQ_INTAN_ASSETS_REV_SCORE",$B$3))</f>
        <v/>
      </c>
      <c r="K469" s="43" t="str">
        <f>IF($A469="","",_xll.ciqfunctions.udf.CIQ($A469,"IQ_NET_WORKING_CAP_TOTAL_ASSETS_SCORE",$B$3))</f>
        <v/>
      </c>
      <c r="L469" s="43" t="str">
        <f>IF($A469="","",_xll.ciqfunctions.udf.CIQ($A469,"IQ_AP_AR_SCORE",$B$3))</f>
        <v/>
      </c>
      <c r="M469" s="43" t="str">
        <f>IF($A469="","",_xll.ciqfunctions.udf.CIQ($A469,"IQ_MGMT_RATE_RETURN_SCORE",$B$3))</f>
        <v/>
      </c>
      <c r="N469" s="43" t="str">
        <f>IF($A469="","",_xll.ciqfunctions.udf.CIQ($A469,"IQ_GROSS_MARGIN_SCORE",$B$3))</f>
        <v/>
      </c>
      <c r="O469" s="43" t="str">
        <f>IF($A469="","",_xll.ciqfunctions.udf.CIQ($A469,"IQ_EBITDA_MARGIN_SCORE",$B$3))</f>
        <v/>
      </c>
      <c r="Q469" s="43" t="str">
        <f>IF($A469="","",_xll.ciqfunctions.udf.CIQ($A469,"IQ_SOLVENCY_SCORE",$B$3))</f>
        <v/>
      </c>
      <c r="R469" s="43" t="str">
        <f>IF($A469="","",_xll.ciqfunctions.udf.CIQ($A469,"IQ_FFO_INT_SCORE",$B$3))</f>
        <v/>
      </c>
      <c r="S469" s="43" t="str">
        <f>IF($A469="","",_xll.ciqfunctions.udf.CIQ($A469,"IQ_EBITDA_INT_SCORE",$B$3))</f>
        <v/>
      </c>
      <c r="T469" s="43" t="str">
        <f>IF($A469="","",_xll.ciqfunctions.udf.CIQ($A469,"IQ_FFO_TOTAL_DEBT_SCORE",$B$3))</f>
        <v/>
      </c>
      <c r="U469" s="43" t="str">
        <f>IF($A469="","",_xll.ciqfunctions.udf.CIQ($A469,"IQ_NET_DEBT_EBITDA_SCORE",$B$3))</f>
        <v/>
      </c>
      <c r="V469" s="43" t="str">
        <f>IF($A469="","",_xll.ciqfunctions.udf.CIQ($A469,"IQ_TOTAL_DEBT_CAP_SCORE",$B$3))</f>
        <v/>
      </c>
      <c r="W469" s="43" t="str">
        <f>IF($A469="","",_xll.ciqfunctions.udf.CIQ($A469,"IQ_DEBT_TOTAL_LIAB_SCORE",$B$3))</f>
        <v/>
      </c>
      <c r="X469" s="43" t="str">
        <f>IF($A469="","",_xll.ciqfunctions.udf.CIQ($A469,"IQ_TOTAL_DEBT_TOTAL_REV_SCORE",$B$3))</f>
        <v/>
      </c>
      <c r="Z469" s="43" t="str">
        <f>IF($A469="","",_xll.ciqfunctions.udf.CIQ($A469,"IQ_LIQUID_SCORE",$B$3))</f>
        <v/>
      </c>
      <c r="AA469" s="43" t="str">
        <f>IF($A469="","",_xll.ciqfunctions.udf.CIQ($A469,"IQ_FFO_PLUS_CASH_ST_DEBT_SCORE",$B$3))</f>
        <v/>
      </c>
      <c r="AB469" s="43" t="str">
        <f>IF($A469="","",_xll.ciqfunctions.udf.CIQ($A469,"IQ_FFO_GROSS_PROFIT_SCORE",$B$3))</f>
        <v/>
      </c>
      <c r="AC469" s="43" t="str">
        <f>IF($A469="","",_xll.ciqfunctions.udf.CIQ($A469,"IQ_BASIC_DEFENSE_INTERVAL_SCORE",$B$3))</f>
        <v/>
      </c>
      <c r="AD469" s="43" t="str">
        <f>IF($A469="","",_xll.ciqfunctions.udf.CIQ($A469,"IQ_CURRENT_RATIO_SCORE",$B$3))</f>
        <v/>
      </c>
      <c r="AE469" s="43" t="str">
        <f>IF($A469="","",_xll.ciqfunctions.udf.CIQ($A469,"IQ_QUICK_RATIO_SCORE",$B$3))</f>
        <v/>
      </c>
    </row>
    <row r="470" spans="3:31" ht="12.75" customHeight="1" x14ac:dyDescent="0.2">
      <c r="C470" s="43" t="str">
        <f>IF($A470="","",_xll.ciqfunctions.udf.CIQ($A470,"IQ_OPERATIONAL_SCORE",$B$3))</f>
        <v/>
      </c>
      <c r="D470" s="43" t="str">
        <f>IF($A470="","",_xll.ciqfunctions.udf.CIQ($A470,"IQ_TOTAL_REV_SCORE",$B$3))</f>
        <v/>
      </c>
      <c r="E470" s="43" t="str">
        <f>IF($A470="","",_xll.ciqfunctions.udf.CIQ($A470,"IQ_TOTAL_EQUITY_SCORE",$B$3))</f>
        <v/>
      </c>
      <c r="F470" s="43" t="str">
        <f>IF($A470="","",_xll.ciqfunctions.udf.CIQ($A470,"IQ_RETURN_CAPITAL_SCORE",$B$3))</f>
        <v/>
      </c>
      <c r="G470" s="43" t="str">
        <f>IF($A470="","",_xll.ciqfunctions.udf.CIQ($A470,"IQ_RECURRING_EARN_ASSETS_SCORE",$B$3))</f>
        <v/>
      </c>
      <c r="H470" s="43" t="str">
        <f>IF($A470="","",_xll.ciqfunctions.udf.CIQ($A470,"IQ_NET_WORKING_CAP_REV_SCORE",$B$3))</f>
        <v/>
      </c>
      <c r="I470" s="43" t="str">
        <f>IF($A470="","",_xll.ciqfunctions.udf.CIQ($A470,"IQ_ASSET_TURNS_SCORE",$B$3))</f>
        <v/>
      </c>
      <c r="J470" s="43" t="str">
        <f>IF($A470="","",_xll.ciqfunctions.udf.CIQ($A470,"IQ_INTAN_ASSETS_REV_SCORE",$B$3))</f>
        <v/>
      </c>
      <c r="K470" s="43" t="str">
        <f>IF($A470="","",_xll.ciqfunctions.udf.CIQ($A470,"IQ_NET_WORKING_CAP_TOTAL_ASSETS_SCORE",$B$3))</f>
        <v/>
      </c>
      <c r="L470" s="43" t="str">
        <f>IF($A470="","",_xll.ciqfunctions.udf.CIQ($A470,"IQ_AP_AR_SCORE",$B$3))</f>
        <v/>
      </c>
      <c r="M470" s="43" t="str">
        <f>IF($A470="","",_xll.ciqfunctions.udf.CIQ($A470,"IQ_MGMT_RATE_RETURN_SCORE",$B$3))</f>
        <v/>
      </c>
      <c r="N470" s="43" t="str">
        <f>IF($A470="","",_xll.ciqfunctions.udf.CIQ($A470,"IQ_GROSS_MARGIN_SCORE",$B$3))</f>
        <v/>
      </c>
      <c r="O470" s="43" t="str">
        <f>IF($A470="","",_xll.ciqfunctions.udf.CIQ($A470,"IQ_EBITDA_MARGIN_SCORE",$B$3))</f>
        <v/>
      </c>
      <c r="Q470" s="43" t="str">
        <f>IF($A470="","",_xll.ciqfunctions.udf.CIQ($A470,"IQ_SOLVENCY_SCORE",$B$3))</f>
        <v/>
      </c>
      <c r="R470" s="43" t="str">
        <f>IF($A470="","",_xll.ciqfunctions.udf.CIQ($A470,"IQ_FFO_INT_SCORE",$B$3))</f>
        <v/>
      </c>
      <c r="S470" s="43" t="str">
        <f>IF($A470="","",_xll.ciqfunctions.udf.CIQ($A470,"IQ_EBITDA_INT_SCORE",$B$3))</f>
        <v/>
      </c>
      <c r="T470" s="43" t="str">
        <f>IF($A470="","",_xll.ciqfunctions.udf.CIQ($A470,"IQ_FFO_TOTAL_DEBT_SCORE",$B$3))</f>
        <v/>
      </c>
      <c r="U470" s="43" t="str">
        <f>IF($A470="","",_xll.ciqfunctions.udf.CIQ($A470,"IQ_NET_DEBT_EBITDA_SCORE",$B$3))</f>
        <v/>
      </c>
      <c r="V470" s="43" t="str">
        <f>IF($A470="","",_xll.ciqfunctions.udf.CIQ($A470,"IQ_TOTAL_DEBT_CAP_SCORE",$B$3))</f>
        <v/>
      </c>
      <c r="W470" s="43" t="str">
        <f>IF($A470="","",_xll.ciqfunctions.udf.CIQ($A470,"IQ_DEBT_TOTAL_LIAB_SCORE",$B$3))</f>
        <v/>
      </c>
      <c r="X470" s="43" t="str">
        <f>IF($A470="","",_xll.ciqfunctions.udf.CIQ($A470,"IQ_TOTAL_DEBT_TOTAL_REV_SCORE",$B$3))</f>
        <v/>
      </c>
      <c r="Z470" s="43" t="str">
        <f>IF($A470="","",_xll.ciqfunctions.udf.CIQ($A470,"IQ_LIQUID_SCORE",$B$3))</f>
        <v/>
      </c>
      <c r="AA470" s="43" t="str">
        <f>IF($A470="","",_xll.ciqfunctions.udf.CIQ($A470,"IQ_FFO_PLUS_CASH_ST_DEBT_SCORE",$B$3))</f>
        <v/>
      </c>
      <c r="AB470" s="43" t="str">
        <f>IF($A470="","",_xll.ciqfunctions.udf.CIQ($A470,"IQ_FFO_GROSS_PROFIT_SCORE",$B$3))</f>
        <v/>
      </c>
      <c r="AC470" s="43" t="str">
        <f>IF($A470="","",_xll.ciqfunctions.udf.CIQ($A470,"IQ_BASIC_DEFENSE_INTERVAL_SCORE",$B$3))</f>
        <v/>
      </c>
      <c r="AD470" s="43" t="str">
        <f>IF($A470="","",_xll.ciqfunctions.udf.CIQ($A470,"IQ_CURRENT_RATIO_SCORE",$B$3))</f>
        <v/>
      </c>
      <c r="AE470" s="43" t="str">
        <f>IF($A470="","",_xll.ciqfunctions.udf.CIQ($A470,"IQ_QUICK_RATIO_SCORE",$B$3))</f>
        <v/>
      </c>
    </row>
    <row r="471" spans="3:31" ht="12.75" customHeight="1" x14ac:dyDescent="0.2">
      <c r="C471" s="43" t="str">
        <f>IF($A471="","",_xll.ciqfunctions.udf.CIQ($A471,"IQ_OPERATIONAL_SCORE",$B$3))</f>
        <v/>
      </c>
      <c r="D471" s="43" t="str">
        <f>IF($A471="","",_xll.ciqfunctions.udf.CIQ($A471,"IQ_TOTAL_REV_SCORE",$B$3))</f>
        <v/>
      </c>
      <c r="E471" s="43" t="str">
        <f>IF($A471="","",_xll.ciqfunctions.udf.CIQ($A471,"IQ_TOTAL_EQUITY_SCORE",$B$3))</f>
        <v/>
      </c>
      <c r="F471" s="43" t="str">
        <f>IF($A471="","",_xll.ciqfunctions.udf.CIQ($A471,"IQ_RETURN_CAPITAL_SCORE",$B$3))</f>
        <v/>
      </c>
      <c r="G471" s="43" t="str">
        <f>IF($A471="","",_xll.ciqfunctions.udf.CIQ($A471,"IQ_RECURRING_EARN_ASSETS_SCORE",$B$3))</f>
        <v/>
      </c>
      <c r="H471" s="43" t="str">
        <f>IF($A471="","",_xll.ciqfunctions.udf.CIQ($A471,"IQ_NET_WORKING_CAP_REV_SCORE",$B$3))</f>
        <v/>
      </c>
      <c r="I471" s="43" t="str">
        <f>IF($A471="","",_xll.ciqfunctions.udf.CIQ($A471,"IQ_ASSET_TURNS_SCORE",$B$3))</f>
        <v/>
      </c>
      <c r="J471" s="43" t="str">
        <f>IF($A471="","",_xll.ciqfunctions.udf.CIQ($A471,"IQ_INTAN_ASSETS_REV_SCORE",$B$3))</f>
        <v/>
      </c>
      <c r="K471" s="43" t="str">
        <f>IF($A471="","",_xll.ciqfunctions.udf.CIQ($A471,"IQ_NET_WORKING_CAP_TOTAL_ASSETS_SCORE",$B$3))</f>
        <v/>
      </c>
      <c r="L471" s="43" t="str">
        <f>IF($A471="","",_xll.ciqfunctions.udf.CIQ($A471,"IQ_AP_AR_SCORE",$B$3))</f>
        <v/>
      </c>
      <c r="M471" s="43" t="str">
        <f>IF($A471="","",_xll.ciqfunctions.udf.CIQ($A471,"IQ_MGMT_RATE_RETURN_SCORE",$B$3))</f>
        <v/>
      </c>
      <c r="N471" s="43" t="str">
        <f>IF($A471="","",_xll.ciqfunctions.udf.CIQ($A471,"IQ_GROSS_MARGIN_SCORE",$B$3))</f>
        <v/>
      </c>
      <c r="O471" s="43" t="str">
        <f>IF($A471="","",_xll.ciqfunctions.udf.CIQ($A471,"IQ_EBITDA_MARGIN_SCORE",$B$3))</f>
        <v/>
      </c>
      <c r="Q471" s="43" t="str">
        <f>IF($A471="","",_xll.ciqfunctions.udf.CIQ($A471,"IQ_SOLVENCY_SCORE",$B$3))</f>
        <v/>
      </c>
      <c r="R471" s="43" t="str">
        <f>IF($A471="","",_xll.ciqfunctions.udf.CIQ($A471,"IQ_FFO_INT_SCORE",$B$3))</f>
        <v/>
      </c>
      <c r="S471" s="43" t="str">
        <f>IF($A471="","",_xll.ciqfunctions.udf.CIQ($A471,"IQ_EBITDA_INT_SCORE",$B$3))</f>
        <v/>
      </c>
      <c r="T471" s="43" t="str">
        <f>IF($A471="","",_xll.ciqfunctions.udf.CIQ($A471,"IQ_FFO_TOTAL_DEBT_SCORE",$B$3))</f>
        <v/>
      </c>
      <c r="U471" s="43" t="str">
        <f>IF($A471="","",_xll.ciqfunctions.udf.CIQ($A471,"IQ_NET_DEBT_EBITDA_SCORE",$B$3))</f>
        <v/>
      </c>
      <c r="V471" s="43" t="str">
        <f>IF($A471="","",_xll.ciqfunctions.udf.CIQ($A471,"IQ_TOTAL_DEBT_CAP_SCORE",$B$3))</f>
        <v/>
      </c>
      <c r="W471" s="43" t="str">
        <f>IF($A471="","",_xll.ciqfunctions.udf.CIQ($A471,"IQ_DEBT_TOTAL_LIAB_SCORE",$B$3))</f>
        <v/>
      </c>
      <c r="X471" s="43" t="str">
        <f>IF($A471="","",_xll.ciqfunctions.udf.CIQ($A471,"IQ_TOTAL_DEBT_TOTAL_REV_SCORE",$B$3))</f>
        <v/>
      </c>
      <c r="Z471" s="43" t="str">
        <f>IF($A471="","",_xll.ciqfunctions.udf.CIQ($A471,"IQ_LIQUID_SCORE",$B$3))</f>
        <v/>
      </c>
      <c r="AA471" s="43" t="str">
        <f>IF($A471="","",_xll.ciqfunctions.udf.CIQ($A471,"IQ_FFO_PLUS_CASH_ST_DEBT_SCORE",$B$3))</f>
        <v/>
      </c>
      <c r="AB471" s="43" t="str">
        <f>IF($A471="","",_xll.ciqfunctions.udf.CIQ($A471,"IQ_FFO_GROSS_PROFIT_SCORE",$B$3))</f>
        <v/>
      </c>
      <c r="AC471" s="43" t="str">
        <f>IF($A471="","",_xll.ciqfunctions.udf.CIQ($A471,"IQ_BASIC_DEFENSE_INTERVAL_SCORE",$B$3))</f>
        <v/>
      </c>
      <c r="AD471" s="43" t="str">
        <f>IF($A471="","",_xll.ciqfunctions.udf.CIQ($A471,"IQ_CURRENT_RATIO_SCORE",$B$3))</f>
        <v/>
      </c>
      <c r="AE471" s="43" t="str">
        <f>IF($A471="","",_xll.ciqfunctions.udf.CIQ($A471,"IQ_QUICK_RATIO_SCORE",$B$3))</f>
        <v/>
      </c>
    </row>
    <row r="472" spans="3:31" ht="12.75" customHeight="1" x14ac:dyDescent="0.2">
      <c r="C472" s="43" t="str">
        <f>IF($A472="","",_xll.ciqfunctions.udf.CIQ($A472,"IQ_OPERATIONAL_SCORE",$B$3))</f>
        <v/>
      </c>
      <c r="D472" s="43" t="str">
        <f>IF($A472="","",_xll.ciqfunctions.udf.CIQ($A472,"IQ_TOTAL_REV_SCORE",$B$3))</f>
        <v/>
      </c>
      <c r="E472" s="43" t="str">
        <f>IF($A472="","",_xll.ciqfunctions.udf.CIQ($A472,"IQ_TOTAL_EQUITY_SCORE",$B$3))</f>
        <v/>
      </c>
      <c r="F472" s="43" t="str">
        <f>IF($A472="","",_xll.ciqfunctions.udf.CIQ($A472,"IQ_RETURN_CAPITAL_SCORE",$B$3))</f>
        <v/>
      </c>
      <c r="G472" s="43" t="str">
        <f>IF($A472="","",_xll.ciqfunctions.udf.CIQ($A472,"IQ_RECURRING_EARN_ASSETS_SCORE",$B$3))</f>
        <v/>
      </c>
      <c r="H472" s="43" t="str">
        <f>IF($A472="","",_xll.ciqfunctions.udf.CIQ($A472,"IQ_NET_WORKING_CAP_REV_SCORE",$B$3))</f>
        <v/>
      </c>
      <c r="I472" s="43" t="str">
        <f>IF($A472="","",_xll.ciqfunctions.udf.CIQ($A472,"IQ_ASSET_TURNS_SCORE",$B$3))</f>
        <v/>
      </c>
      <c r="J472" s="43" t="str">
        <f>IF($A472="","",_xll.ciqfunctions.udf.CIQ($A472,"IQ_INTAN_ASSETS_REV_SCORE",$B$3))</f>
        <v/>
      </c>
      <c r="K472" s="43" t="str">
        <f>IF($A472="","",_xll.ciqfunctions.udf.CIQ($A472,"IQ_NET_WORKING_CAP_TOTAL_ASSETS_SCORE",$B$3))</f>
        <v/>
      </c>
      <c r="L472" s="43" t="str">
        <f>IF($A472="","",_xll.ciqfunctions.udf.CIQ($A472,"IQ_AP_AR_SCORE",$B$3))</f>
        <v/>
      </c>
      <c r="M472" s="43" t="str">
        <f>IF($A472="","",_xll.ciqfunctions.udf.CIQ($A472,"IQ_MGMT_RATE_RETURN_SCORE",$B$3))</f>
        <v/>
      </c>
      <c r="N472" s="43" t="str">
        <f>IF($A472="","",_xll.ciqfunctions.udf.CIQ($A472,"IQ_GROSS_MARGIN_SCORE",$B$3))</f>
        <v/>
      </c>
      <c r="O472" s="43" t="str">
        <f>IF($A472="","",_xll.ciqfunctions.udf.CIQ($A472,"IQ_EBITDA_MARGIN_SCORE",$B$3))</f>
        <v/>
      </c>
      <c r="Q472" s="43" t="str">
        <f>IF($A472="","",_xll.ciqfunctions.udf.CIQ($A472,"IQ_SOLVENCY_SCORE",$B$3))</f>
        <v/>
      </c>
      <c r="R472" s="43" t="str">
        <f>IF($A472="","",_xll.ciqfunctions.udf.CIQ($A472,"IQ_FFO_INT_SCORE",$B$3))</f>
        <v/>
      </c>
      <c r="S472" s="43" t="str">
        <f>IF($A472="","",_xll.ciqfunctions.udf.CIQ($A472,"IQ_EBITDA_INT_SCORE",$B$3))</f>
        <v/>
      </c>
      <c r="T472" s="43" t="str">
        <f>IF($A472="","",_xll.ciqfunctions.udf.CIQ($A472,"IQ_FFO_TOTAL_DEBT_SCORE",$B$3))</f>
        <v/>
      </c>
      <c r="U472" s="43" t="str">
        <f>IF($A472="","",_xll.ciqfunctions.udf.CIQ($A472,"IQ_NET_DEBT_EBITDA_SCORE",$B$3))</f>
        <v/>
      </c>
      <c r="V472" s="43" t="str">
        <f>IF($A472="","",_xll.ciqfunctions.udf.CIQ($A472,"IQ_TOTAL_DEBT_CAP_SCORE",$B$3))</f>
        <v/>
      </c>
      <c r="W472" s="43" t="str">
        <f>IF($A472="","",_xll.ciqfunctions.udf.CIQ($A472,"IQ_DEBT_TOTAL_LIAB_SCORE",$B$3))</f>
        <v/>
      </c>
      <c r="X472" s="43" t="str">
        <f>IF($A472="","",_xll.ciqfunctions.udf.CIQ($A472,"IQ_TOTAL_DEBT_TOTAL_REV_SCORE",$B$3))</f>
        <v/>
      </c>
      <c r="Z472" s="43" t="str">
        <f>IF($A472="","",_xll.ciqfunctions.udf.CIQ($A472,"IQ_LIQUID_SCORE",$B$3))</f>
        <v/>
      </c>
      <c r="AA472" s="43" t="str">
        <f>IF($A472="","",_xll.ciqfunctions.udf.CIQ($A472,"IQ_FFO_PLUS_CASH_ST_DEBT_SCORE",$B$3))</f>
        <v/>
      </c>
      <c r="AB472" s="43" t="str">
        <f>IF($A472="","",_xll.ciqfunctions.udf.CIQ($A472,"IQ_FFO_GROSS_PROFIT_SCORE",$B$3))</f>
        <v/>
      </c>
      <c r="AC472" s="43" t="str">
        <f>IF($A472="","",_xll.ciqfunctions.udf.CIQ($A472,"IQ_BASIC_DEFENSE_INTERVAL_SCORE",$B$3))</f>
        <v/>
      </c>
      <c r="AD472" s="43" t="str">
        <f>IF($A472="","",_xll.ciqfunctions.udf.CIQ($A472,"IQ_CURRENT_RATIO_SCORE",$B$3))</f>
        <v/>
      </c>
      <c r="AE472" s="43" t="str">
        <f>IF($A472="","",_xll.ciqfunctions.udf.CIQ($A472,"IQ_QUICK_RATIO_SCORE",$B$3))</f>
        <v/>
      </c>
    </row>
    <row r="473" spans="3:31" ht="12.75" customHeight="1" x14ac:dyDescent="0.2">
      <c r="C473" s="43" t="str">
        <f>IF($A473="","",_xll.ciqfunctions.udf.CIQ($A473,"IQ_OPERATIONAL_SCORE",$B$3))</f>
        <v/>
      </c>
      <c r="D473" s="43" t="str">
        <f>IF($A473="","",_xll.ciqfunctions.udf.CIQ($A473,"IQ_TOTAL_REV_SCORE",$B$3))</f>
        <v/>
      </c>
      <c r="E473" s="43" t="str">
        <f>IF($A473="","",_xll.ciqfunctions.udf.CIQ($A473,"IQ_TOTAL_EQUITY_SCORE",$B$3))</f>
        <v/>
      </c>
      <c r="F473" s="43" t="str">
        <f>IF($A473="","",_xll.ciqfunctions.udf.CIQ($A473,"IQ_RETURN_CAPITAL_SCORE",$B$3))</f>
        <v/>
      </c>
      <c r="G473" s="43" t="str">
        <f>IF($A473="","",_xll.ciqfunctions.udf.CIQ($A473,"IQ_RECURRING_EARN_ASSETS_SCORE",$B$3))</f>
        <v/>
      </c>
      <c r="H473" s="43" t="str">
        <f>IF($A473="","",_xll.ciqfunctions.udf.CIQ($A473,"IQ_NET_WORKING_CAP_REV_SCORE",$B$3))</f>
        <v/>
      </c>
      <c r="I473" s="43" t="str">
        <f>IF($A473="","",_xll.ciqfunctions.udf.CIQ($A473,"IQ_ASSET_TURNS_SCORE",$B$3))</f>
        <v/>
      </c>
      <c r="J473" s="43" t="str">
        <f>IF($A473="","",_xll.ciqfunctions.udf.CIQ($A473,"IQ_INTAN_ASSETS_REV_SCORE",$B$3))</f>
        <v/>
      </c>
      <c r="K473" s="43" t="str">
        <f>IF($A473="","",_xll.ciqfunctions.udf.CIQ($A473,"IQ_NET_WORKING_CAP_TOTAL_ASSETS_SCORE",$B$3))</f>
        <v/>
      </c>
      <c r="L473" s="43" t="str">
        <f>IF($A473="","",_xll.ciqfunctions.udf.CIQ($A473,"IQ_AP_AR_SCORE",$B$3))</f>
        <v/>
      </c>
      <c r="M473" s="43" t="str">
        <f>IF($A473="","",_xll.ciqfunctions.udf.CIQ($A473,"IQ_MGMT_RATE_RETURN_SCORE",$B$3))</f>
        <v/>
      </c>
      <c r="N473" s="43" t="str">
        <f>IF($A473="","",_xll.ciqfunctions.udf.CIQ($A473,"IQ_GROSS_MARGIN_SCORE",$B$3))</f>
        <v/>
      </c>
      <c r="O473" s="43" t="str">
        <f>IF($A473="","",_xll.ciqfunctions.udf.CIQ($A473,"IQ_EBITDA_MARGIN_SCORE",$B$3))</f>
        <v/>
      </c>
      <c r="Q473" s="43" t="str">
        <f>IF($A473="","",_xll.ciqfunctions.udf.CIQ($A473,"IQ_SOLVENCY_SCORE",$B$3))</f>
        <v/>
      </c>
      <c r="R473" s="43" t="str">
        <f>IF($A473="","",_xll.ciqfunctions.udf.CIQ($A473,"IQ_FFO_INT_SCORE",$B$3))</f>
        <v/>
      </c>
      <c r="S473" s="43" t="str">
        <f>IF($A473="","",_xll.ciqfunctions.udf.CIQ($A473,"IQ_EBITDA_INT_SCORE",$B$3))</f>
        <v/>
      </c>
      <c r="T473" s="43" t="str">
        <f>IF($A473="","",_xll.ciqfunctions.udf.CIQ($A473,"IQ_FFO_TOTAL_DEBT_SCORE",$B$3))</f>
        <v/>
      </c>
      <c r="U473" s="43" t="str">
        <f>IF($A473="","",_xll.ciqfunctions.udf.CIQ($A473,"IQ_NET_DEBT_EBITDA_SCORE",$B$3))</f>
        <v/>
      </c>
      <c r="V473" s="43" t="str">
        <f>IF($A473="","",_xll.ciqfunctions.udf.CIQ($A473,"IQ_TOTAL_DEBT_CAP_SCORE",$B$3))</f>
        <v/>
      </c>
      <c r="W473" s="43" t="str">
        <f>IF($A473="","",_xll.ciqfunctions.udf.CIQ($A473,"IQ_DEBT_TOTAL_LIAB_SCORE",$B$3))</f>
        <v/>
      </c>
      <c r="X473" s="43" t="str">
        <f>IF($A473="","",_xll.ciqfunctions.udf.CIQ($A473,"IQ_TOTAL_DEBT_TOTAL_REV_SCORE",$B$3))</f>
        <v/>
      </c>
      <c r="Z473" s="43" t="str">
        <f>IF($A473="","",_xll.ciqfunctions.udf.CIQ($A473,"IQ_LIQUID_SCORE",$B$3))</f>
        <v/>
      </c>
      <c r="AA473" s="43" t="str">
        <f>IF($A473="","",_xll.ciqfunctions.udf.CIQ($A473,"IQ_FFO_PLUS_CASH_ST_DEBT_SCORE",$B$3))</f>
        <v/>
      </c>
      <c r="AB473" s="43" t="str">
        <f>IF($A473="","",_xll.ciqfunctions.udf.CIQ($A473,"IQ_FFO_GROSS_PROFIT_SCORE",$B$3))</f>
        <v/>
      </c>
      <c r="AC473" s="43" t="str">
        <f>IF($A473="","",_xll.ciqfunctions.udf.CIQ($A473,"IQ_BASIC_DEFENSE_INTERVAL_SCORE",$B$3))</f>
        <v/>
      </c>
      <c r="AD473" s="43" t="str">
        <f>IF($A473="","",_xll.ciqfunctions.udf.CIQ($A473,"IQ_CURRENT_RATIO_SCORE",$B$3))</f>
        <v/>
      </c>
      <c r="AE473" s="43" t="str">
        <f>IF($A473="","",_xll.ciqfunctions.udf.CIQ($A473,"IQ_QUICK_RATIO_SCORE",$B$3))</f>
        <v/>
      </c>
    </row>
    <row r="474" spans="3:31" ht="12.75" customHeight="1" x14ac:dyDescent="0.2">
      <c r="C474" s="43" t="str">
        <f>IF($A474="","",_xll.ciqfunctions.udf.CIQ($A474,"IQ_OPERATIONAL_SCORE",$B$3))</f>
        <v/>
      </c>
      <c r="D474" s="43" t="str">
        <f>IF($A474="","",_xll.ciqfunctions.udf.CIQ($A474,"IQ_TOTAL_REV_SCORE",$B$3))</f>
        <v/>
      </c>
      <c r="E474" s="43" t="str">
        <f>IF($A474="","",_xll.ciqfunctions.udf.CIQ($A474,"IQ_TOTAL_EQUITY_SCORE",$B$3))</f>
        <v/>
      </c>
      <c r="F474" s="43" t="str">
        <f>IF($A474="","",_xll.ciqfunctions.udf.CIQ($A474,"IQ_RETURN_CAPITAL_SCORE",$B$3))</f>
        <v/>
      </c>
      <c r="G474" s="43" t="str">
        <f>IF($A474="","",_xll.ciqfunctions.udf.CIQ($A474,"IQ_RECURRING_EARN_ASSETS_SCORE",$B$3))</f>
        <v/>
      </c>
      <c r="H474" s="43" t="str">
        <f>IF($A474="","",_xll.ciqfunctions.udf.CIQ($A474,"IQ_NET_WORKING_CAP_REV_SCORE",$B$3))</f>
        <v/>
      </c>
      <c r="I474" s="43" t="str">
        <f>IF($A474="","",_xll.ciqfunctions.udf.CIQ($A474,"IQ_ASSET_TURNS_SCORE",$B$3))</f>
        <v/>
      </c>
      <c r="J474" s="43" t="str">
        <f>IF($A474="","",_xll.ciqfunctions.udf.CIQ($A474,"IQ_INTAN_ASSETS_REV_SCORE",$B$3))</f>
        <v/>
      </c>
      <c r="K474" s="43" t="str">
        <f>IF($A474="","",_xll.ciqfunctions.udf.CIQ($A474,"IQ_NET_WORKING_CAP_TOTAL_ASSETS_SCORE",$B$3))</f>
        <v/>
      </c>
      <c r="L474" s="43" t="str">
        <f>IF($A474="","",_xll.ciqfunctions.udf.CIQ($A474,"IQ_AP_AR_SCORE",$B$3))</f>
        <v/>
      </c>
      <c r="M474" s="43" t="str">
        <f>IF($A474="","",_xll.ciqfunctions.udf.CIQ($A474,"IQ_MGMT_RATE_RETURN_SCORE",$B$3))</f>
        <v/>
      </c>
      <c r="N474" s="43" t="str">
        <f>IF($A474="","",_xll.ciqfunctions.udf.CIQ($A474,"IQ_GROSS_MARGIN_SCORE",$B$3))</f>
        <v/>
      </c>
      <c r="O474" s="43" t="str">
        <f>IF($A474="","",_xll.ciqfunctions.udf.CIQ($A474,"IQ_EBITDA_MARGIN_SCORE",$B$3))</f>
        <v/>
      </c>
      <c r="Q474" s="43" t="str">
        <f>IF($A474="","",_xll.ciqfunctions.udf.CIQ($A474,"IQ_SOLVENCY_SCORE",$B$3))</f>
        <v/>
      </c>
      <c r="R474" s="43" t="str">
        <f>IF($A474="","",_xll.ciqfunctions.udf.CIQ($A474,"IQ_FFO_INT_SCORE",$B$3))</f>
        <v/>
      </c>
      <c r="S474" s="43" t="str">
        <f>IF($A474="","",_xll.ciqfunctions.udf.CIQ($A474,"IQ_EBITDA_INT_SCORE",$B$3))</f>
        <v/>
      </c>
      <c r="T474" s="43" t="str">
        <f>IF($A474="","",_xll.ciqfunctions.udf.CIQ($A474,"IQ_FFO_TOTAL_DEBT_SCORE",$B$3))</f>
        <v/>
      </c>
      <c r="U474" s="43" t="str">
        <f>IF($A474="","",_xll.ciqfunctions.udf.CIQ($A474,"IQ_NET_DEBT_EBITDA_SCORE",$B$3))</f>
        <v/>
      </c>
      <c r="V474" s="43" t="str">
        <f>IF($A474="","",_xll.ciqfunctions.udf.CIQ($A474,"IQ_TOTAL_DEBT_CAP_SCORE",$B$3))</f>
        <v/>
      </c>
      <c r="W474" s="43" t="str">
        <f>IF($A474="","",_xll.ciqfunctions.udf.CIQ($A474,"IQ_DEBT_TOTAL_LIAB_SCORE",$B$3))</f>
        <v/>
      </c>
      <c r="X474" s="43" t="str">
        <f>IF($A474="","",_xll.ciqfunctions.udf.CIQ($A474,"IQ_TOTAL_DEBT_TOTAL_REV_SCORE",$B$3))</f>
        <v/>
      </c>
      <c r="Z474" s="43" t="str">
        <f>IF($A474="","",_xll.ciqfunctions.udf.CIQ($A474,"IQ_LIQUID_SCORE",$B$3))</f>
        <v/>
      </c>
      <c r="AA474" s="43" t="str">
        <f>IF($A474="","",_xll.ciqfunctions.udf.CIQ($A474,"IQ_FFO_PLUS_CASH_ST_DEBT_SCORE",$B$3))</f>
        <v/>
      </c>
      <c r="AB474" s="43" t="str">
        <f>IF($A474="","",_xll.ciqfunctions.udf.CIQ($A474,"IQ_FFO_GROSS_PROFIT_SCORE",$B$3))</f>
        <v/>
      </c>
      <c r="AC474" s="43" t="str">
        <f>IF($A474="","",_xll.ciqfunctions.udf.CIQ($A474,"IQ_BASIC_DEFENSE_INTERVAL_SCORE",$B$3))</f>
        <v/>
      </c>
      <c r="AD474" s="43" t="str">
        <f>IF($A474="","",_xll.ciqfunctions.udf.CIQ($A474,"IQ_CURRENT_RATIO_SCORE",$B$3))</f>
        <v/>
      </c>
      <c r="AE474" s="43" t="str">
        <f>IF($A474="","",_xll.ciqfunctions.udf.CIQ($A474,"IQ_QUICK_RATIO_SCORE",$B$3))</f>
        <v/>
      </c>
    </row>
    <row r="475" spans="3:31" ht="12.75" customHeight="1" x14ac:dyDescent="0.2">
      <c r="C475" s="43" t="str">
        <f>IF($A475="","",_xll.ciqfunctions.udf.CIQ($A475,"IQ_OPERATIONAL_SCORE",$B$3))</f>
        <v/>
      </c>
      <c r="D475" s="43" t="str">
        <f>IF($A475="","",_xll.ciqfunctions.udf.CIQ($A475,"IQ_TOTAL_REV_SCORE",$B$3))</f>
        <v/>
      </c>
      <c r="E475" s="43" t="str">
        <f>IF($A475="","",_xll.ciqfunctions.udf.CIQ($A475,"IQ_TOTAL_EQUITY_SCORE",$B$3))</f>
        <v/>
      </c>
      <c r="F475" s="43" t="str">
        <f>IF($A475="","",_xll.ciqfunctions.udf.CIQ($A475,"IQ_RETURN_CAPITAL_SCORE",$B$3))</f>
        <v/>
      </c>
      <c r="G475" s="43" t="str">
        <f>IF($A475="","",_xll.ciqfunctions.udf.CIQ($A475,"IQ_RECURRING_EARN_ASSETS_SCORE",$B$3))</f>
        <v/>
      </c>
      <c r="H475" s="43" t="str">
        <f>IF($A475="","",_xll.ciqfunctions.udf.CIQ($A475,"IQ_NET_WORKING_CAP_REV_SCORE",$B$3))</f>
        <v/>
      </c>
      <c r="I475" s="43" t="str">
        <f>IF($A475="","",_xll.ciqfunctions.udf.CIQ($A475,"IQ_ASSET_TURNS_SCORE",$B$3))</f>
        <v/>
      </c>
      <c r="J475" s="43" t="str">
        <f>IF($A475="","",_xll.ciqfunctions.udf.CIQ($A475,"IQ_INTAN_ASSETS_REV_SCORE",$B$3))</f>
        <v/>
      </c>
      <c r="K475" s="43" t="str">
        <f>IF($A475="","",_xll.ciqfunctions.udf.CIQ($A475,"IQ_NET_WORKING_CAP_TOTAL_ASSETS_SCORE",$B$3))</f>
        <v/>
      </c>
      <c r="L475" s="43" t="str">
        <f>IF($A475="","",_xll.ciqfunctions.udf.CIQ($A475,"IQ_AP_AR_SCORE",$B$3))</f>
        <v/>
      </c>
      <c r="M475" s="43" t="str">
        <f>IF($A475="","",_xll.ciqfunctions.udf.CIQ($A475,"IQ_MGMT_RATE_RETURN_SCORE",$B$3))</f>
        <v/>
      </c>
      <c r="N475" s="43" t="str">
        <f>IF($A475="","",_xll.ciqfunctions.udf.CIQ($A475,"IQ_GROSS_MARGIN_SCORE",$B$3))</f>
        <v/>
      </c>
      <c r="O475" s="43" t="str">
        <f>IF($A475="","",_xll.ciqfunctions.udf.CIQ($A475,"IQ_EBITDA_MARGIN_SCORE",$B$3))</f>
        <v/>
      </c>
      <c r="Q475" s="43" t="str">
        <f>IF($A475="","",_xll.ciqfunctions.udf.CIQ($A475,"IQ_SOLVENCY_SCORE",$B$3))</f>
        <v/>
      </c>
      <c r="R475" s="43" t="str">
        <f>IF($A475="","",_xll.ciqfunctions.udf.CIQ($A475,"IQ_FFO_INT_SCORE",$B$3))</f>
        <v/>
      </c>
      <c r="S475" s="43" t="str">
        <f>IF($A475="","",_xll.ciqfunctions.udf.CIQ($A475,"IQ_EBITDA_INT_SCORE",$B$3))</f>
        <v/>
      </c>
      <c r="T475" s="43" t="str">
        <f>IF($A475="","",_xll.ciqfunctions.udf.CIQ($A475,"IQ_FFO_TOTAL_DEBT_SCORE",$B$3))</f>
        <v/>
      </c>
      <c r="U475" s="43" t="str">
        <f>IF($A475="","",_xll.ciqfunctions.udf.CIQ($A475,"IQ_NET_DEBT_EBITDA_SCORE",$B$3))</f>
        <v/>
      </c>
      <c r="V475" s="43" t="str">
        <f>IF($A475="","",_xll.ciqfunctions.udf.CIQ($A475,"IQ_TOTAL_DEBT_CAP_SCORE",$B$3))</f>
        <v/>
      </c>
      <c r="W475" s="43" t="str">
        <f>IF($A475="","",_xll.ciqfunctions.udf.CIQ($A475,"IQ_DEBT_TOTAL_LIAB_SCORE",$B$3))</f>
        <v/>
      </c>
      <c r="X475" s="43" t="str">
        <f>IF($A475="","",_xll.ciqfunctions.udf.CIQ($A475,"IQ_TOTAL_DEBT_TOTAL_REV_SCORE",$B$3))</f>
        <v/>
      </c>
      <c r="Z475" s="43" t="str">
        <f>IF($A475="","",_xll.ciqfunctions.udf.CIQ($A475,"IQ_LIQUID_SCORE",$B$3))</f>
        <v/>
      </c>
      <c r="AA475" s="43" t="str">
        <f>IF($A475="","",_xll.ciqfunctions.udf.CIQ($A475,"IQ_FFO_PLUS_CASH_ST_DEBT_SCORE",$B$3))</f>
        <v/>
      </c>
      <c r="AB475" s="43" t="str">
        <f>IF($A475="","",_xll.ciqfunctions.udf.CIQ($A475,"IQ_FFO_GROSS_PROFIT_SCORE",$B$3))</f>
        <v/>
      </c>
      <c r="AC475" s="43" t="str">
        <f>IF($A475="","",_xll.ciqfunctions.udf.CIQ($A475,"IQ_BASIC_DEFENSE_INTERVAL_SCORE",$B$3))</f>
        <v/>
      </c>
      <c r="AD475" s="43" t="str">
        <f>IF($A475="","",_xll.ciqfunctions.udf.CIQ($A475,"IQ_CURRENT_RATIO_SCORE",$B$3))</f>
        <v/>
      </c>
      <c r="AE475" s="43" t="str">
        <f>IF($A475="","",_xll.ciqfunctions.udf.CIQ($A475,"IQ_QUICK_RATIO_SCORE",$B$3))</f>
        <v/>
      </c>
    </row>
    <row r="476" spans="3:31" ht="12.75" customHeight="1" x14ac:dyDescent="0.2">
      <c r="C476" s="43" t="str">
        <f>IF($A476="","",_xll.ciqfunctions.udf.CIQ($A476,"IQ_OPERATIONAL_SCORE",$B$3))</f>
        <v/>
      </c>
      <c r="D476" s="43" t="str">
        <f>IF($A476="","",_xll.ciqfunctions.udf.CIQ($A476,"IQ_TOTAL_REV_SCORE",$B$3))</f>
        <v/>
      </c>
      <c r="E476" s="43" t="str">
        <f>IF($A476="","",_xll.ciqfunctions.udf.CIQ($A476,"IQ_TOTAL_EQUITY_SCORE",$B$3))</f>
        <v/>
      </c>
      <c r="F476" s="43" t="str">
        <f>IF($A476="","",_xll.ciqfunctions.udf.CIQ($A476,"IQ_RETURN_CAPITAL_SCORE",$B$3))</f>
        <v/>
      </c>
      <c r="G476" s="43" t="str">
        <f>IF($A476="","",_xll.ciqfunctions.udf.CIQ($A476,"IQ_RECURRING_EARN_ASSETS_SCORE",$B$3))</f>
        <v/>
      </c>
      <c r="H476" s="43" t="str">
        <f>IF($A476="","",_xll.ciqfunctions.udf.CIQ($A476,"IQ_NET_WORKING_CAP_REV_SCORE",$B$3))</f>
        <v/>
      </c>
      <c r="I476" s="43" t="str">
        <f>IF($A476="","",_xll.ciqfunctions.udf.CIQ($A476,"IQ_ASSET_TURNS_SCORE",$B$3))</f>
        <v/>
      </c>
      <c r="J476" s="43" t="str">
        <f>IF($A476="","",_xll.ciqfunctions.udf.CIQ($A476,"IQ_INTAN_ASSETS_REV_SCORE",$B$3))</f>
        <v/>
      </c>
      <c r="K476" s="43" t="str">
        <f>IF($A476="","",_xll.ciqfunctions.udf.CIQ($A476,"IQ_NET_WORKING_CAP_TOTAL_ASSETS_SCORE",$B$3))</f>
        <v/>
      </c>
      <c r="L476" s="43" t="str">
        <f>IF($A476="","",_xll.ciqfunctions.udf.CIQ($A476,"IQ_AP_AR_SCORE",$B$3))</f>
        <v/>
      </c>
      <c r="M476" s="43" t="str">
        <f>IF($A476="","",_xll.ciqfunctions.udf.CIQ($A476,"IQ_MGMT_RATE_RETURN_SCORE",$B$3))</f>
        <v/>
      </c>
      <c r="N476" s="43" t="str">
        <f>IF($A476="","",_xll.ciqfunctions.udf.CIQ($A476,"IQ_GROSS_MARGIN_SCORE",$B$3))</f>
        <v/>
      </c>
      <c r="O476" s="43" t="str">
        <f>IF($A476="","",_xll.ciqfunctions.udf.CIQ($A476,"IQ_EBITDA_MARGIN_SCORE",$B$3))</f>
        <v/>
      </c>
      <c r="Q476" s="43" t="str">
        <f>IF($A476="","",_xll.ciqfunctions.udf.CIQ($A476,"IQ_SOLVENCY_SCORE",$B$3))</f>
        <v/>
      </c>
      <c r="R476" s="43" t="str">
        <f>IF($A476="","",_xll.ciqfunctions.udf.CIQ($A476,"IQ_FFO_INT_SCORE",$B$3))</f>
        <v/>
      </c>
      <c r="S476" s="43" t="str">
        <f>IF($A476="","",_xll.ciqfunctions.udf.CIQ($A476,"IQ_EBITDA_INT_SCORE",$B$3))</f>
        <v/>
      </c>
      <c r="T476" s="43" t="str">
        <f>IF($A476="","",_xll.ciqfunctions.udf.CIQ($A476,"IQ_FFO_TOTAL_DEBT_SCORE",$B$3))</f>
        <v/>
      </c>
      <c r="U476" s="43" t="str">
        <f>IF($A476="","",_xll.ciqfunctions.udf.CIQ($A476,"IQ_NET_DEBT_EBITDA_SCORE",$B$3))</f>
        <v/>
      </c>
      <c r="V476" s="43" t="str">
        <f>IF($A476="","",_xll.ciqfunctions.udf.CIQ($A476,"IQ_TOTAL_DEBT_CAP_SCORE",$B$3))</f>
        <v/>
      </c>
      <c r="W476" s="43" t="str">
        <f>IF($A476="","",_xll.ciqfunctions.udf.CIQ($A476,"IQ_DEBT_TOTAL_LIAB_SCORE",$B$3))</f>
        <v/>
      </c>
      <c r="X476" s="43" t="str">
        <f>IF($A476="","",_xll.ciqfunctions.udf.CIQ($A476,"IQ_TOTAL_DEBT_TOTAL_REV_SCORE",$B$3))</f>
        <v/>
      </c>
      <c r="Z476" s="43" t="str">
        <f>IF($A476="","",_xll.ciqfunctions.udf.CIQ($A476,"IQ_LIQUID_SCORE",$B$3))</f>
        <v/>
      </c>
      <c r="AA476" s="43" t="str">
        <f>IF($A476="","",_xll.ciqfunctions.udf.CIQ($A476,"IQ_FFO_PLUS_CASH_ST_DEBT_SCORE",$B$3))</f>
        <v/>
      </c>
      <c r="AB476" s="43" t="str">
        <f>IF($A476="","",_xll.ciqfunctions.udf.CIQ($A476,"IQ_FFO_GROSS_PROFIT_SCORE",$B$3))</f>
        <v/>
      </c>
      <c r="AC476" s="43" t="str">
        <f>IF($A476="","",_xll.ciqfunctions.udf.CIQ($A476,"IQ_BASIC_DEFENSE_INTERVAL_SCORE",$B$3))</f>
        <v/>
      </c>
      <c r="AD476" s="43" t="str">
        <f>IF($A476="","",_xll.ciqfunctions.udf.CIQ($A476,"IQ_CURRENT_RATIO_SCORE",$B$3))</f>
        <v/>
      </c>
      <c r="AE476" s="43" t="str">
        <f>IF($A476="","",_xll.ciqfunctions.udf.CIQ($A476,"IQ_QUICK_RATIO_SCORE",$B$3))</f>
        <v/>
      </c>
    </row>
    <row r="477" spans="3:31" ht="12.75" customHeight="1" x14ac:dyDescent="0.2">
      <c r="C477" s="43" t="str">
        <f>IF($A477="","",_xll.ciqfunctions.udf.CIQ($A477,"IQ_OPERATIONAL_SCORE",$B$3))</f>
        <v/>
      </c>
      <c r="D477" s="43" t="str">
        <f>IF($A477="","",_xll.ciqfunctions.udf.CIQ($A477,"IQ_TOTAL_REV_SCORE",$B$3))</f>
        <v/>
      </c>
      <c r="E477" s="43" t="str">
        <f>IF($A477="","",_xll.ciqfunctions.udf.CIQ($A477,"IQ_TOTAL_EQUITY_SCORE",$B$3))</f>
        <v/>
      </c>
      <c r="F477" s="43" t="str">
        <f>IF($A477="","",_xll.ciqfunctions.udf.CIQ($A477,"IQ_RETURN_CAPITAL_SCORE",$B$3))</f>
        <v/>
      </c>
      <c r="G477" s="43" t="str">
        <f>IF($A477="","",_xll.ciqfunctions.udf.CIQ($A477,"IQ_RECURRING_EARN_ASSETS_SCORE",$B$3))</f>
        <v/>
      </c>
      <c r="H477" s="43" t="str">
        <f>IF($A477="","",_xll.ciqfunctions.udf.CIQ($A477,"IQ_NET_WORKING_CAP_REV_SCORE",$B$3))</f>
        <v/>
      </c>
      <c r="I477" s="43" t="str">
        <f>IF($A477="","",_xll.ciqfunctions.udf.CIQ($A477,"IQ_ASSET_TURNS_SCORE",$B$3))</f>
        <v/>
      </c>
      <c r="J477" s="43" t="str">
        <f>IF($A477="","",_xll.ciqfunctions.udf.CIQ($A477,"IQ_INTAN_ASSETS_REV_SCORE",$B$3))</f>
        <v/>
      </c>
      <c r="K477" s="43" t="str">
        <f>IF($A477="","",_xll.ciqfunctions.udf.CIQ($A477,"IQ_NET_WORKING_CAP_TOTAL_ASSETS_SCORE",$B$3))</f>
        <v/>
      </c>
      <c r="L477" s="43" t="str">
        <f>IF($A477="","",_xll.ciqfunctions.udf.CIQ($A477,"IQ_AP_AR_SCORE",$B$3))</f>
        <v/>
      </c>
      <c r="M477" s="43" t="str">
        <f>IF($A477="","",_xll.ciqfunctions.udf.CIQ($A477,"IQ_MGMT_RATE_RETURN_SCORE",$B$3))</f>
        <v/>
      </c>
      <c r="N477" s="43" t="str">
        <f>IF($A477="","",_xll.ciqfunctions.udf.CIQ($A477,"IQ_GROSS_MARGIN_SCORE",$B$3))</f>
        <v/>
      </c>
      <c r="O477" s="43" t="str">
        <f>IF($A477="","",_xll.ciqfunctions.udf.CIQ($A477,"IQ_EBITDA_MARGIN_SCORE",$B$3))</f>
        <v/>
      </c>
      <c r="Q477" s="43" t="str">
        <f>IF($A477="","",_xll.ciqfunctions.udf.CIQ($A477,"IQ_SOLVENCY_SCORE",$B$3))</f>
        <v/>
      </c>
      <c r="R477" s="43" t="str">
        <f>IF($A477="","",_xll.ciqfunctions.udf.CIQ($A477,"IQ_FFO_INT_SCORE",$B$3))</f>
        <v/>
      </c>
      <c r="S477" s="43" t="str">
        <f>IF($A477="","",_xll.ciqfunctions.udf.CIQ($A477,"IQ_EBITDA_INT_SCORE",$B$3))</f>
        <v/>
      </c>
      <c r="T477" s="43" t="str">
        <f>IF($A477="","",_xll.ciqfunctions.udf.CIQ($A477,"IQ_FFO_TOTAL_DEBT_SCORE",$B$3))</f>
        <v/>
      </c>
      <c r="U477" s="43" t="str">
        <f>IF($A477="","",_xll.ciqfunctions.udf.CIQ($A477,"IQ_NET_DEBT_EBITDA_SCORE",$B$3))</f>
        <v/>
      </c>
      <c r="V477" s="43" t="str">
        <f>IF($A477="","",_xll.ciqfunctions.udf.CIQ($A477,"IQ_TOTAL_DEBT_CAP_SCORE",$B$3))</f>
        <v/>
      </c>
      <c r="W477" s="43" t="str">
        <f>IF($A477="","",_xll.ciqfunctions.udf.CIQ($A477,"IQ_DEBT_TOTAL_LIAB_SCORE",$B$3))</f>
        <v/>
      </c>
      <c r="X477" s="43" t="str">
        <f>IF($A477="","",_xll.ciqfunctions.udf.CIQ($A477,"IQ_TOTAL_DEBT_TOTAL_REV_SCORE",$B$3))</f>
        <v/>
      </c>
      <c r="Z477" s="43" t="str">
        <f>IF($A477="","",_xll.ciqfunctions.udf.CIQ($A477,"IQ_LIQUID_SCORE",$B$3))</f>
        <v/>
      </c>
      <c r="AA477" s="43" t="str">
        <f>IF($A477="","",_xll.ciqfunctions.udf.CIQ($A477,"IQ_FFO_PLUS_CASH_ST_DEBT_SCORE",$B$3))</f>
        <v/>
      </c>
      <c r="AB477" s="43" t="str">
        <f>IF($A477="","",_xll.ciqfunctions.udf.CIQ($A477,"IQ_FFO_GROSS_PROFIT_SCORE",$B$3))</f>
        <v/>
      </c>
      <c r="AC477" s="43" t="str">
        <f>IF($A477="","",_xll.ciqfunctions.udf.CIQ($A477,"IQ_BASIC_DEFENSE_INTERVAL_SCORE",$B$3))</f>
        <v/>
      </c>
      <c r="AD477" s="43" t="str">
        <f>IF($A477="","",_xll.ciqfunctions.udf.CIQ($A477,"IQ_CURRENT_RATIO_SCORE",$B$3))</f>
        <v/>
      </c>
      <c r="AE477" s="43" t="str">
        <f>IF($A477="","",_xll.ciqfunctions.udf.CIQ($A477,"IQ_QUICK_RATIO_SCORE",$B$3))</f>
        <v/>
      </c>
    </row>
    <row r="478" spans="3:31" ht="12.75" customHeight="1" x14ac:dyDescent="0.2">
      <c r="C478" s="43" t="str">
        <f>IF($A478="","",_xll.ciqfunctions.udf.CIQ($A478,"IQ_OPERATIONAL_SCORE",$B$3))</f>
        <v/>
      </c>
      <c r="D478" s="43" t="str">
        <f>IF($A478="","",_xll.ciqfunctions.udf.CIQ($A478,"IQ_TOTAL_REV_SCORE",$B$3))</f>
        <v/>
      </c>
      <c r="E478" s="43" t="str">
        <f>IF($A478="","",_xll.ciqfunctions.udf.CIQ($A478,"IQ_TOTAL_EQUITY_SCORE",$B$3))</f>
        <v/>
      </c>
      <c r="F478" s="43" t="str">
        <f>IF($A478="","",_xll.ciqfunctions.udf.CIQ($A478,"IQ_RETURN_CAPITAL_SCORE",$B$3))</f>
        <v/>
      </c>
      <c r="G478" s="43" t="str">
        <f>IF($A478="","",_xll.ciqfunctions.udf.CIQ($A478,"IQ_RECURRING_EARN_ASSETS_SCORE",$B$3))</f>
        <v/>
      </c>
      <c r="H478" s="43" t="str">
        <f>IF($A478="","",_xll.ciqfunctions.udf.CIQ($A478,"IQ_NET_WORKING_CAP_REV_SCORE",$B$3))</f>
        <v/>
      </c>
      <c r="I478" s="43" t="str">
        <f>IF($A478="","",_xll.ciqfunctions.udf.CIQ($A478,"IQ_ASSET_TURNS_SCORE",$B$3))</f>
        <v/>
      </c>
      <c r="J478" s="43" t="str">
        <f>IF($A478="","",_xll.ciqfunctions.udf.CIQ($A478,"IQ_INTAN_ASSETS_REV_SCORE",$B$3))</f>
        <v/>
      </c>
      <c r="K478" s="43" t="str">
        <f>IF($A478="","",_xll.ciqfunctions.udf.CIQ($A478,"IQ_NET_WORKING_CAP_TOTAL_ASSETS_SCORE",$B$3))</f>
        <v/>
      </c>
      <c r="L478" s="43" t="str">
        <f>IF($A478="","",_xll.ciqfunctions.udf.CIQ($A478,"IQ_AP_AR_SCORE",$B$3))</f>
        <v/>
      </c>
      <c r="M478" s="43" t="str">
        <f>IF($A478="","",_xll.ciqfunctions.udf.CIQ($A478,"IQ_MGMT_RATE_RETURN_SCORE",$B$3))</f>
        <v/>
      </c>
      <c r="N478" s="43" t="str">
        <f>IF($A478="","",_xll.ciqfunctions.udf.CIQ($A478,"IQ_GROSS_MARGIN_SCORE",$B$3))</f>
        <v/>
      </c>
      <c r="O478" s="43" t="str">
        <f>IF($A478="","",_xll.ciqfunctions.udf.CIQ($A478,"IQ_EBITDA_MARGIN_SCORE",$B$3))</f>
        <v/>
      </c>
      <c r="Q478" s="43" t="str">
        <f>IF($A478="","",_xll.ciqfunctions.udf.CIQ($A478,"IQ_SOLVENCY_SCORE",$B$3))</f>
        <v/>
      </c>
      <c r="R478" s="43" t="str">
        <f>IF($A478="","",_xll.ciqfunctions.udf.CIQ($A478,"IQ_FFO_INT_SCORE",$B$3))</f>
        <v/>
      </c>
      <c r="S478" s="43" t="str">
        <f>IF($A478="","",_xll.ciqfunctions.udf.CIQ($A478,"IQ_EBITDA_INT_SCORE",$B$3))</f>
        <v/>
      </c>
      <c r="T478" s="43" t="str">
        <f>IF($A478="","",_xll.ciqfunctions.udf.CIQ($A478,"IQ_FFO_TOTAL_DEBT_SCORE",$B$3))</f>
        <v/>
      </c>
      <c r="U478" s="43" t="str">
        <f>IF($A478="","",_xll.ciqfunctions.udf.CIQ($A478,"IQ_NET_DEBT_EBITDA_SCORE",$B$3))</f>
        <v/>
      </c>
      <c r="V478" s="43" t="str">
        <f>IF($A478="","",_xll.ciqfunctions.udf.CIQ($A478,"IQ_TOTAL_DEBT_CAP_SCORE",$B$3))</f>
        <v/>
      </c>
      <c r="W478" s="43" t="str">
        <f>IF($A478="","",_xll.ciqfunctions.udf.CIQ($A478,"IQ_DEBT_TOTAL_LIAB_SCORE",$B$3))</f>
        <v/>
      </c>
      <c r="X478" s="43" t="str">
        <f>IF($A478="","",_xll.ciqfunctions.udf.CIQ($A478,"IQ_TOTAL_DEBT_TOTAL_REV_SCORE",$B$3))</f>
        <v/>
      </c>
      <c r="Z478" s="43" t="str">
        <f>IF($A478="","",_xll.ciqfunctions.udf.CIQ($A478,"IQ_LIQUID_SCORE",$B$3))</f>
        <v/>
      </c>
      <c r="AA478" s="43" t="str">
        <f>IF($A478="","",_xll.ciqfunctions.udf.CIQ($A478,"IQ_FFO_PLUS_CASH_ST_DEBT_SCORE",$B$3))</f>
        <v/>
      </c>
      <c r="AB478" s="43" t="str">
        <f>IF($A478="","",_xll.ciqfunctions.udf.CIQ($A478,"IQ_FFO_GROSS_PROFIT_SCORE",$B$3))</f>
        <v/>
      </c>
      <c r="AC478" s="43" t="str">
        <f>IF($A478="","",_xll.ciqfunctions.udf.CIQ($A478,"IQ_BASIC_DEFENSE_INTERVAL_SCORE",$B$3))</f>
        <v/>
      </c>
      <c r="AD478" s="43" t="str">
        <f>IF($A478="","",_xll.ciqfunctions.udf.CIQ($A478,"IQ_CURRENT_RATIO_SCORE",$B$3))</f>
        <v/>
      </c>
      <c r="AE478" s="43" t="str">
        <f>IF($A478="","",_xll.ciqfunctions.udf.CIQ($A478,"IQ_QUICK_RATIO_SCORE",$B$3))</f>
        <v/>
      </c>
    </row>
    <row r="479" spans="3:31" ht="12.75" customHeight="1" x14ac:dyDescent="0.2">
      <c r="C479" s="43" t="str">
        <f>IF($A479="","",_xll.ciqfunctions.udf.CIQ($A479,"IQ_OPERATIONAL_SCORE",$B$3))</f>
        <v/>
      </c>
      <c r="D479" s="43" t="str">
        <f>IF($A479="","",_xll.ciqfunctions.udf.CIQ($A479,"IQ_TOTAL_REV_SCORE",$B$3))</f>
        <v/>
      </c>
      <c r="E479" s="43" t="str">
        <f>IF($A479="","",_xll.ciqfunctions.udf.CIQ($A479,"IQ_TOTAL_EQUITY_SCORE",$B$3))</f>
        <v/>
      </c>
      <c r="F479" s="43" t="str">
        <f>IF($A479="","",_xll.ciqfunctions.udf.CIQ($A479,"IQ_RETURN_CAPITAL_SCORE",$B$3))</f>
        <v/>
      </c>
      <c r="G479" s="43" t="str">
        <f>IF($A479="","",_xll.ciqfunctions.udf.CIQ($A479,"IQ_RECURRING_EARN_ASSETS_SCORE",$B$3))</f>
        <v/>
      </c>
      <c r="H479" s="43" t="str">
        <f>IF($A479="","",_xll.ciqfunctions.udf.CIQ($A479,"IQ_NET_WORKING_CAP_REV_SCORE",$B$3))</f>
        <v/>
      </c>
      <c r="I479" s="43" t="str">
        <f>IF($A479="","",_xll.ciqfunctions.udf.CIQ($A479,"IQ_ASSET_TURNS_SCORE",$B$3))</f>
        <v/>
      </c>
      <c r="J479" s="43" t="str">
        <f>IF($A479="","",_xll.ciqfunctions.udf.CIQ($A479,"IQ_INTAN_ASSETS_REV_SCORE",$B$3))</f>
        <v/>
      </c>
      <c r="K479" s="43" t="str">
        <f>IF($A479="","",_xll.ciqfunctions.udf.CIQ($A479,"IQ_NET_WORKING_CAP_TOTAL_ASSETS_SCORE",$B$3))</f>
        <v/>
      </c>
      <c r="L479" s="43" t="str">
        <f>IF($A479="","",_xll.ciqfunctions.udf.CIQ($A479,"IQ_AP_AR_SCORE",$B$3))</f>
        <v/>
      </c>
      <c r="M479" s="43" t="str">
        <f>IF($A479="","",_xll.ciqfunctions.udf.CIQ($A479,"IQ_MGMT_RATE_RETURN_SCORE",$B$3))</f>
        <v/>
      </c>
      <c r="N479" s="43" t="str">
        <f>IF($A479="","",_xll.ciqfunctions.udf.CIQ($A479,"IQ_GROSS_MARGIN_SCORE",$B$3))</f>
        <v/>
      </c>
      <c r="O479" s="43" t="str">
        <f>IF($A479="","",_xll.ciqfunctions.udf.CIQ($A479,"IQ_EBITDA_MARGIN_SCORE",$B$3))</f>
        <v/>
      </c>
      <c r="Q479" s="43" t="str">
        <f>IF($A479="","",_xll.ciqfunctions.udf.CIQ($A479,"IQ_SOLVENCY_SCORE",$B$3))</f>
        <v/>
      </c>
      <c r="R479" s="43" t="str">
        <f>IF($A479="","",_xll.ciqfunctions.udf.CIQ($A479,"IQ_FFO_INT_SCORE",$B$3))</f>
        <v/>
      </c>
      <c r="S479" s="43" t="str">
        <f>IF($A479="","",_xll.ciqfunctions.udf.CIQ($A479,"IQ_EBITDA_INT_SCORE",$B$3))</f>
        <v/>
      </c>
      <c r="T479" s="43" t="str">
        <f>IF($A479="","",_xll.ciqfunctions.udf.CIQ($A479,"IQ_FFO_TOTAL_DEBT_SCORE",$B$3))</f>
        <v/>
      </c>
      <c r="U479" s="43" t="str">
        <f>IF($A479="","",_xll.ciqfunctions.udf.CIQ($A479,"IQ_NET_DEBT_EBITDA_SCORE",$B$3))</f>
        <v/>
      </c>
      <c r="V479" s="43" t="str">
        <f>IF($A479="","",_xll.ciqfunctions.udf.CIQ($A479,"IQ_TOTAL_DEBT_CAP_SCORE",$B$3))</f>
        <v/>
      </c>
      <c r="W479" s="43" t="str">
        <f>IF($A479="","",_xll.ciqfunctions.udf.CIQ($A479,"IQ_DEBT_TOTAL_LIAB_SCORE",$B$3))</f>
        <v/>
      </c>
      <c r="X479" s="43" t="str">
        <f>IF($A479="","",_xll.ciqfunctions.udf.CIQ($A479,"IQ_TOTAL_DEBT_TOTAL_REV_SCORE",$B$3))</f>
        <v/>
      </c>
      <c r="Z479" s="43" t="str">
        <f>IF($A479="","",_xll.ciqfunctions.udf.CIQ($A479,"IQ_LIQUID_SCORE",$B$3))</f>
        <v/>
      </c>
      <c r="AA479" s="43" t="str">
        <f>IF($A479="","",_xll.ciqfunctions.udf.CIQ($A479,"IQ_FFO_PLUS_CASH_ST_DEBT_SCORE",$B$3))</f>
        <v/>
      </c>
      <c r="AB479" s="43" t="str">
        <f>IF($A479="","",_xll.ciqfunctions.udf.CIQ($A479,"IQ_FFO_GROSS_PROFIT_SCORE",$B$3))</f>
        <v/>
      </c>
      <c r="AC479" s="43" t="str">
        <f>IF($A479="","",_xll.ciqfunctions.udf.CIQ($A479,"IQ_BASIC_DEFENSE_INTERVAL_SCORE",$B$3))</f>
        <v/>
      </c>
      <c r="AD479" s="43" t="str">
        <f>IF($A479="","",_xll.ciqfunctions.udf.CIQ($A479,"IQ_CURRENT_RATIO_SCORE",$B$3))</f>
        <v/>
      </c>
      <c r="AE479" s="43" t="str">
        <f>IF($A479="","",_xll.ciqfunctions.udf.CIQ($A479,"IQ_QUICK_RATIO_SCORE",$B$3))</f>
        <v/>
      </c>
    </row>
    <row r="480" spans="3:31" ht="12.75" customHeight="1" x14ac:dyDescent="0.2">
      <c r="C480" s="43" t="str">
        <f>IF($A480="","",_xll.ciqfunctions.udf.CIQ($A480,"IQ_OPERATIONAL_SCORE",$B$3))</f>
        <v/>
      </c>
      <c r="D480" s="43" t="str">
        <f>IF($A480="","",_xll.ciqfunctions.udf.CIQ($A480,"IQ_TOTAL_REV_SCORE",$B$3))</f>
        <v/>
      </c>
      <c r="E480" s="43" t="str">
        <f>IF($A480="","",_xll.ciqfunctions.udf.CIQ($A480,"IQ_TOTAL_EQUITY_SCORE",$B$3))</f>
        <v/>
      </c>
      <c r="F480" s="43" t="str">
        <f>IF($A480="","",_xll.ciqfunctions.udf.CIQ($A480,"IQ_RETURN_CAPITAL_SCORE",$B$3))</f>
        <v/>
      </c>
      <c r="G480" s="43" t="str">
        <f>IF($A480="","",_xll.ciqfunctions.udf.CIQ($A480,"IQ_RECURRING_EARN_ASSETS_SCORE",$B$3))</f>
        <v/>
      </c>
      <c r="H480" s="43" t="str">
        <f>IF($A480="","",_xll.ciqfunctions.udf.CIQ($A480,"IQ_NET_WORKING_CAP_REV_SCORE",$B$3))</f>
        <v/>
      </c>
      <c r="I480" s="43" t="str">
        <f>IF($A480="","",_xll.ciqfunctions.udf.CIQ($A480,"IQ_ASSET_TURNS_SCORE",$B$3))</f>
        <v/>
      </c>
      <c r="J480" s="43" t="str">
        <f>IF($A480="","",_xll.ciqfunctions.udf.CIQ($A480,"IQ_INTAN_ASSETS_REV_SCORE",$B$3))</f>
        <v/>
      </c>
      <c r="K480" s="43" t="str">
        <f>IF($A480="","",_xll.ciqfunctions.udf.CIQ($A480,"IQ_NET_WORKING_CAP_TOTAL_ASSETS_SCORE",$B$3))</f>
        <v/>
      </c>
      <c r="L480" s="43" t="str">
        <f>IF($A480="","",_xll.ciqfunctions.udf.CIQ($A480,"IQ_AP_AR_SCORE",$B$3))</f>
        <v/>
      </c>
      <c r="M480" s="43" t="str">
        <f>IF($A480="","",_xll.ciqfunctions.udf.CIQ($A480,"IQ_MGMT_RATE_RETURN_SCORE",$B$3))</f>
        <v/>
      </c>
      <c r="N480" s="43" t="str">
        <f>IF($A480="","",_xll.ciqfunctions.udf.CIQ($A480,"IQ_GROSS_MARGIN_SCORE",$B$3))</f>
        <v/>
      </c>
      <c r="O480" s="43" t="str">
        <f>IF($A480="","",_xll.ciqfunctions.udf.CIQ($A480,"IQ_EBITDA_MARGIN_SCORE",$B$3))</f>
        <v/>
      </c>
      <c r="Q480" s="43" t="str">
        <f>IF($A480="","",_xll.ciqfunctions.udf.CIQ($A480,"IQ_SOLVENCY_SCORE",$B$3))</f>
        <v/>
      </c>
      <c r="R480" s="43" t="str">
        <f>IF($A480="","",_xll.ciqfunctions.udf.CIQ($A480,"IQ_FFO_INT_SCORE",$B$3))</f>
        <v/>
      </c>
      <c r="S480" s="43" t="str">
        <f>IF($A480="","",_xll.ciqfunctions.udf.CIQ($A480,"IQ_EBITDA_INT_SCORE",$B$3))</f>
        <v/>
      </c>
      <c r="T480" s="43" t="str">
        <f>IF($A480="","",_xll.ciqfunctions.udf.CIQ($A480,"IQ_FFO_TOTAL_DEBT_SCORE",$B$3))</f>
        <v/>
      </c>
      <c r="U480" s="43" t="str">
        <f>IF($A480="","",_xll.ciqfunctions.udf.CIQ($A480,"IQ_NET_DEBT_EBITDA_SCORE",$B$3))</f>
        <v/>
      </c>
      <c r="V480" s="43" t="str">
        <f>IF($A480="","",_xll.ciqfunctions.udf.CIQ($A480,"IQ_TOTAL_DEBT_CAP_SCORE",$B$3))</f>
        <v/>
      </c>
      <c r="W480" s="43" t="str">
        <f>IF($A480="","",_xll.ciqfunctions.udf.CIQ($A480,"IQ_DEBT_TOTAL_LIAB_SCORE",$B$3))</f>
        <v/>
      </c>
      <c r="X480" s="43" t="str">
        <f>IF($A480="","",_xll.ciqfunctions.udf.CIQ($A480,"IQ_TOTAL_DEBT_TOTAL_REV_SCORE",$B$3))</f>
        <v/>
      </c>
      <c r="Z480" s="43" t="str">
        <f>IF($A480="","",_xll.ciqfunctions.udf.CIQ($A480,"IQ_LIQUID_SCORE",$B$3))</f>
        <v/>
      </c>
      <c r="AA480" s="43" t="str">
        <f>IF($A480="","",_xll.ciqfunctions.udf.CIQ($A480,"IQ_FFO_PLUS_CASH_ST_DEBT_SCORE",$B$3))</f>
        <v/>
      </c>
      <c r="AB480" s="43" t="str">
        <f>IF($A480="","",_xll.ciqfunctions.udf.CIQ($A480,"IQ_FFO_GROSS_PROFIT_SCORE",$B$3))</f>
        <v/>
      </c>
      <c r="AC480" s="43" t="str">
        <f>IF($A480="","",_xll.ciqfunctions.udf.CIQ($A480,"IQ_BASIC_DEFENSE_INTERVAL_SCORE",$B$3))</f>
        <v/>
      </c>
      <c r="AD480" s="43" t="str">
        <f>IF($A480="","",_xll.ciqfunctions.udf.CIQ($A480,"IQ_CURRENT_RATIO_SCORE",$B$3))</f>
        <v/>
      </c>
      <c r="AE480" s="43" t="str">
        <f>IF($A480="","",_xll.ciqfunctions.udf.CIQ($A480,"IQ_QUICK_RATIO_SCORE",$B$3))</f>
        <v/>
      </c>
    </row>
    <row r="481" spans="3:31" ht="12.75" customHeight="1" x14ac:dyDescent="0.2">
      <c r="C481" s="43" t="str">
        <f>IF($A481="","",_xll.ciqfunctions.udf.CIQ($A481,"IQ_OPERATIONAL_SCORE",$B$3))</f>
        <v/>
      </c>
      <c r="D481" s="43" t="str">
        <f>IF($A481="","",_xll.ciqfunctions.udf.CIQ($A481,"IQ_TOTAL_REV_SCORE",$B$3))</f>
        <v/>
      </c>
      <c r="E481" s="43" t="str">
        <f>IF($A481="","",_xll.ciqfunctions.udf.CIQ($A481,"IQ_TOTAL_EQUITY_SCORE",$B$3))</f>
        <v/>
      </c>
      <c r="F481" s="43" t="str">
        <f>IF($A481="","",_xll.ciqfunctions.udf.CIQ($A481,"IQ_RETURN_CAPITAL_SCORE",$B$3))</f>
        <v/>
      </c>
      <c r="G481" s="43" t="str">
        <f>IF($A481="","",_xll.ciqfunctions.udf.CIQ($A481,"IQ_RECURRING_EARN_ASSETS_SCORE",$B$3))</f>
        <v/>
      </c>
      <c r="H481" s="43" t="str">
        <f>IF($A481="","",_xll.ciqfunctions.udf.CIQ($A481,"IQ_NET_WORKING_CAP_REV_SCORE",$B$3))</f>
        <v/>
      </c>
      <c r="I481" s="43" t="str">
        <f>IF($A481="","",_xll.ciqfunctions.udf.CIQ($A481,"IQ_ASSET_TURNS_SCORE",$B$3))</f>
        <v/>
      </c>
      <c r="J481" s="43" t="str">
        <f>IF($A481="","",_xll.ciqfunctions.udf.CIQ($A481,"IQ_INTAN_ASSETS_REV_SCORE",$B$3))</f>
        <v/>
      </c>
      <c r="K481" s="43" t="str">
        <f>IF($A481="","",_xll.ciqfunctions.udf.CIQ($A481,"IQ_NET_WORKING_CAP_TOTAL_ASSETS_SCORE",$B$3))</f>
        <v/>
      </c>
      <c r="L481" s="43" t="str">
        <f>IF($A481="","",_xll.ciqfunctions.udf.CIQ($A481,"IQ_AP_AR_SCORE",$B$3))</f>
        <v/>
      </c>
      <c r="M481" s="43" t="str">
        <f>IF($A481="","",_xll.ciqfunctions.udf.CIQ($A481,"IQ_MGMT_RATE_RETURN_SCORE",$B$3))</f>
        <v/>
      </c>
      <c r="N481" s="43" t="str">
        <f>IF($A481="","",_xll.ciqfunctions.udf.CIQ($A481,"IQ_GROSS_MARGIN_SCORE",$B$3))</f>
        <v/>
      </c>
      <c r="O481" s="43" t="str">
        <f>IF($A481="","",_xll.ciqfunctions.udf.CIQ($A481,"IQ_EBITDA_MARGIN_SCORE",$B$3))</f>
        <v/>
      </c>
      <c r="Q481" s="43" t="str">
        <f>IF($A481="","",_xll.ciqfunctions.udf.CIQ($A481,"IQ_SOLVENCY_SCORE",$B$3))</f>
        <v/>
      </c>
      <c r="R481" s="43" t="str">
        <f>IF($A481="","",_xll.ciqfunctions.udf.CIQ($A481,"IQ_FFO_INT_SCORE",$B$3))</f>
        <v/>
      </c>
      <c r="S481" s="43" t="str">
        <f>IF($A481="","",_xll.ciqfunctions.udf.CIQ($A481,"IQ_EBITDA_INT_SCORE",$B$3))</f>
        <v/>
      </c>
      <c r="T481" s="43" t="str">
        <f>IF($A481="","",_xll.ciqfunctions.udf.CIQ($A481,"IQ_FFO_TOTAL_DEBT_SCORE",$B$3))</f>
        <v/>
      </c>
      <c r="U481" s="43" t="str">
        <f>IF($A481="","",_xll.ciqfunctions.udf.CIQ($A481,"IQ_NET_DEBT_EBITDA_SCORE",$B$3))</f>
        <v/>
      </c>
      <c r="V481" s="43" t="str">
        <f>IF($A481="","",_xll.ciqfunctions.udf.CIQ($A481,"IQ_TOTAL_DEBT_CAP_SCORE",$B$3))</f>
        <v/>
      </c>
      <c r="W481" s="43" t="str">
        <f>IF($A481="","",_xll.ciqfunctions.udf.CIQ($A481,"IQ_DEBT_TOTAL_LIAB_SCORE",$B$3))</f>
        <v/>
      </c>
      <c r="X481" s="43" t="str">
        <f>IF($A481="","",_xll.ciqfunctions.udf.CIQ($A481,"IQ_TOTAL_DEBT_TOTAL_REV_SCORE",$B$3))</f>
        <v/>
      </c>
      <c r="Z481" s="43" t="str">
        <f>IF($A481="","",_xll.ciqfunctions.udf.CIQ($A481,"IQ_LIQUID_SCORE",$B$3))</f>
        <v/>
      </c>
      <c r="AA481" s="43" t="str">
        <f>IF($A481="","",_xll.ciqfunctions.udf.CIQ($A481,"IQ_FFO_PLUS_CASH_ST_DEBT_SCORE",$B$3))</f>
        <v/>
      </c>
      <c r="AB481" s="43" t="str">
        <f>IF($A481="","",_xll.ciqfunctions.udf.CIQ($A481,"IQ_FFO_GROSS_PROFIT_SCORE",$B$3))</f>
        <v/>
      </c>
      <c r="AC481" s="43" t="str">
        <f>IF($A481="","",_xll.ciqfunctions.udf.CIQ($A481,"IQ_BASIC_DEFENSE_INTERVAL_SCORE",$B$3))</f>
        <v/>
      </c>
      <c r="AD481" s="43" t="str">
        <f>IF($A481="","",_xll.ciqfunctions.udf.CIQ($A481,"IQ_CURRENT_RATIO_SCORE",$B$3))</f>
        <v/>
      </c>
      <c r="AE481" s="43" t="str">
        <f>IF($A481="","",_xll.ciqfunctions.udf.CIQ($A481,"IQ_QUICK_RATIO_SCORE",$B$3))</f>
        <v/>
      </c>
    </row>
    <row r="482" spans="3:31" ht="12.75" customHeight="1" x14ac:dyDescent="0.2">
      <c r="C482" s="43" t="str">
        <f>IF($A482="","",_xll.ciqfunctions.udf.CIQ($A482,"IQ_OPERATIONAL_SCORE",$B$3))</f>
        <v/>
      </c>
      <c r="D482" s="43" t="str">
        <f>IF($A482="","",_xll.ciqfunctions.udf.CIQ($A482,"IQ_TOTAL_REV_SCORE",$B$3))</f>
        <v/>
      </c>
      <c r="E482" s="43" t="str">
        <f>IF($A482="","",_xll.ciqfunctions.udf.CIQ($A482,"IQ_TOTAL_EQUITY_SCORE",$B$3))</f>
        <v/>
      </c>
      <c r="F482" s="43" t="str">
        <f>IF($A482="","",_xll.ciqfunctions.udf.CIQ($A482,"IQ_RETURN_CAPITAL_SCORE",$B$3))</f>
        <v/>
      </c>
      <c r="G482" s="43" t="str">
        <f>IF($A482="","",_xll.ciqfunctions.udf.CIQ($A482,"IQ_RECURRING_EARN_ASSETS_SCORE",$B$3))</f>
        <v/>
      </c>
      <c r="H482" s="43" t="str">
        <f>IF($A482="","",_xll.ciqfunctions.udf.CIQ($A482,"IQ_NET_WORKING_CAP_REV_SCORE",$B$3))</f>
        <v/>
      </c>
      <c r="I482" s="43" t="str">
        <f>IF($A482="","",_xll.ciqfunctions.udf.CIQ($A482,"IQ_ASSET_TURNS_SCORE",$B$3))</f>
        <v/>
      </c>
      <c r="J482" s="43" t="str">
        <f>IF($A482="","",_xll.ciqfunctions.udf.CIQ($A482,"IQ_INTAN_ASSETS_REV_SCORE",$B$3))</f>
        <v/>
      </c>
      <c r="K482" s="43" t="str">
        <f>IF($A482="","",_xll.ciqfunctions.udf.CIQ($A482,"IQ_NET_WORKING_CAP_TOTAL_ASSETS_SCORE",$B$3))</f>
        <v/>
      </c>
      <c r="L482" s="43" t="str">
        <f>IF($A482="","",_xll.ciqfunctions.udf.CIQ($A482,"IQ_AP_AR_SCORE",$B$3))</f>
        <v/>
      </c>
      <c r="M482" s="43" t="str">
        <f>IF($A482="","",_xll.ciqfunctions.udf.CIQ($A482,"IQ_MGMT_RATE_RETURN_SCORE",$B$3))</f>
        <v/>
      </c>
      <c r="N482" s="43" t="str">
        <f>IF($A482="","",_xll.ciqfunctions.udf.CIQ($A482,"IQ_GROSS_MARGIN_SCORE",$B$3))</f>
        <v/>
      </c>
      <c r="O482" s="43" t="str">
        <f>IF($A482="","",_xll.ciqfunctions.udf.CIQ($A482,"IQ_EBITDA_MARGIN_SCORE",$B$3))</f>
        <v/>
      </c>
      <c r="Q482" s="43" t="str">
        <f>IF($A482="","",_xll.ciqfunctions.udf.CIQ($A482,"IQ_SOLVENCY_SCORE",$B$3))</f>
        <v/>
      </c>
      <c r="R482" s="43" t="str">
        <f>IF($A482="","",_xll.ciqfunctions.udf.CIQ($A482,"IQ_FFO_INT_SCORE",$B$3))</f>
        <v/>
      </c>
      <c r="S482" s="43" t="str">
        <f>IF($A482="","",_xll.ciqfunctions.udf.CIQ($A482,"IQ_EBITDA_INT_SCORE",$B$3))</f>
        <v/>
      </c>
      <c r="T482" s="43" t="str">
        <f>IF($A482="","",_xll.ciqfunctions.udf.CIQ($A482,"IQ_FFO_TOTAL_DEBT_SCORE",$B$3))</f>
        <v/>
      </c>
      <c r="U482" s="43" t="str">
        <f>IF($A482="","",_xll.ciqfunctions.udf.CIQ($A482,"IQ_NET_DEBT_EBITDA_SCORE",$B$3))</f>
        <v/>
      </c>
      <c r="V482" s="43" t="str">
        <f>IF($A482="","",_xll.ciqfunctions.udf.CIQ($A482,"IQ_TOTAL_DEBT_CAP_SCORE",$B$3))</f>
        <v/>
      </c>
      <c r="W482" s="43" t="str">
        <f>IF($A482="","",_xll.ciqfunctions.udf.CIQ($A482,"IQ_DEBT_TOTAL_LIAB_SCORE",$B$3))</f>
        <v/>
      </c>
      <c r="X482" s="43" t="str">
        <f>IF($A482="","",_xll.ciqfunctions.udf.CIQ($A482,"IQ_TOTAL_DEBT_TOTAL_REV_SCORE",$B$3))</f>
        <v/>
      </c>
      <c r="Z482" s="43" t="str">
        <f>IF($A482="","",_xll.ciqfunctions.udf.CIQ($A482,"IQ_LIQUID_SCORE",$B$3))</f>
        <v/>
      </c>
      <c r="AA482" s="43" t="str">
        <f>IF($A482="","",_xll.ciqfunctions.udf.CIQ($A482,"IQ_FFO_PLUS_CASH_ST_DEBT_SCORE",$B$3))</f>
        <v/>
      </c>
      <c r="AB482" s="43" t="str">
        <f>IF($A482="","",_xll.ciqfunctions.udf.CIQ($A482,"IQ_FFO_GROSS_PROFIT_SCORE",$B$3))</f>
        <v/>
      </c>
      <c r="AC482" s="43" t="str">
        <f>IF($A482="","",_xll.ciqfunctions.udf.CIQ($A482,"IQ_BASIC_DEFENSE_INTERVAL_SCORE",$B$3))</f>
        <v/>
      </c>
      <c r="AD482" s="43" t="str">
        <f>IF($A482="","",_xll.ciqfunctions.udf.CIQ($A482,"IQ_CURRENT_RATIO_SCORE",$B$3))</f>
        <v/>
      </c>
      <c r="AE482" s="43" t="str">
        <f>IF($A482="","",_xll.ciqfunctions.udf.CIQ($A482,"IQ_QUICK_RATIO_SCORE",$B$3))</f>
        <v/>
      </c>
    </row>
    <row r="483" spans="3:31" ht="12.75" customHeight="1" x14ac:dyDescent="0.2">
      <c r="C483" s="43" t="str">
        <f>IF($A483="","",_xll.ciqfunctions.udf.CIQ($A483,"IQ_OPERATIONAL_SCORE",$B$3))</f>
        <v/>
      </c>
      <c r="D483" s="43" t="str">
        <f>IF($A483="","",_xll.ciqfunctions.udf.CIQ($A483,"IQ_TOTAL_REV_SCORE",$B$3))</f>
        <v/>
      </c>
      <c r="E483" s="43" t="str">
        <f>IF($A483="","",_xll.ciqfunctions.udf.CIQ($A483,"IQ_TOTAL_EQUITY_SCORE",$B$3))</f>
        <v/>
      </c>
      <c r="F483" s="43" t="str">
        <f>IF($A483="","",_xll.ciqfunctions.udf.CIQ($A483,"IQ_RETURN_CAPITAL_SCORE",$B$3))</f>
        <v/>
      </c>
      <c r="G483" s="43" t="str">
        <f>IF($A483="","",_xll.ciqfunctions.udf.CIQ($A483,"IQ_RECURRING_EARN_ASSETS_SCORE",$B$3))</f>
        <v/>
      </c>
      <c r="H483" s="43" t="str">
        <f>IF($A483="","",_xll.ciqfunctions.udf.CIQ($A483,"IQ_NET_WORKING_CAP_REV_SCORE",$B$3))</f>
        <v/>
      </c>
      <c r="I483" s="43" t="str">
        <f>IF($A483="","",_xll.ciqfunctions.udf.CIQ($A483,"IQ_ASSET_TURNS_SCORE",$B$3))</f>
        <v/>
      </c>
      <c r="J483" s="43" t="str">
        <f>IF($A483="","",_xll.ciqfunctions.udf.CIQ($A483,"IQ_INTAN_ASSETS_REV_SCORE",$B$3))</f>
        <v/>
      </c>
      <c r="K483" s="43" t="str">
        <f>IF($A483="","",_xll.ciqfunctions.udf.CIQ($A483,"IQ_NET_WORKING_CAP_TOTAL_ASSETS_SCORE",$B$3))</f>
        <v/>
      </c>
      <c r="L483" s="43" t="str">
        <f>IF($A483="","",_xll.ciqfunctions.udf.CIQ($A483,"IQ_AP_AR_SCORE",$B$3))</f>
        <v/>
      </c>
      <c r="M483" s="43" t="str">
        <f>IF($A483="","",_xll.ciqfunctions.udf.CIQ($A483,"IQ_MGMT_RATE_RETURN_SCORE",$B$3))</f>
        <v/>
      </c>
      <c r="N483" s="43" t="str">
        <f>IF($A483="","",_xll.ciqfunctions.udf.CIQ($A483,"IQ_GROSS_MARGIN_SCORE",$B$3))</f>
        <v/>
      </c>
      <c r="O483" s="43" t="str">
        <f>IF($A483="","",_xll.ciqfunctions.udf.CIQ($A483,"IQ_EBITDA_MARGIN_SCORE",$B$3))</f>
        <v/>
      </c>
      <c r="Q483" s="43" t="str">
        <f>IF($A483="","",_xll.ciqfunctions.udf.CIQ($A483,"IQ_SOLVENCY_SCORE",$B$3))</f>
        <v/>
      </c>
      <c r="R483" s="43" t="str">
        <f>IF($A483="","",_xll.ciqfunctions.udf.CIQ($A483,"IQ_FFO_INT_SCORE",$B$3))</f>
        <v/>
      </c>
      <c r="S483" s="43" t="str">
        <f>IF($A483="","",_xll.ciqfunctions.udf.CIQ($A483,"IQ_EBITDA_INT_SCORE",$B$3))</f>
        <v/>
      </c>
      <c r="T483" s="43" t="str">
        <f>IF($A483="","",_xll.ciqfunctions.udf.CIQ($A483,"IQ_FFO_TOTAL_DEBT_SCORE",$B$3))</f>
        <v/>
      </c>
      <c r="U483" s="43" t="str">
        <f>IF($A483="","",_xll.ciqfunctions.udf.CIQ($A483,"IQ_NET_DEBT_EBITDA_SCORE",$B$3))</f>
        <v/>
      </c>
      <c r="V483" s="43" t="str">
        <f>IF($A483="","",_xll.ciqfunctions.udf.CIQ($A483,"IQ_TOTAL_DEBT_CAP_SCORE",$B$3))</f>
        <v/>
      </c>
      <c r="W483" s="43" t="str">
        <f>IF($A483="","",_xll.ciqfunctions.udf.CIQ($A483,"IQ_DEBT_TOTAL_LIAB_SCORE",$B$3))</f>
        <v/>
      </c>
      <c r="X483" s="43" t="str">
        <f>IF($A483="","",_xll.ciqfunctions.udf.CIQ($A483,"IQ_TOTAL_DEBT_TOTAL_REV_SCORE",$B$3))</f>
        <v/>
      </c>
      <c r="Z483" s="43" t="str">
        <f>IF($A483="","",_xll.ciqfunctions.udf.CIQ($A483,"IQ_LIQUID_SCORE",$B$3))</f>
        <v/>
      </c>
      <c r="AA483" s="43" t="str">
        <f>IF($A483="","",_xll.ciqfunctions.udf.CIQ($A483,"IQ_FFO_PLUS_CASH_ST_DEBT_SCORE",$B$3))</f>
        <v/>
      </c>
      <c r="AB483" s="43" t="str">
        <f>IF($A483="","",_xll.ciqfunctions.udf.CIQ($A483,"IQ_FFO_GROSS_PROFIT_SCORE",$B$3))</f>
        <v/>
      </c>
      <c r="AC483" s="43" t="str">
        <f>IF($A483="","",_xll.ciqfunctions.udf.CIQ($A483,"IQ_BASIC_DEFENSE_INTERVAL_SCORE",$B$3))</f>
        <v/>
      </c>
      <c r="AD483" s="43" t="str">
        <f>IF($A483="","",_xll.ciqfunctions.udf.CIQ($A483,"IQ_CURRENT_RATIO_SCORE",$B$3))</f>
        <v/>
      </c>
      <c r="AE483" s="43" t="str">
        <f>IF($A483="","",_xll.ciqfunctions.udf.CIQ($A483,"IQ_QUICK_RATIO_SCORE",$B$3))</f>
        <v/>
      </c>
    </row>
    <row r="484" spans="3:31" ht="12.75" customHeight="1" x14ac:dyDescent="0.2">
      <c r="C484" s="43" t="str">
        <f>IF($A484="","",_xll.ciqfunctions.udf.CIQ($A484,"IQ_OPERATIONAL_SCORE",$B$3))</f>
        <v/>
      </c>
      <c r="D484" s="43" t="str">
        <f>IF($A484="","",_xll.ciqfunctions.udf.CIQ($A484,"IQ_TOTAL_REV_SCORE",$B$3))</f>
        <v/>
      </c>
      <c r="E484" s="43" t="str">
        <f>IF($A484="","",_xll.ciqfunctions.udf.CIQ($A484,"IQ_TOTAL_EQUITY_SCORE",$B$3))</f>
        <v/>
      </c>
      <c r="F484" s="43" t="str">
        <f>IF($A484="","",_xll.ciqfunctions.udf.CIQ($A484,"IQ_RETURN_CAPITAL_SCORE",$B$3))</f>
        <v/>
      </c>
      <c r="G484" s="43" t="str">
        <f>IF($A484="","",_xll.ciqfunctions.udf.CIQ($A484,"IQ_RECURRING_EARN_ASSETS_SCORE",$B$3))</f>
        <v/>
      </c>
      <c r="H484" s="43" t="str">
        <f>IF($A484="","",_xll.ciqfunctions.udf.CIQ($A484,"IQ_NET_WORKING_CAP_REV_SCORE",$B$3))</f>
        <v/>
      </c>
      <c r="I484" s="43" t="str">
        <f>IF($A484="","",_xll.ciqfunctions.udf.CIQ($A484,"IQ_ASSET_TURNS_SCORE",$B$3))</f>
        <v/>
      </c>
      <c r="J484" s="43" t="str">
        <f>IF($A484="","",_xll.ciqfunctions.udf.CIQ($A484,"IQ_INTAN_ASSETS_REV_SCORE",$B$3))</f>
        <v/>
      </c>
      <c r="K484" s="43" t="str">
        <f>IF($A484="","",_xll.ciqfunctions.udf.CIQ($A484,"IQ_NET_WORKING_CAP_TOTAL_ASSETS_SCORE",$B$3))</f>
        <v/>
      </c>
      <c r="L484" s="43" t="str">
        <f>IF($A484="","",_xll.ciqfunctions.udf.CIQ($A484,"IQ_AP_AR_SCORE",$B$3))</f>
        <v/>
      </c>
      <c r="M484" s="43" t="str">
        <f>IF($A484="","",_xll.ciqfunctions.udf.CIQ($A484,"IQ_MGMT_RATE_RETURN_SCORE",$B$3))</f>
        <v/>
      </c>
      <c r="N484" s="43" t="str">
        <f>IF($A484="","",_xll.ciqfunctions.udf.CIQ($A484,"IQ_GROSS_MARGIN_SCORE",$B$3))</f>
        <v/>
      </c>
      <c r="O484" s="43" t="str">
        <f>IF($A484="","",_xll.ciqfunctions.udf.CIQ($A484,"IQ_EBITDA_MARGIN_SCORE",$B$3))</f>
        <v/>
      </c>
      <c r="Q484" s="43" t="str">
        <f>IF($A484="","",_xll.ciqfunctions.udf.CIQ($A484,"IQ_SOLVENCY_SCORE",$B$3))</f>
        <v/>
      </c>
      <c r="R484" s="43" t="str">
        <f>IF($A484="","",_xll.ciqfunctions.udf.CIQ($A484,"IQ_FFO_INT_SCORE",$B$3))</f>
        <v/>
      </c>
      <c r="S484" s="43" t="str">
        <f>IF($A484="","",_xll.ciqfunctions.udf.CIQ($A484,"IQ_EBITDA_INT_SCORE",$B$3))</f>
        <v/>
      </c>
      <c r="T484" s="43" t="str">
        <f>IF($A484="","",_xll.ciqfunctions.udf.CIQ($A484,"IQ_FFO_TOTAL_DEBT_SCORE",$B$3))</f>
        <v/>
      </c>
      <c r="U484" s="43" t="str">
        <f>IF($A484="","",_xll.ciqfunctions.udf.CIQ($A484,"IQ_NET_DEBT_EBITDA_SCORE",$B$3))</f>
        <v/>
      </c>
      <c r="V484" s="43" t="str">
        <f>IF($A484="","",_xll.ciqfunctions.udf.CIQ($A484,"IQ_TOTAL_DEBT_CAP_SCORE",$B$3))</f>
        <v/>
      </c>
      <c r="W484" s="43" t="str">
        <f>IF($A484="","",_xll.ciqfunctions.udf.CIQ($A484,"IQ_DEBT_TOTAL_LIAB_SCORE",$B$3))</f>
        <v/>
      </c>
      <c r="X484" s="43" t="str">
        <f>IF($A484="","",_xll.ciqfunctions.udf.CIQ($A484,"IQ_TOTAL_DEBT_TOTAL_REV_SCORE",$B$3))</f>
        <v/>
      </c>
      <c r="Z484" s="43" t="str">
        <f>IF($A484="","",_xll.ciqfunctions.udf.CIQ($A484,"IQ_LIQUID_SCORE",$B$3))</f>
        <v/>
      </c>
      <c r="AA484" s="43" t="str">
        <f>IF($A484="","",_xll.ciqfunctions.udf.CIQ($A484,"IQ_FFO_PLUS_CASH_ST_DEBT_SCORE",$B$3))</f>
        <v/>
      </c>
      <c r="AB484" s="43" t="str">
        <f>IF($A484="","",_xll.ciqfunctions.udf.CIQ($A484,"IQ_FFO_GROSS_PROFIT_SCORE",$B$3))</f>
        <v/>
      </c>
      <c r="AC484" s="43" t="str">
        <f>IF($A484="","",_xll.ciqfunctions.udf.CIQ($A484,"IQ_BASIC_DEFENSE_INTERVAL_SCORE",$B$3))</f>
        <v/>
      </c>
      <c r="AD484" s="43" t="str">
        <f>IF($A484="","",_xll.ciqfunctions.udf.CIQ($A484,"IQ_CURRENT_RATIO_SCORE",$B$3))</f>
        <v/>
      </c>
      <c r="AE484" s="43" t="str">
        <f>IF($A484="","",_xll.ciqfunctions.udf.CIQ($A484,"IQ_QUICK_RATIO_SCORE",$B$3))</f>
        <v/>
      </c>
    </row>
    <row r="485" spans="3:31" ht="12.75" customHeight="1" x14ac:dyDescent="0.2">
      <c r="C485" s="43" t="str">
        <f>IF($A485="","",_xll.ciqfunctions.udf.CIQ($A485,"IQ_OPERATIONAL_SCORE",$B$3))</f>
        <v/>
      </c>
      <c r="D485" s="43" t="str">
        <f>IF($A485="","",_xll.ciqfunctions.udf.CIQ($A485,"IQ_TOTAL_REV_SCORE",$B$3))</f>
        <v/>
      </c>
      <c r="E485" s="43" t="str">
        <f>IF($A485="","",_xll.ciqfunctions.udf.CIQ($A485,"IQ_TOTAL_EQUITY_SCORE",$B$3))</f>
        <v/>
      </c>
      <c r="F485" s="43" t="str">
        <f>IF($A485="","",_xll.ciqfunctions.udf.CIQ($A485,"IQ_RETURN_CAPITAL_SCORE",$B$3))</f>
        <v/>
      </c>
      <c r="G485" s="43" t="str">
        <f>IF($A485="","",_xll.ciqfunctions.udf.CIQ($A485,"IQ_RECURRING_EARN_ASSETS_SCORE",$B$3))</f>
        <v/>
      </c>
      <c r="H485" s="43" t="str">
        <f>IF($A485="","",_xll.ciqfunctions.udf.CIQ($A485,"IQ_NET_WORKING_CAP_REV_SCORE",$B$3))</f>
        <v/>
      </c>
      <c r="I485" s="43" t="str">
        <f>IF($A485="","",_xll.ciqfunctions.udf.CIQ($A485,"IQ_ASSET_TURNS_SCORE",$B$3))</f>
        <v/>
      </c>
      <c r="J485" s="43" t="str">
        <f>IF($A485="","",_xll.ciqfunctions.udf.CIQ($A485,"IQ_INTAN_ASSETS_REV_SCORE",$B$3))</f>
        <v/>
      </c>
      <c r="K485" s="43" t="str">
        <f>IF($A485="","",_xll.ciqfunctions.udf.CIQ($A485,"IQ_NET_WORKING_CAP_TOTAL_ASSETS_SCORE",$B$3))</f>
        <v/>
      </c>
      <c r="L485" s="43" t="str">
        <f>IF($A485="","",_xll.ciqfunctions.udf.CIQ($A485,"IQ_AP_AR_SCORE",$B$3))</f>
        <v/>
      </c>
      <c r="M485" s="43" t="str">
        <f>IF($A485="","",_xll.ciqfunctions.udf.CIQ($A485,"IQ_MGMT_RATE_RETURN_SCORE",$B$3))</f>
        <v/>
      </c>
      <c r="N485" s="43" t="str">
        <f>IF($A485="","",_xll.ciqfunctions.udf.CIQ($A485,"IQ_GROSS_MARGIN_SCORE",$B$3))</f>
        <v/>
      </c>
      <c r="O485" s="43" t="str">
        <f>IF($A485="","",_xll.ciqfunctions.udf.CIQ($A485,"IQ_EBITDA_MARGIN_SCORE",$B$3))</f>
        <v/>
      </c>
      <c r="Q485" s="43" t="str">
        <f>IF($A485="","",_xll.ciqfunctions.udf.CIQ($A485,"IQ_SOLVENCY_SCORE",$B$3))</f>
        <v/>
      </c>
      <c r="R485" s="43" t="str">
        <f>IF($A485="","",_xll.ciqfunctions.udf.CIQ($A485,"IQ_FFO_INT_SCORE",$B$3))</f>
        <v/>
      </c>
      <c r="S485" s="43" t="str">
        <f>IF($A485="","",_xll.ciqfunctions.udf.CIQ($A485,"IQ_EBITDA_INT_SCORE",$B$3))</f>
        <v/>
      </c>
      <c r="T485" s="43" t="str">
        <f>IF($A485="","",_xll.ciqfunctions.udf.CIQ($A485,"IQ_FFO_TOTAL_DEBT_SCORE",$B$3))</f>
        <v/>
      </c>
      <c r="U485" s="43" t="str">
        <f>IF($A485="","",_xll.ciqfunctions.udf.CIQ($A485,"IQ_NET_DEBT_EBITDA_SCORE",$B$3))</f>
        <v/>
      </c>
      <c r="V485" s="43" t="str">
        <f>IF($A485="","",_xll.ciqfunctions.udf.CIQ($A485,"IQ_TOTAL_DEBT_CAP_SCORE",$B$3))</f>
        <v/>
      </c>
      <c r="W485" s="43" t="str">
        <f>IF($A485="","",_xll.ciqfunctions.udf.CIQ($A485,"IQ_DEBT_TOTAL_LIAB_SCORE",$B$3))</f>
        <v/>
      </c>
      <c r="X485" s="43" t="str">
        <f>IF($A485="","",_xll.ciqfunctions.udf.CIQ($A485,"IQ_TOTAL_DEBT_TOTAL_REV_SCORE",$B$3))</f>
        <v/>
      </c>
      <c r="Z485" s="43" t="str">
        <f>IF($A485="","",_xll.ciqfunctions.udf.CIQ($A485,"IQ_LIQUID_SCORE",$B$3))</f>
        <v/>
      </c>
      <c r="AA485" s="43" t="str">
        <f>IF($A485="","",_xll.ciqfunctions.udf.CIQ($A485,"IQ_FFO_PLUS_CASH_ST_DEBT_SCORE",$B$3))</f>
        <v/>
      </c>
      <c r="AB485" s="43" t="str">
        <f>IF($A485="","",_xll.ciqfunctions.udf.CIQ($A485,"IQ_FFO_GROSS_PROFIT_SCORE",$B$3))</f>
        <v/>
      </c>
      <c r="AC485" s="43" t="str">
        <f>IF($A485="","",_xll.ciqfunctions.udf.CIQ($A485,"IQ_BASIC_DEFENSE_INTERVAL_SCORE",$B$3))</f>
        <v/>
      </c>
      <c r="AD485" s="43" t="str">
        <f>IF($A485="","",_xll.ciqfunctions.udf.CIQ($A485,"IQ_CURRENT_RATIO_SCORE",$B$3))</f>
        <v/>
      </c>
      <c r="AE485" s="43" t="str">
        <f>IF($A485="","",_xll.ciqfunctions.udf.CIQ($A485,"IQ_QUICK_RATIO_SCORE",$B$3))</f>
        <v/>
      </c>
    </row>
    <row r="486" spans="3:31" ht="12.75" customHeight="1" x14ac:dyDescent="0.2">
      <c r="C486" s="43" t="str">
        <f>IF($A486="","",_xll.ciqfunctions.udf.CIQ($A486,"IQ_OPERATIONAL_SCORE",$B$3))</f>
        <v/>
      </c>
      <c r="D486" s="43" t="str">
        <f>IF($A486="","",_xll.ciqfunctions.udf.CIQ($A486,"IQ_TOTAL_REV_SCORE",$B$3))</f>
        <v/>
      </c>
      <c r="E486" s="43" t="str">
        <f>IF($A486="","",_xll.ciqfunctions.udf.CIQ($A486,"IQ_TOTAL_EQUITY_SCORE",$B$3))</f>
        <v/>
      </c>
      <c r="F486" s="43" t="str">
        <f>IF($A486="","",_xll.ciqfunctions.udf.CIQ($A486,"IQ_RETURN_CAPITAL_SCORE",$B$3))</f>
        <v/>
      </c>
      <c r="G486" s="43" t="str">
        <f>IF($A486="","",_xll.ciqfunctions.udf.CIQ($A486,"IQ_RECURRING_EARN_ASSETS_SCORE",$B$3))</f>
        <v/>
      </c>
      <c r="H486" s="43" t="str">
        <f>IF($A486="","",_xll.ciqfunctions.udf.CIQ($A486,"IQ_NET_WORKING_CAP_REV_SCORE",$B$3))</f>
        <v/>
      </c>
      <c r="I486" s="43" t="str">
        <f>IF($A486="","",_xll.ciqfunctions.udf.CIQ($A486,"IQ_ASSET_TURNS_SCORE",$B$3))</f>
        <v/>
      </c>
      <c r="J486" s="43" t="str">
        <f>IF($A486="","",_xll.ciqfunctions.udf.CIQ($A486,"IQ_INTAN_ASSETS_REV_SCORE",$B$3))</f>
        <v/>
      </c>
      <c r="K486" s="43" t="str">
        <f>IF($A486="","",_xll.ciqfunctions.udf.CIQ($A486,"IQ_NET_WORKING_CAP_TOTAL_ASSETS_SCORE",$B$3))</f>
        <v/>
      </c>
      <c r="L486" s="43" t="str">
        <f>IF($A486="","",_xll.ciqfunctions.udf.CIQ($A486,"IQ_AP_AR_SCORE",$B$3))</f>
        <v/>
      </c>
      <c r="M486" s="43" t="str">
        <f>IF($A486="","",_xll.ciqfunctions.udf.CIQ($A486,"IQ_MGMT_RATE_RETURN_SCORE",$B$3))</f>
        <v/>
      </c>
      <c r="N486" s="43" t="str">
        <f>IF($A486="","",_xll.ciqfunctions.udf.CIQ($A486,"IQ_GROSS_MARGIN_SCORE",$B$3))</f>
        <v/>
      </c>
      <c r="O486" s="43" t="str">
        <f>IF($A486="","",_xll.ciqfunctions.udf.CIQ($A486,"IQ_EBITDA_MARGIN_SCORE",$B$3))</f>
        <v/>
      </c>
      <c r="Q486" s="43" t="str">
        <f>IF($A486="","",_xll.ciqfunctions.udf.CIQ($A486,"IQ_SOLVENCY_SCORE",$B$3))</f>
        <v/>
      </c>
      <c r="R486" s="43" t="str">
        <f>IF($A486="","",_xll.ciqfunctions.udf.CIQ($A486,"IQ_FFO_INT_SCORE",$B$3))</f>
        <v/>
      </c>
      <c r="S486" s="43" t="str">
        <f>IF($A486="","",_xll.ciqfunctions.udf.CIQ($A486,"IQ_EBITDA_INT_SCORE",$B$3))</f>
        <v/>
      </c>
      <c r="T486" s="43" t="str">
        <f>IF($A486="","",_xll.ciqfunctions.udf.CIQ($A486,"IQ_FFO_TOTAL_DEBT_SCORE",$B$3))</f>
        <v/>
      </c>
      <c r="U486" s="43" t="str">
        <f>IF($A486="","",_xll.ciqfunctions.udf.CIQ($A486,"IQ_NET_DEBT_EBITDA_SCORE",$B$3))</f>
        <v/>
      </c>
      <c r="V486" s="43" t="str">
        <f>IF($A486="","",_xll.ciqfunctions.udf.CIQ($A486,"IQ_TOTAL_DEBT_CAP_SCORE",$B$3))</f>
        <v/>
      </c>
      <c r="W486" s="43" t="str">
        <f>IF($A486="","",_xll.ciqfunctions.udf.CIQ($A486,"IQ_DEBT_TOTAL_LIAB_SCORE",$B$3))</f>
        <v/>
      </c>
      <c r="X486" s="43" t="str">
        <f>IF($A486="","",_xll.ciqfunctions.udf.CIQ($A486,"IQ_TOTAL_DEBT_TOTAL_REV_SCORE",$B$3))</f>
        <v/>
      </c>
      <c r="Z486" s="43" t="str">
        <f>IF($A486="","",_xll.ciqfunctions.udf.CIQ($A486,"IQ_LIQUID_SCORE",$B$3))</f>
        <v/>
      </c>
      <c r="AA486" s="43" t="str">
        <f>IF($A486="","",_xll.ciqfunctions.udf.CIQ($A486,"IQ_FFO_PLUS_CASH_ST_DEBT_SCORE",$B$3))</f>
        <v/>
      </c>
      <c r="AB486" s="43" t="str">
        <f>IF($A486="","",_xll.ciqfunctions.udf.CIQ($A486,"IQ_FFO_GROSS_PROFIT_SCORE",$B$3))</f>
        <v/>
      </c>
      <c r="AC486" s="43" t="str">
        <f>IF($A486="","",_xll.ciqfunctions.udf.CIQ($A486,"IQ_BASIC_DEFENSE_INTERVAL_SCORE",$B$3))</f>
        <v/>
      </c>
      <c r="AD486" s="43" t="str">
        <f>IF($A486="","",_xll.ciqfunctions.udf.CIQ($A486,"IQ_CURRENT_RATIO_SCORE",$B$3))</f>
        <v/>
      </c>
      <c r="AE486" s="43" t="str">
        <f>IF($A486="","",_xll.ciqfunctions.udf.CIQ($A486,"IQ_QUICK_RATIO_SCORE",$B$3))</f>
        <v/>
      </c>
    </row>
    <row r="487" spans="3:31" ht="12.75" customHeight="1" x14ac:dyDescent="0.2">
      <c r="C487" s="43" t="str">
        <f>IF($A487="","",_xll.ciqfunctions.udf.CIQ($A487,"IQ_OPERATIONAL_SCORE",$B$3))</f>
        <v/>
      </c>
      <c r="D487" s="43" t="str">
        <f>IF($A487="","",_xll.ciqfunctions.udf.CIQ($A487,"IQ_TOTAL_REV_SCORE",$B$3))</f>
        <v/>
      </c>
      <c r="E487" s="43" t="str">
        <f>IF($A487="","",_xll.ciqfunctions.udf.CIQ($A487,"IQ_TOTAL_EQUITY_SCORE",$B$3))</f>
        <v/>
      </c>
      <c r="F487" s="43" t="str">
        <f>IF($A487="","",_xll.ciqfunctions.udf.CIQ($A487,"IQ_RETURN_CAPITAL_SCORE",$B$3))</f>
        <v/>
      </c>
      <c r="G487" s="43" t="str">
        <f>IF($A487="","",_xll.ciqfunctions.udf.CIQ($A487,"IQ_RECURRING_EARN_ASSETS_SCORE",$B$3))</f>
        <v/>
      </c>
      <c r="H487" s="43" t="str">
        <f>IF($A487="","",_xll.ciqfunctions.udf.CIQ($A487,"IQ_NET_WORKING_CAP_REV_SCORE",$B$3))</f>
        <v/>
      </c>
      <c r="I487" s="43" t="str">
        <f>IF($A487="","",_xll.ciqfunctions.udf.CIQ($A487,"IQ_ASSET_TURNS_SCORE",$B$3))</f>
        <v/>
      </c>
      <c r="J487" s="43" t="str">
        <f>IF($A487="","",_xll.ciqfunctions.udf.CIQ($A487,"IQ_INTAN_ASSETS_REV_SCORE",$B$3))</f>
        <v/>
      </c>
      <c r="K487" s="43" t="str">
        <f>IF($A487="","",_xll.ciqfunctions.udf.CIQ($A487,"IQ_NET_WORKING_CAP_TOTAL_ASSETS_SCORE",$B$3))</f>
        <v/>
      </c>
      <c r="L487" s="43" t="str">
        <f>IF($A487="","",_xll.ciqfunctions.udf.CIQ($A487,"IQ_AP_AR_SCORE",$B$3))</f>
        <v/>
      </c>
      <c r="M487" s="43" t="str">
        <f>IF($A487="","",_xll.ciqfunctions.udf.CIQ($A487,"IQ_MGMT_RATE_RETURN_SCORE",$B$3))</f>
        <v/>
      </c>
      <c r="N487" s="43" t="str">
        <f>IF($A487="","",_xll.ciqfunctions.udf.CIQ($A487,"IQ_GROSS_MARGIN_SCORE",$B$3))</f>
        <v/>
      </c>
      <c r="O487" s="43" t="str">
        <f>IF($A487="","",_xll.ciqfunctions.udf.CIQ($A487,"IQ_EBITDA_MARGIN_SCORE",$B$3))</f>
        <v/>
      </c>
      <c r="Q487" s="43" t="str">
        <f>IF($A487="","",_xll.ciqfunctions.udf.CIQ($A487,"IQ_SOLVENCY_SCORE",$B$3))</f>
        <v/>
      </c>
      <c r="R487" s="43" t="str">
        <f>IF($A487="","",_xll.ciqfunctions.udf.CIQ($A487,"IQ_FFO_INT_SCORE",$B$3))</f>
        <v/>
      </c>
      <c r="S487" s="43" t="str">
        <f>IF($A487="","",_xll.ciqfunctions.udf.CIQ($A487,"IQ_EBITDA_INT_SCORE",$B$3))</f>
        <v/>
      </c>
      <c r="T487" s="43" t="str">
        <f>IF($A487="","",_xll.ciqfunctions.udf.CIQ($A487,"IQ_FFO_TOTAL_DEBT_SCORE",$B$3))</f>
        <v/>
      </c>
      <c r="U487" s="43" t="str">
        <f>IF($A487="","",_xll.ciqfunctions.udf.CIQ($A487,"IQ_NET_DEBT_EBITDA_SCORE",$B$3))</f>
        <v/>
      </c>
      <c r="V487" s="43" t="str">
        <f>IF($A487="","",_xll.ciqfunctions.udf.CIQ($A487,"IQ_TOTAL_DEBT_CAP_SCORE",$B$3))</f>
        <v/>
      </c>
      <c r="W487" s="43" t="str">
        <f>IF($A487="","",_xll.ciqfunctions.udf.CIQ($A487,"IQ_DEBT_TOTAL_LIAB_SCORE",$B$3))</f>
        <v/>
      </c>
      <c r="X487" s="43" t="str">
        <f>IF($A487="","",_xll.ciqfunctions.udf.CIQ($A487,"IQ_TOTAL_DEBT_TOTAL_REV_SCORE",$B$3))</f>
        <v/>
      </c>
      <c r="Z487" s="43" t="str">
        <f>IF($A487="","",_xll.ciqfunctions.udf.CIQ($A487,"IQ_LIQUID_SCORE",$B$3))</f>
        <v/>
      </c>
      <c r="AA487" s="43" t="str">
        <f>IF($A487="","",_xll.ciqfunctions.udf.CIQ($A487,"IQ_FFO_PLUS_CASH_ST_DEBT_SCORE",$B$3))</f>
        <v/>
      </c>
      <c r="AB487" s="43" t="str">
        <f>IF($A487="","",_xll.ciqfunctions.udf.CIQ($A487,"IQ_FFO_GROSS_PROFIT_SCORE",$B$3))</f>
        <v/>
      </c>
      <c r="AC487" s="43" t="str">
        <f>IF($A487="","",_xll.ciqfunctions.udf.CIQ($A487,"IQ_BASIC_DEFENSE_INTERVAL_SCORE",$B$3))</f>
        <v/>
      </c>
      <c r="AD487" s="43" t="str">
        <f>IF($A487="","",_xll.ciqfunctions.udf.CIQ($A487,"IQ_CURRENT_RATIO_SCORE",$B$3))</f>
        <v/>
      </c>
      <c r="AE487" s="43" t="str">
        <f>IF($A487="","",_xll.ciqfunctions.udf.CIQ($A487,"IQ_QUICK_RATIO_SCORE",$B$3))</f>
        <v/>
      </c>
    </row>
    <row r="488" spans="3:31" ht="12.75" customHeight="1" x14ac:dyDescent="0.2">
      <c r="C488" s="43" t="str">
        <f>IF($A488="","",_xll.ciqfunctions.udf.CIQ($A488,"IQ_OPERATIONAL_SCORE",$B$3))</f>
        <v/>
      </c>
      <c r="D488" s="43" t="str">
        <f>IF($A488="","",_xll.ciqfunctions.udf.CIQ($A488,"IQ_TOTAL_REV_SCORE",$B$3))</f>
        <v/>
      </c>
      <c r="E488" s="43" t="str">
        <f>IF($A488="","",_xll.ciqfunctions.udf.CIQ($A488,"IQ_TOTAL_EQUITY_SCORE",$B$3))</f>
        <v/>
      </c>
      <c r="F488" s="43" t="str">
        <f>IF($A488="","",_xll.ciqfunctions.udf.CIQ($A488,"IQ_RETURN_CAPITAL_SCORE",$B$3))</f>
        <v/>
      </c>
      <c r="G488" s="43" t="str">
        <f>IF($A488="","",_xll.ciqfunctions.udf.CIQ($A488,"IQ_RECURRING_EARN_ASSETS_SCORE",$B$3))</f>
        <v/>
      </c>
      <c r="H488" s="43" t="str">
        <f>IF($A488="","",_xll.ciqfunctions.udf.CIQ($A488,"IQ_NET_WORKING_CAP_REV_SCORE",$B$3))</f>
        <v/>
      </c>
      <c r="I488" s="43" t="str">
        <f>IF($A488="","",_xll.ciqfunctions.udf.CIQ($A488,"IQ_ASSET_TURNS_SCORE",$B$3))</f>
        <v/>
      </c>
      <c r="J488" s="43" t="str">
        <f>IF($A488="","",_xll.ciqfunctions.udf.CIQ($A488,"IQ_INTAN_ASSETS_REV_SCORE",$B$3))</f>
        <v/>
      </c>
      <c r="K488" s="43" t="str">
        <f>IF($A488="","",_xll.ciqfunctions.udf.CIQ($A488,"IQ_NET_WORKING_CAP_TOTAL_ASSETS_SCORE",$B$3))</f>
        <v/>
      </c>
      <c r="L488" s="43" t="str">
        <f>IF($A488="","",_xll.ciqfunctions.udf.CIQ($A488,"IQ_AP_AR_SCORE",$B$3))</f>
        <v/>
      </c>
      <c r="M488" s="43" t="str">
        <f>IF($A488="","",_xll.ciqfunctions.udf.CIQ($A488,"IQ_MGMT_RATE_RETURN_SCORE",$B$3))</f>
        <v/>
      </c>
      <c r="N488" s="43" t="str">
        <f>IF($A488="","",_xll.ciqfunctions.udf.CIQ($A488,"IQ_GROSS_MARGIN_SCORE",$B$3))</f>
        <v/>
      </c>
      <c r="O488" s="43" t="str">
        <f>IF($A488="","",_xll.ciqfunctions.udf.CIQ($A488,"IQ_EBITDA_MARGIN_SCORE",$B$3))</f>
        <v/>
      </c>
      <c r="Q488" s="43" t="str">
        <f>IF($A488="","",_xll.ciqfunctions.udf.CIQ($A488,"IQ_SOLVENCY_SCORE",$B$3))</f>
        <v/>
      </c>
      <c r="R488" s="43" t="str">
        <f>IF($A488="","",_xll.ciqfunctions.udf.CIQ($A488,"IQ_FFO_INT_SCORE",$B$3))</f>
        <v/>
      </c>
      <c r="S488" s="43" t="str">
        <f>IF($A488="","",_xll.ciqfunctions.udf.CIQ($A488,"IQ_EBITDA_INT_SCORE",$B$3))</f>
        <v/>
      </c>
      <c r="T488" s="43" t="str">
        <f>IF($A488="","",_xll.ciqfunctions.udf.CIQ($A488,"IQ_FFO_TOTAL_DEBT_SCORE",$B$3))</f>
        <v/>
      </c>
      <c r="U488" s="43" t="str">
        <f>IF($A488="","",_xll.ciqfunctions.udf.CIQ($A488,"IQ_NET_DEBT_EBITDA_SCORE",$B$3))</f>
        <v/>
      </c>
      <c r="V488" s="43" t="str">
        <f>IF($A488="","",_xll.ciqfunctions.udf.CIQ($A488,"IQ_TOTAL_DEBT_CAP_SCORE",$B$3))</f>
        <v/>
      </c>
      <c r="W488" s="43" t="str">
        <f>IF($A488="","",_xll.ciqfunctions.udf.CIQ($A488,"IQ_DEBT_TOTAL_LIAB_SCORE",$B$3))</f>
        <v/>
      </c>
      <c r="X488" s="43" t="str">
        <f>IF($A488="","",_xll.ciqfunctions.udf.CIQ($A488,"IQ_TOTAL_DEBT_TOTAL_REV_SCORE",$B$3))</f>
        <v/>
      </c>
      <c r="Z488" s="43" t="str">
        <f>IF($A488="","",_xll.ciqfunctions.udf.CIQ($A488,"IQ_LIQUID_SCORE",$B$3))</f>
        <v/>
      </c>
      <c r="AA488" s="43" t="str">
        <f>IF($A488="","",_xll.ciqfunctions.udf.CIQ($A488,"IQ_FFO_PLUS_CASH_ST_DEBT_SCORE",$B$3))</f>
        <v/>
      </c>
      <c r="AB488" s="43" t="str">
        <f>IF($A488="","",_xll.ciqfunctions.udf.CIQ($A488,"IQ_FFO_GROSS_PROFIT_SCORE",$B$3))</f>
        <v/>
      </c>
      <c r="AC488" s="43" t="str">
        <f>IF($A488="","",_xll.ciqfunctions.udf.CIQ($A488,"IQ_BASIC_DEFENSE_INTERVAL_SCORE",$B$3))</f>
        <v/>
      </c>
      <c r="AD488" s="43" t="str">
        <f>IF($A488="","",_xll.ciqfunctions.udf.CIQ($A488,"IQ_CURRENT_RATIO_SCORE",$B$3))</f>
        <v/>
      </c>
      <c r="AE488" s="43" t="str">
        <f>IF($A488="","",_xll.ciqfunctions.udf.CIQ($A488,"IQ_QUICK_RATIO_SCORE",$B$3))</f>
        <v/>
      </c>
    </row>
    <row r="489" spans="3:31" ht="12.75" customHeight="1" x14ac:dyDescent="0.2">
      <c r="C489" s="43" t="str">
        <f>IF($A489="","",_xll.ciqfunctions.udf.CIQ($A489,"IQ_OPERATIONAL_SCORE",$B$3))</f>
        <v/>
      </c>
      <c r="D489" s="43" t="str">
        <f>IF($A489="","",_xll.ciqfunctions.udf.CIQ($A489,"IQ_TOTAL_REV_SCORE",$B$3))</f>
        <v/>
      </c>
      <c r="E489" s="43" t="str">
        <f>IF($A489="","",_xll.ciqfunctions.udf.CIQ($A489,"IQ_TOTAL_EQUITY_SCORE",$B$3))</f>
        <v/>
      </c>
      <c r="F489" s="43" t="str">
        <f>IF($A489="","",_xll.ciqfunctions.udf.CIQ($A489,"IQ_RETURN_CAPITAL_SCORE",$B$3))</f>
        <v/>
      </c>
      <c r="G489" s="43" t="str">
        <f>IF($A489="","",_xll.ciqfunctions.udf.CIQ($A489,"IQ_RECURRING_EARN_ASSETS_SCORE",$B$3))</f>
        <v/>
      </c>
      <c r="H489" s="43" t="str">
        <f>IF($A489="","",_xll.ciqfunctions.udf.CIQ($A489,"IQ_NET_WORKING_CAP_REV_SCORE",$B$3))</f>
        <v/>
      </c>
      <c r="I489" s="43" t="str">
        <f>IF($A489="","",_xll.ciqfunctions.udf.CIQ($A489,"IQ_ASSET_TURNS_SCORE",$B$3))</f>
        <v/>
      </c>
      <c r="J489" s="43" t="str">
        <f>IF($A489="","",_xll.ciqfunctions.udf.CIQ($A489,"IQ_INTAN_ASSETS_REV_SCORE",$B$3))</f>
        <v/>
      </c>
      <c r="K489" s="43" t="str">
        <f>IF($A489="","",_xll.ciqfunctions.udf.CIQ($A489,"IQ_NET_WORKING_CAP_TOTAL_ASSETS_SCORE",$B$3))</f>
        <v/>
      </c>
      <c r="L489" s="43" t="str">
        <f>IF($A489="","",_xll.ciqfunctions.udf.CIQ($A489,"IQ_AP_AR_SCORE",$B$3))</f>
        <v/>
      </c>
      <c r="M489" s="43" t="str">
        <f>IF($A489="","",_xll.ciqfunctions.udf.CIQ($A489,"IQ_MGMT_RATE_RETURN_SCORE",$B$3))</f>
        <v/>
      </c>
      <c r="N489" s="43" t="str">
        <f>IF($A489="","",_xll.ciqfunctions.udf.CIQ($A489,"IQ_GROSS_MARGIN_SCORE",$B$3))</f>
        <v/>
      </c>
      <c r="O489" s="43" t="str">
        <f>IF($A489="","",_xll.ciqfunctions.udf.CIQ($A489,"IQ_EBITDA_MARGIN_SCORE",$B$3))</f>
        <v/>
      </c>
      <c r="Q489" s="43" t="str">
        <f>IF($A489="","",_xll.ciqfunctions.udf.CIQ($A489,"IQ_SOLVENCY_SCORE",$B$3))</f>
        <v/>
      </c>
      <c r="R489" s="43" t="str">
        <f>IF($A489="","",_xll.ciqfunctions.udf.CIQ($A489,"IQ_FFO_INT_SCORE",$B$3))</f>
        <v/>
      </c>
      <c r="S489" s="43" t="str">
        <f>IF($A489="","",_xll.ciqfunctions.udf.CIQ($A489,"IQ_EBITDA_INT_SCORE",$B$3))</f>
        <v/>
      </c>
      <c r="T489" s="43" t="str">
        <f>IF($A489="","",_xll.ciqfunctions.udf.CIQ($A489,"IQ_FFO_TOTAL_DEBT_SCORE",$B$3))</f>
        <v/>
      </c>
      <c r="U489" s="43" t="str">
        <f>IF($A489="","",_xll.ciqfunctions.udf.CIQ($A489,"IQ_NET_DEBT_EBITDA_SCORE",$B$3))</f>
        <v/>
      </c>
      <c r="V489" s="43" t="str">
        <f>IF($A489="","",_xll.ciqfunctions.udf.CIQ($A489,"IQ_TOTAL_DEBT_CAP_SCORE",$B$3))</f>
        <v/>
      </c>
      <c r="W489" s="43" t="str">
        <f>IF($A489="","",_xll.ciqfunctions.udf.CIQ($A489,"IQ_DEBT_TOTAL_LIAB_SCORE",$B$3))</f>
        <v/>
      </c>
      <c r="X489" s="43" t="str">
        <f>IF($A489="","",_xll.ciqfunctions.udf.CIQ($A489,"IQ_TOTAL_DEBT_TOTAL_REV_SCORE",$B$3))</f>
        <v/>
      </c>
      <c r="Z489" s="43" t="str">
        <f>IF($A489="","",_xll.ciqfunctions.udf.CIQ($A489,"IQ_LIQUID_SCORE",$B$3))</f>
        <v/>
      </c>
      <c r="AA489" s="43" t="str">
        <f>IF($A489="","",_xll.ciqfunctions.udf.CIQ($A489,"IQ_FFO_PLUS_CASH_ST_DEBT_SCORE",$B$3))</f>
        <v/>
      </c>
      <c r="AB489" s="43" t="str">
        <f>IF($A489="","",_xll.ciqfunctions.udf.CIQ($A489,"IQ_FFO_GROSS_PROFIT_SCORE",$B$3))</f>
        <v/>
      </c>
      <c r="AC489" s="43" t="str">
        <f>IF($A489="","",_xll.ciqfunctions.udf.CIQ($A489,"IQ_BASIC_DEFENSE_INTERVAL_SCORE",$B$3))</f>
        <v/>
      </c>
      <c r="AD489" s="43" t="str">
        <f>IF($A489="","",_xll.ciqfunctions.udf.CIQ($A489,"IQ_CURRENT_RATIO_SCORE",$B$3))</f>
        <v/>
      </c>
      <c r="AE489" s="43" t="str">
        <f>IF($A489="","",_xll.ciqfunctions.udf.CIQ($A489,"IQ_QUICK_RATIO_SCORE",$B$3))</f>
        <v/>
      </c>
    </row>
    <row r="490" spans="3:31" ht="12.75" customHeight="1" x14ac:dyDescent="0.2">
      <c r="C490" s="43" t="str">
        <f>IF($A490="","",_xll.ciqfunctions.udf.CIQ($A490,"IQ_OPERATIONAL_SCORE",$B$3))</f>
        <v/>
      </c>
      <c r="D490" s="43" t="str">
        <f>IF($A490="","",_xll.ciqfunctions.udf.CIQ($A490,"IQ_TOTAL_REV_SCORE",$B$3))</f>
        <v/>
      </c>
      <c r="E490" s="43" t="str">
        <f>IF($A490="","",_xll.ciqfunctions.udf.CIQ($A490,"IQ_TOTAL_EQUITY_SCORE",$B$3))</f>
        <v/>
      </c>
      <c r="F490" s="43" t="str">
        <f>IF($A490="","",_xll.ciqfunctions.udf.CIQ($A490,"IQ_RETURN_CAPITAL_SCORE",$B$3))</f>
        <v/>
      </c>
      <c r="G490" s="43" t="str">
        <f>IF($A490="","",_xll.ciqfunctions.udf.CIQ($A490,"IQ_RECURRING_EARN_ASSETS_SCORE",$B$3))</f>
        <v/>
      </c>
      <c r="H490" s="43" t="str">
        <f>IF($A490="","",_xll.ciqfunctions.udf.CIQ($A490,"IQ_NET_WORKING_CAP_REV_SCORE",$B$3))</f>
        <v/>
      </c>
      <c r="I490" s="43" t="str">
        <f>IF($A490="","",_xll.ciqfunctions.udf.CIQ($A490,"IQ_ASSET_TURNS_SCORE",$B$3))</f>
        <v/>
      </c>
      <c r="J490" s="43" t="str">
        <f>IF($A490="","",_xll.ciqfunctions.udf.CIQ($A490,"IQ_INTAN_ASSETS_REV_SCORE",$B$3))</f>
        <v/>
      </c>
      <c r="K490" s="43" t="str">
        <f>IF($A490="","",_xll.ciqfunctions.udf.CIQ($A490,"IQ_NET_WORKING_CAP_TOTAL_ASSETS_SCORE",$B$3))</f>
        <v/>
      </c>
      <c r="L490" s="43" t="str">
        <f>IF($A490="","",_xll.ciqfunctions.udf.CIQ($A490,"IQ_AP_AR_SCORE",$B$3))</f>
        <v/>
      </c>
      <c r="M490" s="43" t="str">
        <f>IF($A490="","",_xll.ciqfunctions.udf.CIQ($A490,"IQ_MGMT_RATE_RETURN_SCORE",$B$3))</f>
        <v/>
      </c>
      <c r="N490" s="43" t="str">
        <f>IF($A490="","",_xll.ciqfunctions.udf.CIQ($A490,"IQ_GROSS_MARGIN_SCORE",$B$3))</f>
        <v/>
      </c>
      <c r="O490" s="43" t="str">
        <f>IF($A490="","",_xll.ciqfunctions.udf.CIQ($A490,"IQ_EBITDA_MARGIN_SCORE",$B$3))</f>
        <v/>
      </c>
      <c r="Q490" s="43" t="str">
        <f>IF($A490="","",_xll.ciqfunctions.udf.CIQ($A490,"IQ_SOLVENCY_SCORE",$B$3))</f>
        <v/>
      </c>
      <c r="R490" s="43" t="str">
        <f>IF($A490="","",_xll.ciqfunctions.udf.CIQ($A490,"IQ_FFO_INT_SCORE",$B$3))</f>
        <v/>
      </c>
      <c r="S490" s="43" t="str">
        <f>IF($A490="","",_xll.ciqfunctions.udf.CIQ($A490,"IQ_EBITDA_INT_SCORE",$B$3))</f>
        <v/>
      </c>
      <c r="T490" s="43" t="str">
        <f>IF($A490="","",_xll.ciqfunctions.udf.CIQ($A490,"IQ_FFO_TOTAL_DEBT_SCORE",$B$3))</f>
        <v/>
      </c>
      <c r="U490" s="43" t="str">
        <f>IF($A490="","",_xll.ciqfunctions.udf.CIQ($A490,"IQ_NET_DEBT_EBITDA_SCORE",$B$3))</f>
        <v/>
      </c>
      <c r="V490" s="43" t="str">
        <f>IF($A490="","",_xll.ciqfunctions.udf.CIQ($A490,"IQ_TOTAL_DEBT_CAP_SCORE",$B$3))</f>
        <v/>
      </c>
      <c r="W490" s="43" t="str">
        <f>IF($A490="","",_xll.ciqfunctions.udf.CIQ($A490,"IQ_DEBT_TOTAL_LIAB_SCORE",$B$3))</f>
        <v/>
      </c>
      <c r="X490" s="43" t="str">
        <f>IF($A490="","",_xll.ciqfunctions.udf.CIQ($A490,"IQ_TOTAL_DEBT_TOTAL_REV_SCORE",$B$3))</f>
        <v/>
      </c>
      <c r="Z490" s="43" t="str">
        <f>IF($A490="","",_xll.ciqfunctions.udf.CIQ($A490,"IQ_LIQUID_SCORE",$B$3))</f>
        <v/>
      </c>
      <c r="AA490" s="43" t="str">
        <f>IF($A490="","",_xll.ciqfunctions.udf.CIQ($A490,"IQ_FFO_PLUS_CASH_ST_DEBT_SCORE",$B$3))</f>
        <v/>
      </c>
      <c r="AB490" s="43" t="str">
        <f>IF($A490="","",_xll.ciqfunctions.udf.CIQ($A490,"IQ_FFO_GROSS_PROFIT_SCORE",$B$3))</f>
        <v/>
      </c>
      <c r="AC490" s="43" t="str">
        <f>IF($A490="","",_xll.ciqfunctions.udf.CIQ($A490,"IQ_BASIC_DEFENSE_INTERVAL_SCORE",$B$3))</f>
        <v/>
      </c>
      <c r="AD490" s="43" t="str">
        <f>IF($A490="","",_xll.ciqfunctions.udf.CIQ($A490,"IQ_CURRENT_RATIO_SCORE",$B$3))</f>
        <v/>
      </c>
      <c r="AE490" s="43" t="str">
        <f>IF($A490="","",_xll.ciqfunctions.udf.CIQ($A490,"IQ_QUICK_RATIO_SCORE",$B$3))</f>
        <v/>
      </c>
    </row>
    <row r="491" spans="3:31" ht="12.75" customHeight="1" x14ac:dyDescent="0.2">
      <c r="C491" s="43" t="str">
        <f>IF($A491="","",_xll.ciqfunctions.udf.CIQ($A491,"IQ_OPERATIONAL_SCORE",$B$3))</f>
        <v/>
      </c>
      <c r="D491" s="43" t="str">
        <f>IF($A491="","",_xll.ciqfunctions.udf.CIQ($A491,"IQ_TOTAL_REV_SCORE",$B$3))</f>
        <v/>
      </c>
      <c r="E491" s="43" t="str">
        <f>IF($A491="","",_xll.ciqfunctions.udf.CIQ($A491,"IQ_TOTAL_EQUITY_SCORE",$B$3))</f>
        <v/>
      </c>
      <c r="F491" s="43" t="str">
        <f>IF($A491="","",_xll.ciqfunctions.udf.CIQ($A491,"IQ_RETURN_CAPITAL_SCORE",$B$3))</f>
        <v/>
      </c>
      <c r="G491" s="43" t="str">
        <f>IF($A491="","",_xll.ciqfunctions.udf.CIQ($A491,"IQ_RECURRING_EARN_ASSETS_SCORE",$B$3))</f>
        <v/>
      </c>
      <c r="H491" s="43" t="str">
        <f>IF($A491="","",_xll.ciqfunctions.udf.CIQ($A491,"IQ_NET_WORKING_CAP_REV_SCORE",$B$3))</f>
        <v/>
      </c>
      <c r="I491" s="43" t="str">
        <f>IF($A491="","",_xll.ciqfunctions.udf.CIQ($A491,"IQ_ASSET_TURNS_SCORE",$B$3))</f>
        <v/>
      </c>
      <c r="J491" s="43" t="str">
        <f>IF($A491="","",_xll.ciqfunctions.udf.CIQ($A491,"IQ_INTAN_ASSETS_REV_SCORE",$B$3))</f>
        <v/>
      </c>
      <c r="K491" s="43" t="str">
        <f>IF($A491="","",_xll.ciqfunctions.udf.CIQ($A491,"IQ_NET_WORKING_CAP_TOTAL_ASSETS_SCORE",$B$3))</f>
        <v/>
      </c>
      <c r="L491" s="43" t="str">
        <f>IF($A491="","",_xll.ciqfunctions.udf.CIQ($A491,"IQ_AP_AR_SCORE",$B$3))</f>
        <v/>
      </c>
      <c r="M491" s="43" t="str">
        <f>IF($A491="","",_xll.ciqfunctions.udf.CIQ($A491,"IQ_MGMT_RATE_RETURN_SCORE",$B$3))</f>
        <v/>
      </c>
      <c r="N491" s="43" t="str">
        <f>IF($A491="","",_xll.ciqfunctions.udf.CIQ($A491,"IQ_GROSS_MARGIN_SCORE",$B$3))</f>
        <v/>
      </c>
      <c r="O491" s="43" t="str">
        <f>IF($A491="","",_xll.ciqfunctions.udf.CIQ($A491,"IQ_EBITDA_MARGIN_SCORE",$B$3))</f>
        <v/>
      </c>
      <c r="Q491" s="43" t="str">
        <f>IF($A491="","",_xll.ciqfunctions.udf.CIQ($A491,"IQ_SOLVENCY_SCORE",$B$3))</f>
        <v/>
      </c>
      <c r="R491" s="43" t="str">
        <f>IF($A491="","",_xll.ciqfunctions.udf.CIQ($A491,"IQ_FFO_INT_SCORE",$B$3))</f>
        <v/>
      </c>
      <c r="S491" s="43" t="str">
        <f>IF($A491="","",_xll.ciqfunctions.udf.CIQ($A491,"IQ_EBITDA_INT_SCORE",$B$3))</f>
        <v/>
      </c>
      <c r="T491" s="43" t="str">
        <f>IF($A491="","",_xll.ciqfunctions.udf.CIQ($A491,"IQ_FFO_TOTAL_DEBT_SCORE",$B$3))</f>
        <v/>
      </c>
      <c r="U491" s="43" t="str">
        <f>IF($A491="","",_xll.ciqfunctions.udf.CIQ($A491,"IQ_NET_DEBT_EBITDA_SCORE",$B$3))</f>
        <v/>
      </c>
      <c r="V491" s="43" t="str">
        <f>IF($A491="","",_xll.ciqfunctions.udf.CIQ($A491,"IQ_TOTAL_DEBT_CAP_SCORE",$B$3))</f>
        <v/>
      </c>
      <c r="W491" s="43" t="str">
        <f>IF($A491="","",_xll.ciqfunctions.udf.CIQ($A491,"IQ_DEBT_TOTAL_LIAB_SCORE",$B$3))</f>
        <v/>
      </c>
      <c r="X491" s="43" t="str">
        <f>IF($A491="","",_xll.ciqfunctions.udf.CIQ($A491,"IQ_TOTAL_DEBT_TOTAL_REV_SCORE",$B$3))</f>
        <v/>
      </c>
      <c r="Z491" s="43" t="str">
        <f>IF($A491="","",_xll.ciqfunctions.udf.CIQ($A491,"IQ_LIQUID_SCORE",$B$3))</f>
        <v/>
      </c>
      <c r="AA491" s="43" t="str">
        <f>IF($A491="","",_xll.ciqfunctions.udf.CIQ($A491,"IQ_FFO_PLUS_CASH_ST_DEBT_SCORE",$B$3))</f>
        <v/>
      </c>
      <c r="AB491" s="43" t="str">
        <f>IF($A491="","",_xll.ciqfunctions.udf.CIQ($A491,"IQ_FFO_GROSS_PROFIT_SCORE",$B$3))</f>
        <v/>
      </c>
      <c r="AC491" s="43" t="str">
        <f>IF($A491="","",_xll.ciqfunctions.udf.CIQ($A491,"IQ_BASIC_DEFENSE_INTERVAL_SCORE",$B$3))</f>
        <v/>
      </c>
      <c r="AD491" s="43" t="str">
        <f>IF($A491="","",_xll.ciqfunctions.udf.CIQ($A491,"IQ_CURRENT_RATIO_SCORE",$B$3))</f>
        <v/>
      </c>
      <c r="AE491" s="43" t="str">
        <f>IF($A491="","",_xll.ciqfunctions.udf.CIQ($A491,"IQ_QUICK_RATIO_SCORE",$B$3))</f>
        <v/>
      </c>
    </row>
    <row r="492" spans="3:31" ht="12.75" customHeight="1" x14ac:dyDescent="0.2">
      <c r="C492" s="43" t="str">
        <f>IF($A492="","",_xll.ciqfunctions.udf.CIQ($A492,"IQ_OPERATIONAL_SCORE",$B$3))</f>
        <v/>
      </c>
      <c r="D492" s="43" t="str">
        <f>IF($A492="","",_xll.ciqfunctions.udf.CIQ($A492,"IQ_TOTAL_REV_SCORE",$B$3))</f>
        <v/>
      </c>
      <c r="E492" s="43" t="str">
        <f>IF($A492="","",_xll.ciqfunctions.udf.CIQ($A492,"IQ_TOTAL_EQUITY_SCORE",$B$3))</f>
        <v/>
      </c>
      <c r="F492" s="43" t="str">
        <f>IF($A492="","",_xll.ciqfunctions.udf.CIQ($A492,"IQ_RETURN_CAPITAL_SCORE",$B$3))</f>
        <v/>
      </c>
      <c r="G492" s="43" t="str">
        <f>IF($A492="","",_xll.ciqfunctions.udf.CIQ($A492,"IQ_RECURRING_EARN_ASSETS_SCORE",$B$3))</f>
        <v/>
      </c>
      <c r="H492" s="43" t="str">
        <f>IF($A492="","",_xll.ciqfunctions.udf.CIQ($A492,"IQ_NET_WORKING_CAP_REV_SCORE",$B$3))</f>
        <v/>
      </c>
      <c r="I492" s="43" t="str">
        <f>IF($A492="","",_xll.ciqfunctions.udf.CIQ($A492,"IQ_ASSET_TURNS_SCORE",$B$3))</f>
        <v/>
      </c>
      <c r="J492" s="43" t="str">
        <f>IF($A492="","",_xll.ciqfunctions.udf.CIQ($A492,"IQ_INTAN_ASSETS_REV_SCORE",$B$3))</f>
        <v/>
      </c>
      <c r="K492" s="43" t="str">
        <f>IF($A492="","",_xll.ciqfunctions.udf.CIQ($A492,"IQ_NET_WORKING_CAP_TOTAL_ASSETS_SCORE",$B$3))</f>
        <v/>
      </c>
      <c r="L492" s="43" t="str">
        <f>IF($A492="","",_xll.ciqfunctions.udf.CIQ($A492,"IQ_AP_AR_SCORE",$B$3))</f>
        <v/>
      </c>
      <c r="M492" s="43" t="str">
        <f>IF($A492="","",_xll.ciqfunctions.udf.CIQ($A492,"IQ_MGMT_RATE_RETURN_SCORE",$B$3))</f>
        <v/>
      </c>
      <c r="N492" s="43" t="str">
        <f>IF($A492="","",_xll.ciqfunctions.udf.CIQ($A492,"IQ_GROSS_MARGIN_SCORE",$B$3))</f>
        <v/>
      </c>
      <c r="O492" s="43" t="str">
        <f>IF($A492="","",_xll.ciqfunctions.udf.CIQ($A492,"IQ_EBITDA_MARGIN_SCORE",$B$3))</f>
        <v/>
      </c>
      <c r="Q492" s="43" t="str">
        <f>IF($A492="","",_xll.ciqfunctions.udf.CIQ($A492,"IQ_SOLVENCY_SCORE",$B$3))</f>
        <v/>
      </c>
      <c r="R492" s="43" t="str">
        <f>IF($A492="","",_xll.ciqfunctions.udf.CIQ($A492,"IQ_FFO_INT_SCORE",$B$3))</f>
        <v/>
      </c>
      <c r="S492" s="43" t="str">
        <f>IF($A492="","",_xll.ciqfunctions.udf.CIQ($A492,"IQ_EBITDA_INT_SCORE",$B$3))</f>
        <v/>
      </c>
      <c r="T492" s="43" t="str">
        <f>IF($A492="","",_xll.ciqfunctions.udf.CIQ($A492,"IQ_FFO_TOTAL_DEBT_SCORE",$B$3))</f>
        <v/>
      </c>
      <c r="U492" s="43" t="str">
        <f>IF($A492="","",_xll.ciqfunctions.udf.CIQ($A492,"IQ_NET_DEBT_EBITDA_SCORE",$B$3))</f>
        <v/>
      </c>
      <c r="V492" s="43" t="str">
        <f>IF($A492="","",_xll.ciqfunctions.udf.CIQ($A492,"IQ_TOTAL_DEBT_CAP_SCORE",$B$3))</f>
        <v/>
      </c>
      <c r="W492" s="43" t="str">
        <f>IF($A492="","",_xll.ciqfunctions.udf.CIQ($A492,"IQ_DEBT_TOTAL_LIAB_SCORE",$B$3))</f>
        <v/>
      </c>
      <c r="X492" s="43" t="str">
        <f>IF($A492="","",_xll.ciqfunctions.udf.CIQ($A492,"IQ_TOTAL_DEBT_TOTAL_REV_SCORE",$B$3))</f>
        <v/>
      </c>
      <c r="Z492" s="43" t="str">
        <f>IF($A492="","",_xll.ciqfunctions.udf.CIQ($A492,"IQ_LIQUID_SCORE",$B$3))</f>
        <v/>
      </c>
      <c r="AA492" s="43" t="str">
        <f>IF($A492="","",_xll.ciqfunctions.udf.CIQ($A492,"IQ_FFO_PLUS_CASH_ST_DEBT_SCORE",$B$3))</f>
        <v/>
      </c>
      <c r="AB492" s="43" t="str">
        <f>IF($A492="","",_xll.ciqfunctions.udf.CIQ($A492,"IQ_FFO_GROSS_PROFIT_SCORE",$B$3))</f>
        <v/>
      </c>
      <c r="AC492" s="43" t="str">
        <f>IF($A492="","",_xll.ciqfunctions.udf.CIQ($A492,"IQ_BASIC_DEFENSE_INTERVAL_SCORE",$B$3))</f>
        <v/>
      </c>
      <c r="AD492" s="43" t="str">
        <f>IF($A492="","",_xll.ciqfunctions.udf.CIQ($A492,"IQ_CURRENT_RATIO_SCORE",$B$3))</f>
        <v/>
      </c>
      <c r="AE492" s="43" t="str">
        <f>IF($A492="","",_xll.ciqfunctions.udf.CIQ($A492,"IQ_QUICK_RATIO_SCORE",$B$3))</f>
        <v/>
      </c>
    </row>
    <row r="493" spans="3:31" ht="12.75" customHeight="1" x14ac:dyDescent="0.2">
      <c r="C493" s="43" t="str">
        <f>IF($A493="","",_xll.ciqfunctions.udf.CIQ($A493,"IQ_OPERATIONAL_SCORE",$B$3))</f>
        <v/>
      </c>
      <c r="D493" s="43" t="str">
        <f>IF($A493="","",_xll.ciqfunctions.udf.CIQ($A493,"IQ_TOTAL_REV_SCORE",$B$3))</f>
        <v/>
      </c>
      <c r="E493" s="43" t="str">
        <f>IF($A493="","",_xll.ciqfunctions.udf.CIQ($A493,"IQ_TOTAL_EQUITY_SCORE",$B$3))</f>
        <v/>
      </c>
      <c r="F493" s="43" t="str">
        <f>IF($A493="","",_xll.ciqfunctions.udf.CIQ($A493,"IQ_RETURN_CAPITAL_SCORE",$B$3))</f>
        <v/>
      </c>
      <c r="G493" s="43" t="str">
        <f>IF($A493="","",_xll.ciqfunctions.udf.CIQ($A493,"IQ_RECURRING_EARN_ASSETS_SCORE",$B$3))</f>
        <v/>
      </c>
      <c r="H493" s="43" t="str">
        <f>IF($A493="","",_xll.ciqfunctions.udf.CIQ($A493,"IQ_NET_WORKING_CAP_REV_SCORE",$B$3))</f>
        <v/>
      </c>
      <c r="I493" s="43" t="str">
        <f>IF($A493="","",_xll.ciqfunctions.udf.CIQ($A493,"IQ_ASSET_TURNS_SCORE",$B$3))</f>
        <v/>
      </c>
      <c r="J493" s="43" t="str">
        <f>IF($A493="","",_xll.ciqfunctions.udf.CIQ($A493,"IQ_INTAN_ASSETS_REV_SCORE",$B$3))</f>
        <v/>
      </c>
      <c r="K493" s="43" t="str">
        <f>IF($A493="","",_xll.ciqfunctions.udf.CIQ($A493,"IQ_NET_WORKING_CAP_TOTAL_ASSETS_SCORE",$B$3))</f>
        <v/>
      </c>
      <c r="L493" s="43" t="str">
        <f>IF($A493="","",_xll.ciqfunctions.udf.CIQ($A493,"IQ_AP_AR_SCORE",$B$3))</f>
        <v/>
      </c>
      <c r="M493" s="43" t="str">
        <f>IF($A493="","",_xll.ciqfunctions.udf.CIQ($A493,"IQ_MGMT_RATE_RETURN_SCORE",$B$3))</f>
        <v/>
      </c>
      <c r="N493" s="43" t="str">
        <f>IF($A493="","",_xll.ciqfunctions.udf.CIQ($A493,"IQ_GROSS_MARGIN_SCORE",$B$3))</f>
        <v/>
      </c>
      <c r="O493" s="43" t="str">
        <f>IF($A493="","",_xll.ciqfunctions.udf.CIQ($A493,"IQ_EBITDA_MARGIN_SCORE",$B$3))</f>
        <v/>
      </c>
      <c r="Q493" s="43" t="str">
        <f>IF($A493="","",_xll.ciqfunctions.udf.CIQ($A493,"IQ_SOLVENCY_SCORE",$B$3))</f>
        <v/>
      </c>
      <c r="R493" s="43" t="str">
        <f>IF($A493="","",_xll.ciqfunctions.udf.CIQ($A493,"IQ_FFO_INT_SCORE",$B$3))</f>
        <v/>
      </c>
      <c r="S493" s="43" t="str">
        <f>IF($A493="","",_xll.ciqfunctions.udf.CIQ($A493,"IQ_EBITDA_INT_SCORE",$B$3))</f>
        <v/>
      </c>
      <c r="T493" s="43" t="str">
        <f>IF($A493="","",_xll.ciqfunctions.udf.CIQ($A493,"IQ_FFO_TOTAL_DEBT_SCORE",$B$3))</f>
        <v/>
      </c>
      <c r="U493" s="43" t="str">
        <f>IF($A493="","",_xll.ciqfunctions.udf.CIQ($A493,"IQ_NET_DEBT_EBITDA_SCORE",$B$3))</f>
        <v/>
      </c>
      <c r="V493" s="43" t="str">
        <f>IF($A493="","",_xll.ciqfunctions.udf.CIQ($A493,"IQ_TOTAL_DEBT_CAP_SCORE",$B$3))</f>
        <v/>
      </c>
      <c r="W493" s="43" t="str">
        <f>IF($A493="","",_xll.ciqfunctions.udf.CIQ($A493,"IQ_DEBT_TOTAL_LIAB_SCORE",$B$3))</f>
        <v/>
      </c>
      <c r="X493" s="43" t="str">
        <f>IF($A493="","",_xll.ciqfunctions.udf.CIQ($A493,"IQ_TOTAL_DEBT_TOTAL_REV_SCORE",$B$3))</f>
        <v/>
      </c>
      <c r="Z493" s="43" t="str">
        <f>IF($A493="","",_xll.ciqfunctions.udf.CIQ($A493,"IQ_LIQUID_SCORE",$B$3))</f>
        <v/>
      </c>
      <c r="AA493" s="43" t="str">
        <f>IF($A493="","",_xll.ciqfunctions.udf.CIQ($A493,"IQ_FFO_PLUS_CASH_ST_DEBT_SCORE",$B$3))</f>
        <v/>
      </c>
      <c r="AB493" s="43" t="str">
        <f>IF($A493="","",_xll.ciqfunctions.udf.CIQ($A493,"IQ_FFO_GROSS_PROFIT_SCORE",$B$3))</f>
        <v/>
      </c>
      <c r="AC493" s="43" t="str">
        <f>IF($A493="","",_xll.ciqfunctions.udf.CIQ($A493,"IQ_BASIC_DEFENSE_INTERVAL_SCORE",$B$3))</f>
        <v/>
      </c>
      <c r="AD493" s="43" t="str">
        <f>IF($A493="","",_xll.ciqfunctions.udf.CIQ($A493,"IQ_CURRENT_RATIO_SCORE",$B$3))</f>
        <v/>
      </c>
      <c r="AE493" s="43" t="str">
        <f>IF($A493="","",_xll.ciqfunctions.udf.CIQ($A493,"IQ_QUICK_RATIO_SCORE",$B$3))</f>
        <v/>
      </c>
    </row>
    <row r="494" spans="3:31" ht="12.75" customHeight="1" x14ac:dyDescent="0.2">
      <c r="C494" s="43" t="str">
        <f>IF($A494="","",_xll.ciqfunctions.udf.CIQ($A494,"IQ_OPERATIONAL_SCORE",$B$3))</f>
        <v/>
      </c>
      <c r="D494" s="43" t="str">
        <f>IF($A494="","",_xll.ciqfunctions.udf.CIQ($A494,"IQ_TOTAL_REV_SCORE",$B$3))</f>
        <v/>
      </c>
      <c r="E494" s="43" t="str">
        <f>IF($A494="","",_xll.ciqfunctions.udf.CIQ($A494,"IQ_TOTAL_EQUITY_SCORE",$B$3))</f>
        <v/>
      </c>
      <c r="F494" s="43" t="str">
        <f>IF($A494="","",_xll.ciqfunctions.udf.CIQ($A494,"IQ_RETURN_CAPITAL_SCORE",$B$3))</f>
        <v/>
      </c>
      <c r="G494" s="43" t="str">
        <f>IF($A494="","",_xll.ciqfunctions.udf.CIQ($A494,"IQ_RECURRING_EARN_ASSETS_SCORE",$B$3))</f>
        <v/>
      </c>
      <c r="H494" s="43" t="str">
        <f>IF($A494="","",_xll.ciqfunctions.udf.CIQ($A494,"IQ_NET_WORKING_CAP_REV_SCORE",$B$3))</f>
        <v/>
      </c>
      <c r="I494" s="43" t="str">
        <f>IF($A494="","",_xll.ciqfunctions.udf.CIQ($A494,"IQ_ASSET_TURNS_SCORE",$B$3))</f>
        <v/>
      </c>
      <c r="J494" s="43" t="str">
        <f>IF($A494="","",_xll.ciqfunctions.udf.CIQ($A494,"IQ_INTAN_ASSETS_REV_SCORE",$B$3))</f>
        <v/>
      </c>
      <c r="K494" s="43" t="str">
        <f>IF($A494="","",_xll.ciqfunctions.udf.CIQ($A494,"IQ_NET_WORKING_CAP_TOTAL_ASSETS_SCORE",$B$3))</f>
        <v/>
      </c>
      <c r="L494" s="43" t="str">
        <f>IF($A494="","",_xll.ciqfunctions.udf.CIQ($A494,"IQ_AP_AR_SCORE",$B$3))</f>
        <v/>
      </c>
      <c r="M494" s="43" t="str">
        <f>IF($A494="","",_xll.ciqfunctions.udf.CIQ($A494,"IQ_MGMT_RATE_RETURN_SCORE",$B$3))</f>
        <v/>
      </c>
      <c r="N494" s="43" t="str">
        <f>IF($A494="","",_xll.ciqfunctions.udf.CIQ($A494,"IQ_GROSS_MARGIN_SCORE",$B$3))</f>
        <v/>
      </c>
      <c r="O494" s="43" t="str">
        <f>IF($A494="","",_xll.ciqfunctions.udf.CIQ($A494,"IQ_EBITDA_MARGIN_SCORE",$B$3))</f>
        <v/>
      </c>
      <c r="Q494" s="43" t="str">
        <f>IF($A494="","",_xll.ciqfunctions.udf.CIQ($A494,"IQ_SOLVENCY_SCORE",$B$3))</f>
        <v/>
      </c>
      <c r="R494" s="43" t="str">
        <f>IF($A494="","",_xll.ciqfunctions.udf.CIQ($A494,"IQ_FFO_INT_SCORE",$B$3))</f>
        <v/>
      </c>
      <c r="S494" s="43" t="str">
        <f>IF($A494="","",_xll.ciqfunctions.udf.CIQ($A494,"IQ_EBITDA_INT_SCORE",$B$3))</f>
        <v/>
      </c>
      <c r="T494" s="43" t="str">
        <f>IF($A494="","",_xll.ciqfunctions.udf.CIQ($A494,"IQ_FFO_TOTAL_DEBT_SCORE",$B$3))</f>
        <v/>
      </c>
      <c r="U494" s="43" t="str">
        <f>IF($A494="","",_xll.ciqfunctions.udf.CIQ($A494,"IQ_NET_DEBT_EBITDA_SCORE",$B$3))</f>
        <v/>
      </c>
      <c r="V494" s="43" t="str">
        <f>IF($A494="","",_xll.ciqfunctions.udf.CIQ($A494,"IQ_TOTAL_DEBT_CAP_SCORE",$B$3))</f>
        <v/>
      </c>
      <c r="W494" s="43" t="str">
        <f>IF($A494="","",_xll.ciqfunctions.udf.CIQ($A494,"IQ_DEBT_TOTAL_LIAB_SCORE",$B$3))</f>
        <v/>
      </c>
      <c r="X494" s="43" t="str">
        <f>IF($A494="","",_xll.ciqfunctions.udf.CIQ($A494,"IQ_TOTAL_DEBT_TOTAL_REV_SCORE",$B$3))</f>
        <v/>
      </c>
      <c r="Z494" s="43" t="str">
        <f>IF($A494="","",_xll.ciqfunctions.udf.CIQ($A494,"IQ_LIQUID_SCORE",$B$3))</f>
        <v/>
      </c>
      <c r="AA494" s="43" t="str">
        <f>IF($A494="","",_xll.ciqfunctions.udf.CIQ($A494,"IQ_FFO_PLUS_CASH_ST_DEBT_SCORE",$B$3))</f>
        <v/>
      </c>
      <c r="AB494" s="43" t="str">
        <f>IF($A494="","",_xll.ciqfunctions.udf.CIQ($A494,"IQ_FFO_GROSS_PROFIT_SCORE",$B$3))</f>
        <v/>
      </c>
      <c r="AC494" s="43" t="str">
        <f>IF($A494="","",_xll.ciqfunctions.udf.CIQ($A494,"IQ_BASIC_DEFENSE_INTERVAL_SCORE",$B$3))</f>
        <v/>
      </c>
      <c r="AD494" s="43" t="str">
        <f>IF($A494="","",_xll.ciqfunctions.udf.CIQ($A494,"IQ_CURRENT_RATIO_SCORE",$B$3))</f>
        <v/>
      </c>
      <c r="AE494" s="43" t="str">
        <f>IF($A494="","",_xll.ciqfunctions.udf.CIQ($A494,"IQ_QUICK_RATIO_SCORE",$B$3))</f>
        <v/>
      </c>
    </row>
    <row r="495" spans="3:31" ht="12.75" customHeight="1" x14ac:dyDescent="0.2">
      <c r="C495" s="43" t="str">
        <f>IF($A495="","",_xll.ciqfunctions.udf.CIQ($A495,"IQ_OPERATIONAL_SCORE",$B$3))</f>
        <v/>
      </c>
      <c r="D495" s="43" t="str">
        <f>IF($A495="","",_xll.ciqfunctions.udf.CIQ($A495,"IQ_TOTAL_REV_SCORE",$B$3))</f>
        <v/>
      </c>
      <c r="E495" s="43" t="str">
        <f>IF($A495="","",_xll.ciqfunctions.udf.CIQ($A495,"IQ_TOTAL_EQUITY_SCORE",$B$3))</f>
        <v/>
      </c>
      <c r="F495" s="43" t="str">
        <f>IF($A495="","",_xll.ciqfunctions.udf.CIQ($A495,"IQ_RETURN_CAPITAL_SCORE",$B$3))</f>
        <v/>
      </c>
      <c r="G495" s="43" t="str">
        <f>IF($A495="","",_xll.ciqfunctions.udf.CIQ($A495,"IQ_RECURRING_EARN_ASSETS_SCORE",$B$3))</f>
        <v/>
      </c>
      <c r="H495" s="43" t="str">
        <f>IF($A495="","",_xll.ciqfunctions.udf.CIQ($A495,"IQ_NET_WORKING_CAP_REV_SCORE",$B$3))</f>
        <v/>
      </c>
      <c r="I495" s="43" t="str">
        <f>IF($A495="","",_xll.ciqfunctions.udf.CIQ($A495,"IQ_ASSET_TURNS_SCORE",$B$3))</f>
        <v/>
      </c>
      <c r="J495" s="43" t="str">
        <f>IF($A495="","",_xll.ciqfunctions.udf.CIQ($A495,"IQ_INTAN_ASSETS_REV_SCORE",$B$3))</f>
        <v/>
      </c>
      <c r="K495" s="43" t="str">
        <f>IF($A495="","",_xll.ciqfunctions.udf.CIQ($A495,"IQ_NET_WORKING_CAP_TOTAL_ASSETS_SCORE",$B$3))</f>
        <v/>
      </c>
      <c r="L495" s="43" t="str">
        <f>IF($A495="","",_xll.ciqfunctions.udf.CIQ($A495,"IQ_AP_AR_SCORE",$B$3))</f>
        <v/>
      </c>
      <c r="M495" s="43" t="str">
        <f>IF($A495="","",_xll.ciqfunctions.udf.CIQ($A495,"IQ_MGMT_RATE_RETURN_SCORE",$B$3))</f>
        <v/>
      </c>
      <c r="N495" s="43" t="str">
        <f>IF($A495="","",_xll.ciqfunctions.udf.CIQ($A495,"IQ_GROSS_MARGIN_SCORE",$B$3))</f>
        <v/>
      </c>
      <c r="O495" s="43" t="str">
        <f>IF($A495="","",_xll.ciqfunctions.udf.CIQ($A495,"IQ_EBITDA_MARGIN_SCORE",$B$3))</f>
        <v/>
      </c>
      <c r="Q495" s="43" t="str">
        <f>IF($A495="","",_xll.ciqfunctions.udf.CIQ($A495,"IQ_SOLVENCY_SCORE",$B$3))</f>
        <v/>
      </c>
      <c r="R495" s="43" t="str">
        <f>IF($A495="","",_xll.ciqfunctions.udf.CIQ($A495,"IQ_FFO_INT_SCORE",$B$3))</f>
        <v/>
      </c>
      <c r="S495" s="43" t="str">
        <f>IF($A495="","",_xll.ciqfunctions.udf.CIQ($A495,"IQ_EBITDA_INT_SCORE",$B$3))</f>
        <v/>
      </c>
      <c r="T495" s="43" t="str">
        <f>IF($A495="","",_xll.ciqfunctions.udf.CIQ($A495,"IQ_FFO_TOTAL_DEBT_SCORE",$B$3))</f>
        <v/>
      </c>
      <c r="U495" s="43" t="str">
        <f>IF($A495="","",_xll.ciqfunctions.udf.CIQ($A495,"IQ_NET_DEBT_EBITDA_SCORE",$B$3))</f>
        <v/>
      </c>
      <c r="V495" s="43" t="str">
        <f>IF($A495="","",_xll.ciqfunctions.udf.CIQ($A495,"IQ_TOTAL_DEBT_CAP_SCORE",$B$3))</f>
        <v/>
      </c>
      <c r="W495" s="43" t="str">
        <f>IF($A495="","",_xll.ciqfunctions.udf.CIQ($A495,"IQ_DEBT_TOTAL_LIAB_SCORE",$B$3))</f>
        <v/>
      </c>
      <c r="X495" s="43" t="str">
        <f>IF($A495="","",_xll.ciqfunctions.udf.CIQ($A495,"IQ_TOTAL_DEBT_TOTAL_REV_SCORE",$B$3))</f>
        <v/>
      </c>
      <c r="Z495" s="43" t="str">
        <f>IF($A495="","",_xll.ciqfunctions.udf.CIQ($A495,"IQ_LIQUID_SCORE",$B$3))</f>
        <v/>
      </c>
      <c r="AA495" s="43" t="str">
        <f>IF($A495="","",_xll.ciqfunctions.udf.CIQ($A495,"IQ_FFO_PLUS_CASH_ST_DEBT_SCORE",$B$3))</f>
        <v/>
      </c>
      <c r="AB495" s="43" t="str">
        <f>IF($A495="","",_xll.ciqfunctions.udf.CIQ($A495,"IQ_FFO_GROSS_PROFIT_SCORE",$B$3))</f>
        <v/>
      </c>
      <c r="AC495" s="43" t="str">
        <f>IF($A495="","",_xll.ciqfunctions.udf.CIQ($A495,"IQ_BASIC_DEFENSE_INTERVAL_SCORE",$B$3))</f>
        <v/>
      </c>
      <c r="AD495" s="43" t="str">
        <f>IF($A495="","",_xll.ciqfunctions.udf.CIQ($A495,"IQ_CURRENT_RATIO_SCORE",$B$3))</f>
        <v/>
      </c>
      <c r="AE495" s="43" t="str">
        <f>IF($A495="","",_xll.ciqfunctions.udf.CIQ($A495,"IQ_QUICK_RATIO_SCORE",$B$3))</f>
        <v/>
      </c>
    </row>
    <row r="496" spans="3:31" ht="12.75" customHeight="1" x14ac:dyDescent="0.2">
      <c r="C496" s="43" t="str">
        <f>IF($A496="","",_xll.ciqfunctions.udf.CIQ($A496,"IQ_OPERATIONAL_SCORE",$B$3))</f>
        <v/>
      </c>
      <c r="D496" s="43" t="str">
        <f>IF($A496="","",_xll.ciqfunctions.udf.CIQ($A496,"IQ_TOTAL_REV_SCORE",$B$3))</f>
        <v/>
      </c>
      <c r="E496" s="43" t="str">
        <f>IF($A496="","",_xll.ciqfunctions.udf.CIQ($A496,"IQ_TOTAL_EQUITY_SCORE",$B$3))</f>
        <v/>
      </c>
      <c r="F496" s="43" t="str">
        <f>IF($A496="","",_xll.ciqfunctions.udf.CIQ($A496,"IQ_RETURN_CAPITAL_SCORE",$B$3))</f>
        <v/>
      </c>
      <c r="G496" s="43" t="str">
        <f>IF($A496="","",_xll.ciqfunctions.udf.CIQ($A496,"IQ_RECURRING_EARN_ASSETS_SCORE",$B$3))</f>
        <v/>
      </c>
      <c r="H496" s="43" t="str">
        <f>IF($A496="","",_xll.ciqfunctions.udf.CIQ($A496,"IQ_NET_WORKING_CAP_REV_SCORE",$B$3))</f>
        <v/>
      </c>
      <c r="I496" s="43" t="str">
        <f>IF($A496="","",_xll.ciqfunctions.udf.CIQ($A496,"IQ_ASSET_TURNS_SCORE",$B$3))</f>
        <v/>
      </c>
      <c r="J496" s="43" t="str">
        <f>IF($A496="","",_xll.ciqfunctions.udf.CIQ($A496,"IQ_INTAN_ASSETS_REV_SCORE",$B$3))</f>
        <v/>
      </c>
      <c r="K496" s="43" t="str">
        <f>IF($A496="","",_xll.ciqfunctions.udf.CIQ($A496,"IQ_NET_WORKING_CAP_TOTAL_ASSETS_SCORE",$B$3))</f>
        <v/>
      </c>
      <c r="L496" s="43" t="str">
        <f>IF($A496="","",_xll.ciqfunctions.udf.CIQ($A496,"IQ_AP_AR_SCORE",$B$3))</f>
        <v/>
      </c>
      <c r="M496" s="43" t="str">
        <f>IF($A496="","",_xll.ciqfunctions.udf.CIQ($A496,"IQ_MGMT_RATE_RETURN_SCORE",$B$3))</f>
        <v/>
      </c>
      <c r="N496" s="43" t="str">
        <f>IF($A496="","",_xll.ciqfunctions.udf.CIQ($A496,"IQ_GROSS_MARGIN_SCORE",$B$3))</f>
        <v/>
      </c>
      <c r="O496" s="43" t="str">
        <f>IF($A496="","",_xll.ciqfunctions.udf.CIQ($A496,"IQ_EBITDA_MARGIN_SCORE",$B$3))</f>
        <v/>
      </c>
      <c r="Q496" s="43" t="str">
        <f>IF($A496="","",_xll.ciqfunctions.udf.CIQ($A496,"IQ_SOLVENCY_SCORE",$B$3))</f>
        <v/>
      </c>
      <c r="R496" s="43" t="str">
        <f>IF($A496="","",_xll.ciqfunctions.udf.CIQ($A496,"IQ_FFO_INT_SCORE",$B$3))</f>
        <v/>
      </c>
      <c r="S496" s="43" t="str">
        <f>IF($A496="","",_xll.ciqfunctions.udf.CIQ($A496,"IQ_EBITDA_INT_SCORE",$B$3))</f>
        <v/>
      </c>
      <c r="T496" s="43" t="str">
        <f>IF($A496="","",_xll.ciqfunctions.udf.CIQ($A496,"IQ_FFO_TOTAL_DEBT_SCORE",$B$3))</f>
        <v/>
      </c>
      <c r="U496" s="43" t="str">
        <f>IF($A496="","",_xll.ciqfunctions.udf.CIQ($A496,"IQ_NET_DEBT_EBITDA_SCORE",$B$3))</f>
        <v/>
      </c>
      <c r="V496" s="43" t="str">
        <f>IF($A496="","",_xll.ciqfunctions.udf.CIQ($A496,"IQ_TOTAL_DEBT_CAP_SCORE",$B$3))</f>
        <v/>
      </c>
      <c r="W496" s="43" t="str">
        <f>IF($A496="","",_xll.ciqfunctions.udf.CIQ($A496,"IQ_DEBT_TOTAL_LIAB_SCORE",$B$3))</f>
        <v/>
      </c>
      <c r="X496" s="43" t="str">
        <f>IF($A496="","",_xll.ciqfunctions.udf.CIQ($A496,"IQ_TOTAL_DEBT_TOTAL_REV_SCORE",$B$3))</f>
        <v/>
      </c>
      <c r="Z496" s="43" t="str">
        <f>IF($A496="","",_xll.ciqfunctions.udf.CIQ($A496,"IQ_LIQUID_SCORE",$B$3))</f>
        <v/>
      </c>
      <c r="AA496" s="43" t="str">
        <f>IF($A496="","",_xll.ciqfunctions.udf.CIQ($A496,"IQ_FFO_PLUS_CASH_ST_DEBT_SCORE",$B$3))</f>
        <v/>
      </c>
      <c r="AB496" s="43" t="str">
        <f>IF($A496="","",_xll.ciqfunctions.udf.CIQ($A496,"IQ_FFO_GROSS_PROFIT_SCORE",$B$3))</f>
        <v/>
      </c>
      <c r="AC496" s="43" t="str">
        <f>IF($A496="","",_xll.ciqfunctions.udf.CIQ($A496,"IQ_BASIC_DEFENSE_INTERVAL_SCORE",$B$3))</f>
        <v/>
      </c>
      <c r="AD496" s="43" t="str">
        <f>IF($A496="","",_xll.ciqfunctions.udf.CIQ($A496,"IQ_CURRENT_RATIO_SCORE",$B$3))</f>
        <v/>
      </c>
      <c r="AE496" s="43" t="str">
        <f>IF($A496="","",_xll.ciqfunctions.udf.CIQ($A496,"IQ_QUICK_RATIO_SCORE",$B$3))</f>
        <v/>
      </c>
    </row>
    <row r="497" spans="1:31" ht="12.75" customHeight="1" x14ac:dyDescent="0.2">
      <c r="C497" s="43" t="str">
        <f>IF($A497="","",_xll.ciqfunctions.udf.CIQ($A497,"IQ_OPERATIONAL_SCORE",$B$3))</f>
        <v/>
      </c>
      <c r="D497" s="43" t="str">
        <f>IF($A497="","",_xll.ciqfunctions.udf.CIQ($A497,"IQ_TOTAL_REV_SCORE",$B$3))</f>
        <v/>
      </c>
      <c r="E497" s="43" t="str">
        <f>IF($A497="","",_xll.ciqfunctions.udf.CIQ($A497,"IQ_TOTAL_EQUITY_SCORE",$B$3))</f>
        <v/>
      </c>
      <c r="F497" s="43" t="str">
        <f>IF($A497="","",_xll.ciqfunctions.udf.CIQ($A497,"IQ_RETURN_CAPITAL_SCORE",$B$3))</f>
        <v/>
      </c>
      <c r="G497" s="43" t="str">
        <f>IF($A497="","",_xll.ciqfunctions.udf.CIQ($A497,"IQ_RECURRING_EARN_ASSETS_SCORE",$B$3))</f>
        <v/>
      </c>
      <c r="H497" s="43" t="str">
        <f>IF($A497="","",_xll.ciqfunctions.udf.CIQ($A497,"IQ_NET_WORKING_CAP_REV_SCORE",$B$3))</f>
        <v/>
      </c>
      <c r="I497" s="43" t="str">
        <f>IF($A497="","",_xll.ciqfunctions.udf.CIQ($A497,"IQ_ASSET_TURNS_SCORE",$B$3))</f>
        <v/>
      </c>
      <c r="J497" s="43" t="str">
        <f>IF($A497="","",_xll.ciqfunctions.udf.CIQ($A497,"IQ_INTAN_ASSETS_REV_SCORE",$B$3))</f>
        <v/>
      </c>
      <c r="K497" s="43" t="str">
        <f>IF($A497="","",_xll.ciqfunctions.udf.CIQ($A497,"IQ_NET_WORKING_CAP_TOTAL_ASSETS_SCORE",$B$3))</f>
        <v/>
      </c>
      <c r="L497" s="43" t="str">
        <f>IF($A497="","",_xll.ciqfunctions.udf.CIQ($A497,"IQ_AP_AR_SCORE",$B$3))</f>
        <v/>
      </c>
      <c r="M497" s="43" t="str">
        <f>IF($A497="","",_xll.ciqfunctions.udf.CIQ($A497,"IQ_MGMT_RATE_RETURN_SCORE",$B$3))</f>
        <v/>
      </c>
      <c r="N497" s="43" t="str">
        <f>IF($A497="","",_xll.ciqfunctions.udf.CIQ($A497,"IQ_GROSS_MARGIN_SCORE",$B$3))</f>
        <v/>
      </c>
      <c r="O497" s="43" t="str">
        <f>IF($A497="","",_xll.ciqfunctions.udf.CIQ($A497,"IQ_EBITDA_MARGIN_SCORE",$B$3))</f>
        <v/>
      </c>
      <c r="Q497" s="43" t="str">
        <f>IF($A497="","",_xll.ciqfunctions.udf.CIQ($A497,"IQ_SOLVENCY_SCORE",$B$3))</f>
        <v/>
      </c>
      <c r="R497" s="43" t="str">
        <f>IF($A497="","",_xll.ciqfunctions.udf.CIQ($A497,"IQ_FFO_INT_SCORE",$B$3))</f>
        <v/>
      </c>
      <c r="S497" s="43" t="str">
        <f>IF($A497="","",_xll.ciqfunctions.udf.CIQ($A497,"IQ_EBITDA_INT_SCORE",$B$3))</f>
        <v/>
      </c>
      <c r="T497" s="43" t="str">
        <f>IF($A497="","",_xll.ciqfunctions.udf.CIQ($A497,"IQ_FFO_TOTAL_DEBT_SCORE",$B$3))</f>
        <v/>
      </c>
      <c r="U497" s="43" t="str">
        <f>IF($A497="","",_xll.ciqfunctions.udf.CIQ($A497,"IQ_NET_DEBT_EBITDA_SCORE",$B$3))</f>
        <v/>
      </c>
      <c r="V497" s="43" t="str">
        <f>IF($A497="","",_xll.ciqfunctions.udf.CIQ($A497,"IQ_TOTAL_DEBT_CAP_SCORE",$B$3))</f>
        <v/>
      </c>
      <c r="W497" s="43" t="str">
        <f>IF($A497="","",_xll.ciqfunctions.udf.CIQ($A497,"IQ_DEBT_TOTAL_LIAB_SCORE",$B$3))</f>
        <v/>
      </c>
      <c r="X497" s="43" t="str">
        <f>IF($A497="","",_xll.ciqfunctions.udf.CIQ($A497,"IQ_TOTAL_DEBT_TOTAL_REV_SCORE",$B$3))</f>
        <v/>
      </c>
      <c r="Z497" s="43" t="str">
        <f>IF($A497="","",_xll.ciqfunctions.udf.CIQ($A497,"IQ_LIQUID_SCORE",$B$3))</f>
        <v/>
      </c>
      <c r="AA497" s="43" t="str">
        <f>IF($A497="","",_xll.ciqfunctions.udf.CIQ($A497,"IQ_FFO_PLUS_CASH_ST_DEBT_SCORE",$B$3))</f>
        <v/>
      </c>
      <c r="AB497" s="43" t="str">
        <f>IF($A497="","",_xll.ciqfunctions.udf.CIQ($A497,"IQ_FFO_GROSS_PROFIT_SCORE",$B$3))</f>
        <v/>
      </c>
      <c r="AC497" s="43" t="str">
        <f>IF($A497="","",_xll.ciqfunctions.udf.CIQ($A497,"IQ_BASIC_DEFENSE_INTERVAL_SCORE",$B$3))</f>
        <v/>
      </c>
      <c r="AD497" s="43" t="str">
        <f>IF($A497="","",_xll.ciqfunctions.udf.CIQ($A497,"IQ_CURRENT_RATIO_SCORE",$B$3))</f>
        <v/>
      </c>
      <c r="AE497" s="43" t="str">
        <f>IF($A497="","",_xll.ciqfunctions.udf.CIQ($A497,"IQ_QUICK_RATIO_SCORE",$B$3))</f>
        <v/>
      </c>
    </row>
    <row r="498" spans="1:31" ht="12.75" customHeight="1" x14ac:dyDescent="0.2">
      <c r="C498" s="43" t="str">
        <f>IF($A498="","",_xll.ciqfunctions.udf.CIQ($A498,"IQ_OPERATIONAL_SCORE",$B$3))</f>
        <v/>
      </c>
      <c r="D498" s="43" t="str">
        <f>IF($A498="","",_xll.ciqfunctions.udf.CIQ($A498,"IQ_TOTAL_REV_SCORE",$B$3))</f>
        <v/>
      </c>
      <c r="E498" s="43" t="str">
        <f>IF($A498="","",_xll.ciqfunctions.udf.CIQ($A498,"IQ_TOTAL_EQUITY_SCORE",$B$3))</f>
        <v/>
      </c>
      <c r="F498" s="43" t="str">
        <f>IF($A498="","",_xll.ciqfunctions.udf.CIQ($A498,"IQ_RETURN_CAPITAL_SCORE",$B$3))</f>
        <v/>
      </c>
      <c r="G498" s="43" t="str">
        <f>IF($A498="","",_xll.ciqfunctions.udf.CIQ($A498,"IQ_RECURRING_EARN_ASSETS_SCORE",$B$3))</f>
        <v/>
      </c>
      <c r="H498" s="43" t="str">
        <f>IF($A498="","",_xll.ciqfunctions.udf.CIQ($A498,"IQ_NET_WORKING_CAP_REV_SCORE",$B$3))</f>
        <v/>
      </c>
      <c r="I498" s="43" t="str">
        <f>IF($A498="","",_xll.ciqfunctions.udf.CIQ($A498,"IQ_ASSET_TURNS_SCORE",$B$3))</f>
        <v/>
      </c>
      <c r="J498" s="43" t="str">
        <f>IF($A498="","",_xll.ciqfunctions.udf.CIQ($A498,"IQ_INTAN_ASSETS_REV_SCORE",$B$3))</f>
        <v/>
      </c>
      <c r="K498" s="43" t="str">
        <f>IF($A498="","",_xll.ciqfunctions.udf.CIQ($A498,"IQ_NET_WORKING_CAP_TOTAL_ASSETS_SCORE",$B$3))</f>
        <v/>
      </c>
      <c r="L498" s="43" t="str">
        <f>IF($A498="","",_xll.ciqfunctions.udf.CIQ($A498,"IQ_AP_AR_SCORE",$B$3))</f>
        <v/>
      </c>
      <c r="M498" s="43" t="str">
        <f>IF($A498="","",_xll.ciqfunctions.udf.CIQ($A498,"IQ_MGMT_RATE_RETURN_SCORE",$B$3))</f>
        <v/>
      </c>
      <c r="N498" s="43" t="str">
        <f>IF($A498="","",_xll.ciqfunctions.udf.CIQ($A498,"IQ_GROSS_MARGIN_SCORE",$B$3))</f>
        <v/>
      </c>
      <c r="O498" s="43" t="str">
        <f>IF($A498="","",_xll.ciqfunctions.udf.CIQ($A498,"IQ_EBITDA_MARGIN_SCORE",$B$3))</f>
        <v/>
      </c>
      <c r="Q498" s="43" t="str">
        <f>IF($A498="","",_xll.ciqfunctions.udf.CIQ($A498,"IQ_SOLVENCY_SCORE",$B$3))</f>
        <v/>
      </c>
      <c r="R498" s="43" t="str">
        <f>IF($A498="","",_xll.ciqfunctions.udf.CIQ($A498,"IQ_FFO_INT_SCORE",$B$3))</f>
        <v/>
      </c>
      <c r="S498" s="43" t="str">
        <f>IF($A498="","",_xll.ciqfunctions.udf.CIQ($A498,"IQ_EBITDA_INT_SCORE",$B$3))</f>
        <v/>
      </c>
      <c r="T498" s="43" t="str">
        <f>IF($A498="","",_xll.ciqfunctions.udf.CIQ($A498,"IQ_FFO_TOTAL_DEBT_SCORE",$B$3))</f>
        <v/>
      </c>
      <c r="U498" s="43" t="str">
        <f>IF($A498="","",_xll.ciqfunctions.udf.CIQ($A498,"IQ_NET_DEBT_EBITDA_SCORE",$B$3))</f>
        <v/>
      </c>
      <c r="V498" s="43" t="str">
        <f>IF($A498="","",_xll.ciqfunctions.udf.CIQ($A498,"IQ_TOTAL_DEBT_CAP_SCORE",$B$3))</f>
        <v/>
      </c>
      <c r="W498" s="43" t="str">
        <f>IF($A498="","",_xll.ciqfunctions.udf.CIQ($A498,"IQ_DEBT_TOTAL_LIAB_SCORE",$B$3))</f>
        <v/>
      </c>
      <c r="X498" s="43" t="str">
        <f>IF($A498="","",_xll.ciqfunctions.udf.CIQ($A498,"IQ_TOTAL_DEBT_TOTAL_REV_SCORE",$B$3))</f>
        <v/>
      </c>
      <c r="Z498" s="43" t="str">
        <f>IF($A498="","",_xll.ciqfunctions.udf.CIQ($A498,"IQ_LIQUID_SCORE",$B$3))</f>
        <v/>
      </c>
      <c r="AA498" s="43" t="str">
        <f>IF($A498="","",_xll.ciqfunctions.udf.CIQ($A498,"IQ_FFO_PLUS_CASH_ST_DEBT_SCORE",$B$3))</f>
        <v/>
      </c>
      <c r="AB498" s="43" t="str">
        <f>IF($A498="","",_xll.ciqfunctions.udf.CIQ($A498,"IQ_FFO_GROSS_PROFIT_SCORE",$B$3))</f>
        <v/>
      </c>
      <c r="AC498" s="43" t="str">
        <f>IF($A498="","",_xll.ciqfunctions.udf.CIQ($A498,"IQ_BASIC_DEFENSE_INTERVAL_SCORE",$B$3))</f>
        <v/>
      </c>
      <c r="AD498" s="43" t="str">
        <f>IF($A498="","",_xll.ciqfunctions.udf.CIQ($A498,"IQ_CURRENT_RATIO_SCORE",$B$3))</f>
        <v/>
      </c>
      <c r="AE498" s="43" t="str">
        <f>IF($A498="","",_xll.ciqfunctions.udf.CIQ($A498,"IQ_QUICK_RATIO_SCORE",$B$3))</f>
        <v/>
      </c>
    </row>
    <row r="499" spans="1:31" ht="12.75" customHeight="1" x14ac:dyDescent="0.2">
      <c r="C499" s="43" t="str">
        <f>IF($A499="","",_xll.ciqfunctions.udf.CIQ($A499,"IQ_OPERATIONAL_SCORE",$B$3))</f>
        <v/>
      </c>
      <c r="D499" s="43" t="str">
        <f>IF($A499="","",_xll.ciqfunctions.udf.CIQ($A499,"IQ_TOTAL_REV_SCORE",$B$3))</f>
        <v/>
      </c>
      <c r="E499" s="43" t="str">
        <f>IF($A499="","",_xll.ciqfunctions.udf.CIQ($A499,"IQ_TOTAL_EQUITY_SCORE",$B$3))</f>
        <v/>
      </c>
      <c r="F499" s="43" t="str">
        <f>IF($A499="","",_xll.ciqfunctions.udf.CIQ($A499,"IQ_RETURN_CAPITAL_SCORE",$B$3))</f>
        <v/>
      </c>
      <c r="G499" s="43" t="str">
        <f>IF($A499="","",_xll.ciqfunctions.udf.CIQ($A499,"IQ_RECURRING_EARN_ASSETS_SCORE",$B$3))</f>
        <v/>
      </c>
      <c r="H499" s="43" t="str">
        <f>IF($A499="","",_xll.ciqfunctions.udf.CIQ($A499,"IQ_NET_WORKING_CAP_REV_SCORE",$B$3))</f>
        <v/>
      </c>
      <c r="I499" s="43" t="str">
        <f>IF($A499="","",_xll.ciqfunctions.udf.CIQ($A499,"IQ_ASSET_TURNS_SCORE",$B$3))</f>
        <v/>
      </c>
      <c r="J499" s="43" t="str">
        <f>IF($A499="","",_xll.ciqfunctions.udf.CIQ($A499,"IQ_INTAN_ASSETS_REV_SCORE",$B$3))</f>
        <v/>
      </c>
      <c r="K499" s="43" t="str">
        <f>IF($A499="","",_xll.ciqfunctions.udf.CIQ($A499,"IQ_NET_WORKING_CAP_TOTAL_ASSETS_SCORE",$B$3))</f>
        <v/>
      </c>
      <c r="L499" s="43" t="str">
        <f>IF($A499="","",_xll.ciqfunctions.udf.CIQ($A499,"IQ_AP_AR_SCORE",$B$3))</f>
        <v/>
      </c>
      <c r="M499" s="43" t="str">
        <f>IF($A499="","",_xll.ciqfunctions.udf.CIQ($A499,"IQ_MGMT_RATE_RETURN_SCORE",$B$3))</f>
        <v/>
      </c>
      <c r="N499" s="43" t="str">
        <f>IF($A499="","",_xll.ciqfunctions.udf.CIQ($A499,"IQ_GROSS_MARGIN_SCORE",$B$3))</f>
        <v/>
      </c>
      <c r="O499" s="43" t="str">
        <f>IF($A499="","",_xll.ciqfunctions.udf.CIQ($A499,"IQ_EBITDA_MARGIN_SCORE",$B$3))</f>
        <v/>
      </c>
      <c r="Q499" s="43" t="str">
        <f>IF($A499="","",_xll.ciqfunctions.udf.CIQ($A499,"IQ_SOLVENCY_SCORE",$B$3))</f>
        <v/>
      </c>
      <c r="R499" s="43" t="str">
        <f>IF($A499="","",_xll.ciqfunctions.udf.CIQ($A499,"IQ_FFO_INT_SCORE",$B$3))</f>
        <v/>
      </c>
      <c r="S499" s="43" t="str">
        <f>IF($A499="","",_xll.ciqfunctions.udf.CIQ($A499,"IQ_EBITDA_INT_SCORE",$B$3))</f>
        <v/>
      </c>
      <c r="T499" s="43" t="str">
        <f>IF($A499="","",_xll.ciqfunctions.udf.CIQ($A499,"IQ_FFO_TOTAL_DEBT_SCORE",$B$3))</f>
        <v/>
      </c>
      <c r="U499" s="43" t="str">
        <f>IF($A499="","",_xll.ciqfunctions.udf.CIQ($A499,"IQ_NET_DEBT_EBITDA_SCORE",$B$3))</f>
        <v/>
      </c>
      <c r="V499" s="43" t="str">
        <f>IF($A499="","",_xll.ciqfunctions.udf.CIQ($A499,"IQ_TOTAL_DEBT_CAP_SCORE",$B$3))</f>
        <v/>
      </c>
      <c r="W499" s="43" t="str">
        <f>IF($A499="","",_xll.ciqfunctions.udf.CIQ($A499,"IQ_DEBT_TOTAL_LIAB_SCORE",$B$3))</f>
        <v/>
      </c>
      <c r="X499" s="43" t="str">
        <f>IF($A499="","",_xll.ciqfunctions.udf.CIQ($A499,"IQ_TOTAL_DEBT_TOTAL_REV_SCORE",$B$3))</f>
        <v/>
      </c>
      <c r="Z499" s="43" t="str">
        <f>IF($A499="","",_xll.ciqfunctions.udf.CIQ($A499,"IQ_LIQUID_SCORE",$B$3))</f>
        <v/>
      </c>
      <c r="AA499" s="43" t="str">
        <f>IF($A499="","",_xll.ciqfunctions.udf.CIQ($A499,"IQ_FFO_PLUS_CASH_ST_DEBT_SCORE",$B$3))</f>
        <v/>
      </c>
      <c r="AB499" s="43" t="str">
        <f>IF($A499="","",_xll.ciqfunctions.udf.CIQ($A499,"IQ_FFO_GROSS_PROFIT_SCORE",$B$3))</f>
        <v/>
      </c>
      <c r="AC499" s="43" t="str">
        <f>IF($A499="","",_xll.ciqfunctions.udf.CIQ($A499,"IQ_BASIC_DEFENSE_INTERVAL_SCORE",$B$3))</f>
        <v/>
      </c>
      <c r="AD499" s="43" t="str">
        <f>IF($A499="","",_xll.ciqfunctions.udf.CIQ($A499,"IQ_CURRENT_RATIO_SCORE",$B$3))</f>
        <v/>
      </c>
      <c r="AE499" s="43" t="str">
        <f>IF($A499="","",_xll.ciqfunctions.udf.CIQ($A499,"IQ_QUICK_RATIO_SCORE",$B$3))</f>
        <v/>
      </c>
    </row>
    <row r="500" spans="1:31" ht="12.75" customHeight="1" x14ac:dyDescent="0.2">
      <c r="C500" s="43" t="str">
        <f>IF($A500="","",_xll.ciqfunctions.udf.CIQ($A500,"IQ_OPERATIONAL_SCORE",$B$3))</f>
        <v/>
      </c>
      <c r="D500" s="43" t="str">
        <f>IF($A500="","",_xll.ciqfunctions.udf.CIQ($A500,"IQ_TOTAL_REV_SCORE",$B$3))</f>
        <v/>
      </c>
      <c r="E500" s="43" t="str">
        <f>IF($A500="","",_xll.ciqfunctions.udf.CIQ($A500,"IQ_TOTAL_EQUITY_SCORE",$B$3))</f>
        <v/>
      </c>
      <c r="F500" s="43" t="str">
        <f>IF($A500="","",_xll.ciqfunctions.udf.CIQ($A500,"IQ_RETURN_CAPITAL_SCORE",$B$3))</f>
        <v/>
      </c>
      <c r="G500" s="43" t="str">
        <f>IF($A500="","",_xll.ciqfunctions.udf.CIQ($A500,"IQ_RECURRING_EARN_ASSETS_SCORE",$B$3))</f>
        <v/>
      </c>
      <c r="H500" s="43" t="str">
        <f>IF($A500="","",_xll.ciqfunctions.udf.CIQ($A500,"IQ_NET_WORKING_CAP_REV_SCORE",$B$3))</f>
        <v/>
      </c>
      <c r="I500" s="43" t="str">
        <f>IF($A500="","",_xll.ciqfunctions.udf.CIQ($A500,"IQ_ASSET_TURNS_SCORE",$B$3))</f>
        <v/>
      </c>
      <c r="J500" s="43" t="str">
        <f>IF($A500="","",_xll.ciqfunctions.udf.CIQ($A500,"IQ_INTAN_ASSETS_REV_SCORE",$B$3))</f>
        <v/>
      </c>
      <c r="K500" s="43" t="str">
        <f>IF($A500="","",_xll.ciqfunctions.udf.CIQ($A500,"IQ_NET_WORKING_CAP_TOTAL_ASSETS_SCORE",$B$3))</f>
        <v/>
      </c>
      <c r="L500" s="43" t="str">
        <f>IF($A500="","",_xll.ciqfunctions.udf.CIQ($A500,"IQ_AP_AR_SCORE",$B$3))</f>
        <v/>
      </c>
      <c r="M500" s="43" t="str">
        <f>IF($A500="","",_xll.ciqfunctions.udf.CIQ($A500,"IQ_MGMT_RATE_RETURN_SCORE",$B$3))</f>
        <v/>
      </c>
      <c r="N500" s="43" t="str">
        <f>IF($A500="","",_xll.ciqfunctions.udf.CIQ($A500,"IQ_GROSS_MARGIN_SCORE",$B$3))</f>
        <v/>
      </c>
      <c r="O500" s="43" t="str">
        <f>IF($A500="","",_xll.ciqfunctions.udf.CIQ($A500,"IQ_EBITDA_MARGIN_SCORE",$B$3))</f>
        <v/>
      </c>
      <c r="Q500" s="43" t="str">
        <f>IF($A500="","",_xll.ciqfunctions.udf.CIQ($A500,"IQ_SOLVENCY_SCORE",$B$3))</f>
        <v/>
      </c>
      <c r="R500" s="43" t="str">
        <f>IF($A500="","",_xll.ciqfunctions.udf.CIQ($A500,"IQ_FFO_INT_SCORE",$B$3))</f>
        <v/>
      </c>
      <c r="S500" s="43" t="str">
        <f>IF($A500="","",_xll.ciqfunctions.udf.CIQ($A500,"IQ_EBITDA_INT_SCORE",$B$3))</f>
        <v/>
      </c>
      <c r="T500" s="43" t="str">
        <f>IF($A500="","",_xll.ciqfunctions.udf.CIQ($A500,"IQ_FFO_TOTAL_DEBT_SCORE",$B$3))</f>
        <v/>
      </c>
      <c r="U500" s="43" t="str">
        <f>IF($A500="","",_xll.ciqfunctions.udf.CIQ($A500,"IQ_NET_DEBT_EBITDA_SCORE",$B$3))</f>
        <v/>
      </c>
      <c r="V500" s="43" t="str">
        <f>IF($A500="","",_xll.ciqfunctions.udf.CIQ($A500,"IQ_TOTAL_DEBT_CAP_SCORE",$B$3))</f>
        <v/>
      </c>
      <c r="W500" s="43" t="str">
        <f>IF($A500="","",_xll.ciqfunctions.udf.CIQ($A500,"IQ_DEBT_TOTAL_LIAB_SCORE",$B$3))</f>
        <v/>
      </c>
      <c r="X500" s="43" t="str">
        <f>IF($A500="","",_xll.ciqfunctions.udf.CIQ($A500,"IQ_TOTAL_DEBT_TOTAL_REV_SCORE",$B$3))</f>
        <v/>
      </c>
      <c r="Z500" s="43" t="str">
        <f>IF($A500="","",_xll.ciqfunctions.udf.CIQ($A500,"IQ_LIQUID_SCORE",$B$3))</f>
        <v/>
      </c>
      <c r="AA500" s="43" t="str">
        <f>IF($A500="","",_xll.ciqfunctions.udf.CIQ($A500,"IQ_FFO_PLUS_CASH_ST_DEBT_SCORE",$B$3))</f>
        <v/>
      </c>
      <c r="AB500" s="43" t="str">
        <f>IF($A500="","",_xll.ciqfunctions.udf.CIQ($A500,"IQ_FFO_GROSS_PROFIT_SCORE",$B$3))</f>
        <v/>
      </c>
      <c r="AC500" s="43" t="str">
        <f>IF($A500="","",_xll.ciqfunctions.udf.CIQ($A500,"IQ_BASIC_DEFENSE_INTERVAL_SCORE",$B$3))</f>
        <v/>
      </c>
      <c r="AD500" s="43" t="str">
        <f>IF($A500="","",_xll.ciqfunctions.udf.CIQ($A500,"IQ_CURRENT_RATIO_SCORE",$B$3))</f>
        <v/>
      </c>
      <c r="AE500" s="43" t="str">
        <f>IF($A500="","",_xll.ciqfunctions.udf.CIQ($A500,"IQ_QUICK_RATIO_SCORE",$B$3))</f>
        <v/>
      </c>
    </row>
    <row r="501" spans="1:31" ht="12.75" customHeight="1" x14ac:dyDescent="0.2">
      <c r="C501" s="43" t="str">
        <f>IF($A501="","",_xll.ciqfunctions.udf.CIQ($A501,"IQ_OPERATIONAL_SCORE",$B$3))</f>
        <v/>
      </c>
      <c r="D501" s="43" t="str">
        <f>IF($A501="","",_xll.ciqfunctions.udf.CIQ($A501,"IQ_TOTAL_REV_SCORE",$B$3))</f>
        <v/>
      </c>
      <c r="E501" s="43" t="str">
        <f>IF($A501="","",_xll.ciqfunctions.udf.CIQ($A501,"IQ_TOTAL_EQUITY_SCORE",$B$3))</f>
        <v/>
      </c>
      <c r="F501" s="43" t="str">
        <f>IF($A501="","",_xll.ciqfunctions.udf.CIQ($A501,"IQ_RETURN_CAPITAL_SCORE",$B$3))</f>
        <v/>
      </c>
      <c r="G501" s="43" t="str">
        <f>IF($A501="","",_xll.ciqfunctions.udf.CIQ($A501,"IQ_RECURRING_EARN_ASSETS_SCORE",$B$3))</f>
        <v/>
      </c>
      <c r="H501" s="43" t="str">
        <f>IF($A501="","",_xll.ciqfunctions.udf.CIQ($A501,"IQ_NET_WORKING_CAP_REV_SCORE",$B$3))</f>
        <v/>
      </c>
      <c r="I501" s="43" t="str">
        <f>IF($A501="","",_xll.ciqfunctions.udf.CIQ($A501,"IQ_ASSET_TURNS_SCORE",$B$3))</f>
        <v/>
      </c>
      <c r="J501" s="43" t="str">
        <f>IF($A501="","",_xll.ciqfunctions.udf.CIQ($A501,"IQ_INTAN_ASSETS_REV_SCORE",$B$3))</f>
        <v/>
      </c>
      <c r="K501" s="43" t="str">
        <f>IF($A501="","",_xll.ciqfunctions.udf.CIQ($A501,"IQ_NET_WORKING_CAP_TOTAL_ASSETS_SCORE",$B$3))</f>
        <v/>
      </c>
      <c r="L501" s="43" t="str">
        <f>IF($A501="","",_xll.ciqfunctions.udf.CIQ($A501,"IQ_AP_AR_SCORE",$B$3))</f>
        <v/>
      </c>
      <c r="M501" s="43" t="str">
        <f>IF($A501="","",_xll.ciqfunctions.udf.CIQ($A501,"IQ_MGMT_RATE_RETURN_SCORE",$B$3))</f>
        <v/>
      </c>
      <c r="N501" s="43" t="str">
        <f>IF($A501="","",_xll.ciqfunctions.udf.CIQ($A501,"IQ_GROSS_MARGIN_SCORE",$B$3))</f>
        <v/>
      </c>
      <c r="O501" s="43" t="str">
        <f>IF($A501="","",_xll.ciqfunctions.udf.CIQ($A501,"IQ_EBITDA_MARGIN_SCORE",$B$3))</f>
        <v/>
      </c>
      <c r="Q501" s="43" t="str">
        <f>IF($A501="","",_xll.ciqfunctions.udf.CIQ($A501,"IQ_SOLVENCY_SCORE",$B$3))</f>
        <v/>
      </c>
      <c r="R501" s="43" t="str">
        <f>IF($A501="","",_xll.ciqfunctions.udf.CIQ($A501,"IQ_FFO_INT_SCORE",$B$3))</f>
        <v/>
      </c>
      <c r="S501" s="43" t="str">
        <f>IF($A501="","",_xll.ciqfunctions.udf.CIQ($A501,"IQ_EBITDA_INT_SCORE",$B$3))</f>
        <v/>
      </c>
      <c r="T501" s="43" t="str">
        <f>IF($A501="","",_xll.ciqfunctions.udf.CIQ($A501,"IQ_FFO_TOTAL_DEBT_SCORE",$B$3))</f>
        <v/>
      </c>
      <c r="U501" s="43" t="str">
        <f>IF($A501="","",_xll.ciqfunctions.udf.CIQ($A501,"IQ_NET_DEBT_EBITDA_SCORE",$B$3))</f>
        <v/>
      </c>
      <c r="V501" s="43" t="str">
        <f>IF($A501="","",_xll.ciqfunctions.udf.CIQ($A501,"IQ_TOTAL_DEBT_CAP_SCORE",$B$3))</f>
        <v/>
      </c>
      <c r="W501" s="43" t="str">
        <f>IF($A501="","",_xll.ciqfunctions.udf.CIQ($A501,"IQ_DEBT_TOTAL_LIAB_SCORE",$B$3))</f>
        <v/>
      </c>
      <c r="X501" s="43" t="str">
        <f>IF($A501="","",_xll.ciqfunctions.udf.CIQ($A501,"IQ_TOTAL_DEBT_TOTAL_REV_SCORE",$B$3))</f>
        <v/>
      </c>
      <c r="Z501" s="43" t="str">
        <f>IF($A501="","",_xll.ciqfunctions.udf.CIQ($A501,"IQ_LIQUID_SCORE",$B$3))</f>
        <v/>
      </c>
      <c r="AA501" s="43" t="str">
        <f>IF($A501="","",_xll.ciqfunctions.udf.CIQ($A501,"IQ_FFO_PLUS_CASH_ST_DEBT_SCORE",$B$3))</f>
        <v/>
      </c>
      <c r="AB501" s="43" t="str">
        <f>IF($A501="","",_xll.ciqfunctions.udf.CIQ($A501,"IQ_FFO_GROSS_PROFIT_SCORE",$B$3))</f>
        <v/>
      </c>
      <c r="AC501" s="43" t="str">
        <f>IF($A501="","",_xll.ciqfunctions.udf.CIQ($A501,"IQ_BASIC_DEFENSE_INTERVAL_SCORE",$B$3))</f>
        <v/>
      </c>
      <c r="AD501" s="43" t="str">
        <f>IF($A501="","",_xll.ciqfunctions.udf.CIQ($A501,"IQ_CURRENT_RATIO_SCORE",$B$3))</f>
        <v/>
      </c>
      <c r="AE501" s="43" t="str">
        <f>IF($A501="","",_xll.ciqfunctions.udf.CIQ($A501,"IQ_QUICK_RATIO_SCORE",$B$3))</f>
        <v/>
      </c>
    </row>
    <row r="502" spans="1:31" ht="12.75" customHeight="1" x14ac:dyDescent="0.2">
      <c r="C502" s="43" t="str">
        <f>IF($A502="","",_xll.ciqfunctions.udf.CIQ($A502,"IQ_OPERATIONAL_SCORE",$B$3))</f>
        <v/>
      </c>
      <c r="D502" s="43" t="str">
        <f>IF($A502="","",_xll.ciqfunctions.udf.CIQ($A502,"IQ_TOTAL_REV_SCORE",$B$3))</f>
        <v/>
      </c>
      <c r="E502" s="43" t="str">
        <f>IF($A502="","",_xll.ciqfunctions.udf.CIQ($A502,"IQ_TOTAL_EQUITY_SCORE",$B$3))</f>
        <v/>
      </c>
      <c r="F502" s="43" t="str">
        <f>IF($A502="","",_xll.ciqfunctions.udf.CIQ($A502,"IQ_RETURN_CAPITAL_SCORE",$B$3))</f>
        <v/>
      </c>
      <c r="G502" s="43" t="str">
        <f>IF($A502="","",_xll.ciqfunctions.udf.CIQ($A502,"IQ_RECURRING_EARN_ASSETS_SCORE",$B$3))</f>
        <v/>
      </c>
      <c r="H502" s="43" t="str">
        <f>IF($A502="","",_xll.ciqfunctions.udf.CIQ($A502,"IQ_NET_WORKING_CAP_REV_SCORE",$B$3))</f>
        <v/>
      </c>
      <c r="I502" s="43" t="str">
        <f>IF($A502="","",_xll.ciqfunctions.udf.CIQ($A502,"IQ_ASSET_TURNS_SCORE",$B$3))</f>
        <v/>
      </c>
      <c r="J502" s="43" t="str">
        <f>IF($A502="","",_xll.ciqfunctions.udf.CIQ($A502,"IQ_INTAN_ASSETS_REV_SCORE",$B$3))</f>
        <v/>
      </c>
      <c r="K502" s="43" t="str">
        <f>IF($A502="","",_xll.ciqfunctions.udf.CIQ($A502,"IQ_NET_WORKING_CAP_TOTAL_ASSETS_SCORE",$B$3))</f>
        <v/>
      </c>
      <c r="L502" s="43" t="str">
        <f>IF($A502="","",_xll.ciqfunctions.udf.CIQ($A502,"IQ_AP_AR_SCORE",$B$3))</f>
        <v/>
      </c>
      <c r="M502" s="43" t="str">
        <f>IF($A502="","",_xll.ciqfunctions.udf.CIQ($A502,"IQ_MGMT_RATE_RETURN_SCORE",$B$3))</f>
        <v/>
      </c>
      <c r="N502" s="43" t="str">
        <f>IF($A502="","",_xll.ciqfunctions.udf.CIQ($A502,"IQ_GROSS_MARGIN_SCORE",$B$3))</f>
        <v/>
      </c>
      <c r="O502" s="43" t="str">
        <f>IF($A502="","",_xll.ciqfunctions.udf.CIQ($A502,"IQ_EBITDA_MARGIN_SCORE",$B$3))</f>
        <v/>
      </c>
      <c r="Q502" s="43" t="str">
        <f>IF($A502="","",_xll.ciqfunctions.udf.CIQ($A502,"IQ_SOLVENCY_SCORE",$B$3))</f>
        <v/>
      </c>
      <c r="R502" s="43" t="str">
        <f>IF($A502="","",_xll.ciqfunctions.udf.CIQ($A502,"IQ_FFO_INT_SCORE",$B$3))</f>
        <v/>
      </c>
      <c r="S502" s="43" t="str">
        <f>IF($A502="","",_xll.ciqfunctions.udf.CIQ($A502,"IQ_EBITDA_INT_SCORE",$B$3))</f>
        <v/>
      </c>
      <c r="T502" s="43" t="str">
        <f>IF($A502="","",_xll.ciqfunctions.udf.CIQ($A502,"IQ_FFO_TOTAL_DEBT_SCORE",$B$3))</f>
        <v/>
      </c>
      <c r="U502" s="43" t="str">
        <f>IF($A502="","",_xll.ciqfunctions.udf.CIQ($A502,"IQ_NET_DEBT_EBITDA_SCORE",$B$3))</f>
        <v/>
      </c>
      <c r="V502" s="43" t="str">
        <f>IF($A502="","",_xll.ciqfunctions.udf.CIQ($A502,"IQ_TOTAL_DEBT_CAP_SCORE",$B$3))</f>
        <v/>
      </c>
      <c r="W502" s="43" t="str">
        <f>IF($A502="","",_xll.ciqfunctions.udf.CIQ($A502,"IQ_DEBT_TOTAL_LIAB_SCORE",$B$3))</f>
        <v/>
      </c>
      <c r="X502" s="43" t="str">
        <f>IF($A502="","",_xll.ciqfunctions.udf.CIQ($A502,"IQ_TOTAL_DEBT_TOTAL_REV_SCORE",$B$3))</f>
        <v/>
      </c>
      <c r="Z502" s="43" t="str">
        <f>IF($A502="","",_xll.ciqfunctions.udf.CIQ($A502,"IQ_LIQUID_SCORE",$B$3))</f>
        <v/>
      </c>
      <c r="AA502" s="43" t="str">
        <f>IF($A502="","",_xll.ciqfunctions.udf.CIQ($A502,"IQ_FFO_PLUS_CASH_ST_DEBT_SCORE",$B$3))</f>
        <v/>
      </c>
      <c r="AB502" s="43" t="str">
        <f>IF($A502="","",_xll.ciqfunctions.udf.CIQ($A502,"IQ_FFO_GROSS_PROFIT_SCORE",$B$3))</f>
        <v/>
      </c>
      <c r="AC502" s="43" t="str">
        <f>IF($A502="","",_xll.ciqfunctions.udf.CIQ($A502,"IQ_BASIC_DEFENSE_INTERVAL_SCORE",$B$3))</f>
        <v/>
      </c>
      <c r="AD502" s="43" t="str">
        <f>IF($A502="","",_xll.ciqfunctions.udf.CIQ($A502,"IQ_CURRENT_RATIO_SCORE",$B$3))</f>
        <v/>
      </c>
      <c r="AE502" s="43" t="str">
        <f>IF($A502="","",_xll.ciqfunctions.udf.CIQ($A502,"IQ_QUICK_RATIO_SCORE",$B$3))</f>
        <v/>
      </c>
    </row>
    <row r="503" spans="1:31" ht="12.75" customHeight="1" x14ac:dyDescent="0.2">
      <c r="C503" s="43" t="str">
        <f>IF($A503="","",_xll.ciqfunctions.udf.CIQ($A503,"IQ_OPERATIONAL_SCORE",$B$3))</f>
        <v/>
      </c>
      <c r="D503" s="43" t="str">
        <f>IF($A503="","",_xll.ciqfunctions.udf.CIQ($A503,"IQ_TOTAL_REV_SCORE",$B$3))</f>
        <v/>
      </c>
      <c r="E503" s="43" t="str">
        <f>IF($A503="","",_xll.ciqfunctions.udf.CIQ($A503,"IQ_TOTAL_EQUITY_SCORE",$B$3))</f>
        <v/>
      </c>
      <c r="F503" s="43" t="str">
        <f>IF($A503="","",_xll.ciqfunctions.udf.CIQ($A503,"IQ_RETURN_CAPITAL_SCORE",$B$3))</f>
        <v/>
      </c>
      <c r="G503" s="43" t="str">
        <f>IF($A503="","",_xll.ciqfunctions.udf.CIQ($A503,"IQ_RECURRING_EARN_ASSETS_SCORE",$B$3))</f>
        <v/>
      </c>
      <c r="H503" s="43" t="str">
        <f>IF($A503="","",_xll.ciqfunctions.udf.CIQ($A503,"IQ_NET_WORKING_CAP_REV_SCORE",$B$3))</f>
        <v/>
      </c>
      <c r="I503" s="43" t="str">
        <f>IF($A503="","",_xll.ciqfunctions.udf.CIQ($A503,"IQ_ASSET_TURNS_SCORE",$B$3))</f>
        <v/>
      </c>
      <c r="J503" s="43" t="str">
        <f>IF($A503="","",_xll.ciqfunctions.udf.CIQ($A503,"IQ_INTAN_ASSETS_REV_SCORE",$B$3))</f>
        <v/>
      </c>
      <c r="K503" s="43" t="str">
        <f>IF($A503="","",_xll.ciqfunctions.udf.CIQ($A503,"IQ_NET_WORKING_CAP_TOTAL_ASSETS_SCORE",$B$3))</f>
        <v/>
      </c>
      <c r="L503" s="43" t="str">
        <f>IF($A503="","",_xll.ciqfunctions.udf.CIQ($A503,"IQ_AP_AR_SCORE",$B$3))</f>
        <v/>
      </c>
      <c r="M503" s="43" t="str">
        <f>IF($A503="","",_xll.ciqfunctions.udf.CIQ($A503,"IQ_MGMT_RATE_RETURN_SCORE",$B$3))</f>
        <v/>
      </c>
      <c r="N503" s="43" t="str">
        <f>IF($A503="","",_xll.ciqfunctions.udf.CIQ($A503,"IQ_GROSS_MARGIN_SCORE",$B$3))</f>
        <v/>
      </c>
      <c r="O503" s="43" t="str">
        <f>IF($A503="","",_xll.ciqfunctions.udf.CIQ($A503,"IQ_EBITDA_MARGIN_SCORE",$B$3))</f>
        <v/>
      </c>
      <c r="Q503" s="43" t="str">
        <f>IF($A503="","",_xll.ciqfunctions.udf.CIQ($A503,"IQ_SOLVENCY_SCORE",$B$3))</f>
        <v/>
      </c>
      <c r="R503" s="43" t="str">
        <f>IF($A503="","",_xll.ciqfunctions.udf.CIQ($A503,"IQ_FFO_INT_SCORE",$B$3))</f>
        <v/>
      </c>
      <c r="S503" s="43" t="str">
        <f>IF($A503="","",_xll.ciqfunctions.udf.CIQ($A503,"IQ_EBITDA_INT_SCORE",$B$3))</f>
        <v/>
      </c>
      <c r="T503" s="43" t="str">
        <f>IF($A503="","",_xll.ciqfunctions.udf.CIQ($A503,"IQ_FFO_TOTAL_DEBT_SCORE",$B$3))</f>
        <v/>
      </c>
      <c r="U503" s="43" t="str">
        <f>IF($A503="","",_xll.ciqfunctions.udf.CIQ($A503,"IQ_NET_DEBT_EBITDA_SCORE",$B$3))</f>
        <v/>
      </c>
      <c r="V503" s="43" t="str">
        <f>IF($A503="","",_xll.ciqfunctions.udf.CIQ($A503,"IQ_TOTAL_DEBT_CAP_SCORE",$B$3))</f>
        <v/>
      </c>
      <c r="W503" s="43" t="str">
        <f>IF($A503="","",_xll.ciqfunctions.udf.CIQ($A503,"IQ_DEBT_TOTAL_LIAB_SCORE",$B$3))</f>
        <v/>
      </c>
      <c r="X503" s="43" t="str">
        <f>IF($A503="","",_xll.ciqfunctions.udf.CIQ($A503,"IQ_TOTAL_DEBT_TOTAL_REV_SCORE",$B$3))</f>
        <v/>
      </c>
      <c r="Z503" s="43" t="str">
        <f>IF($A503="","",_xll.ciqfunctions.udf.CIQ($A503,"IQ_LIQUID_SCORE",$B$3))</f>
        <v/>
      </c>
      <c r="AA503" s="43" t="str">
        <f>IF($A503="","",_xll.ciqfunctions.udf.CIQ($A503,"IQ_FFO_PLUS_CASH_ST_DEBT_SCORE",$B$3))</f>
        <v/>
      </c>
      <c r="AB503" s="43" t="str">
        <f>IF($A503="","",_xll.ciqfunctions.udf.CIQ($A503,"IQ_FFO_GROSS_PROFIT_SCORE",$B$3))</f>
        <v/>
      </c>
      <c r="AC503" s="43" t="str">
        <f>IF($A503="","",_xll.ciqfunctions.udf.CIQ($A503,"IQ_BASIC_DEFENSE_INTERVAL_SCORE",$B$3))</f>
        <v/>
      </c>
      <c r="AD503" s="43" t="str">
        <f>IF($A503="","",_xll.ciqfunctions.udf.CIQ($A503,"IQ_CURRENT_RATIO_SCORE",$B$3))</f>
        <v/>
      </c>
      <c r="AE503" s="43" t="str">
        <f>IF($A503="","",_xll.ciqfunctions.udf.CIQ($A503,"IQ_QUICK_RATIO_SCORE",$B$3))</f>
        <v/>
      </c>
    </row>
    <row r="504" spans="1:31" ht="12.75" customHeight="1" x14ac:dyDescent="0.2">
      <c r="C504" s="43" t="str">
        <f>IF($A504="","",_xll.ciqfunctions.udf.CIQ($A504,"IQ_OPERATIONAL_SCORE",$B$3))</f>
        <v/>
      </c>
      <c r="D504" s="43" t="str">
        <f>IF($A504="","",_xll.ciqfunctions.udf.CIQ($A504,"IQ_TOTAL_REV_SCORE",$B$3))</f>
        <v/>
      </c>
      <c r="E504" s="43" t="str">
        <f>IF($A504="","",_xll.ciqfunctions.udf.CIQ($A504,"IQ_TOTAL_EQUITY_SCORE",$B$3))</f>
        <v/>
      </c>
      <c r="F504" s="43" t="str">
        <f>IF($A504="","",_xll.ciqfunctions.udf.CIQ($A504,"IQ_RETURN_CAPITAL_SCORE",$B$3))</f>
        <v/>
      </c>
      <c r="G504" s="43" t="str">
        <f>IF($A504="","",_xll.ciqfunctions.udf.CIQ($A504,"IQ_RECURRING_EARN_ASSETS_SCORE",$B$3))</f>
        <v/>
      </c>
      <c r="H504" s="43" t="str">
        <f>IF($A504="","",_xll.ciqfunctions.udf.CIQ($A504,"IQ_NET_WORKING_CAP_REV_SCORE",$B$3))</f>
        <v/>
      </c>
      <c r="I504" s="43" t="str">
        <f>IF($A504="","",_xll.ciqfunctions.udf.CIQ($A504,"IQ_ASSET_TURNS_SCORE",$B$3))</f>
        <v/>
      </c>
      <c r="J504" s="43" t="str">
        <f>IF($A504="","",_xll.ciqfunctions.udf.CIQ($A504,"IQ_INTAN_ASSETS_REV_SCORE",$B$3))</f>
        <v/>
      </c>
      <c r="K504" s="43" t="str">
        <f>IF($A504="","",_xll.ciqfunctions.udf.CIQ($A504,"IQ_NET_WORKING_CAP_TOTAL_ASSETS_SCORE",$B$3))</f>
        <v/>
      </c>
      <c r="L504" s="43" t="str">
        <f>IF($A504="","",_xll.ciqfunctions.udf.CIQ($A504,"IQ_AP_AR_SCORE",$B$3))</f>
        <v/>
      </c>
      <c r="M504" s="43" t="str">
        <f>IF($A504="","",_xll.ciqfunctions.udf.CIQ($A504,"IQ_MGMT_RATE_RETURN_SCORE",$B$3))</f>
        <v/>
      </c>
      <c r="N504" s="43" t="str">
        <f>IF($A504="","",_xll.ciqfunctions.udf.CIQ($A504,"IQ_GROSS_MARGIN_SCORE",$B$3))</f>
        <v/>
      </c>
      <c r="O504" s="43" t="str">
        <f>IF($A504="","",_xll.ciqfunctions.udf.CIQ($A504,"IQ_EBITDA_MARGIN_SCORE",$B$3))</f>
        <v/>
      </c>
      <c r="Q504" s="43" t="str">
        <f>IF($A504="","",_xll.ciqfunctions.udf.CIQ($A504,"IQ_SOLVENCY_SCORE",$B$3))</f>
        <v/>
      </c>
      <c r="R504" s="43" t="str">
        <f>IF($A504="","",_xll.ciqfunctions.udf.CIQ($A504,"IQ_FFO_INT_SCORE",$B$3))</f>
        <v/>
      </c>
      <c r="S504" s="43" t="str">
        <f>IF($A504="","",_xll.ciqfunctions.udf.CIQ($A504,"IQ_EBITDA_INT_SCORE",$B$3))</f>
        <v/>
      </c>
      <c r="T504" s="43" t="str">
        <f>IF($A504="","",_xll.ciqfunctions.udf.CIQ($A504,"IQ_FFO_TOTAL_DEBT_SCORE",$B$3))</f>
        <v/>
      </c>
      <c r="U504" s="43" t="str">
        <f>IF($A504="","",_xll.ciqfunctions.udf.CIQ($A504,"IQ_NET_DEBT_EBITDA_SCORE",$B$3))</f>
        <v/>
      </c>
      <c r="V504" s="43" t="str">
        <f>IF($A504="","",_xll.ciqfunctions.udf.CIQ($A504,"IQ_TOTAL_DEBT_CAP_SCORE",$B$3))</f>
        <v/>
      </c>
      <c r="W504" s="43" t="str">
        <f>IF($A504="","",_xll.ciqfunctions.udf.CIQ($A504,"IQ_DEBT_TOTAL_LIAB_SCORE",$B$3))</f>
        <v/>
      </c>
      <c r="X504" s="43" t="str">
        <f>IF($A504="","",_xll.ciqfunctions.udf.CIQ($A504,"IQ_TOTAL_DEBT_TOTAL_REV_SCORE",$B$3))</f>
        <v/>
      </c>
      <c r="Z504" s="43" t="str">
        <f>IF($A504="","",_xll.ciqfunctions.udf.CIQ($A504,"IQ_LIQUID_SCORE",$B$3))</f>
        <v/>
      </c>
      <c r="AA504" s="43" t="str">
        <f>IF($A504="","",_xll.ciqfunctions.udf.CIQ($A504,"IQ_FFO_PLUS_CASH_ST_DEBT_SCORE",$B$3))</f>
        <v/>
      </c>
      <c r="AB504" s="43" t="str">
        <f>IF($A504="","",_xll.ciqfunctions.udf.CIQ($A504,"IQ_FFO_GROSS_PROFIT_SCORE",$B$3))</f>
        <v/>
      </c>
      <c r="AC504" s="43" t="str">
        <f>IF($A504="","",_xll.ciqfunctions.udf.CIQ($A504,"IQ_BASIC_DEFENSE_INTERVAL_SCORE",$B$3))</f>
        <v/>
      </c>
      <c r="AD504" s="43" t="str">
        <f>IF($A504="","",_xll.ciqfunctions.udf.CIQ($A504,"IQ_CURRENT_RATIO_SCORE",$B$3))</f>
        <v/>
      </c>
      <c r="AE504" s="43" t="str">
        <f>IF($A504="","",_xll.ciqfunctions.udf.CIQ($A504,"IQ_QUICK_RATIO_SCORE",$B$3))</f>
        <v/>
      </c>
    </row>
    <row r="505" spans="1:31" ht="12.75" customHeight="1" x14ac:dyDescent="0.2">
      <c r="C505" s="43" t="str">
        <f>IF($A505="","",_xll.ciqfunctions.udf.CIQ($A505,"IQ_OPERATIONAL_SCORE",$B$3))</f>
        <v/>
      </c>
      <c r="D505" s="43" t="str">
        <f>IF($A505="","",_xll.ciqfunctions.udf.CIQ($A505,"IQ_TOTAL_REV_SCORE",$B$3))</f>
        <v/>
      </c>
      <c r="E505" s="43" t="str">
        <f>IF($A505="","",_xll.ciqfunctions.udf.CIQ($A505,"IQ_TOTAL_EQUITY_SCORE",$B$3))</f>
        <v/>
      </c>
      <c r="F505" s="43" t="str">
        <f>IF($A505="","",_xll.ciqfunctions.udf.CIQ($A505,"IQ_RETURN_CAPITAL_SCORE",$B$3))</f>
        <v/>
      </c>
      <c r="G505" s="43" t="str">
        <f>IF($A505="","",_xll.ciqfunctions.udf.CIQ($A505,"IQ_RECURRING_EARN_ASSETS_SCORE",$B$3))</f>
        <v/>
      </c>
      <c r="H505" s="43" t="str">
        <f>IF($A505="","",_xll.ciqfunctions.udf.CIQ($A505,"IQ_NET_WORKING_CAP_REV_SCORE",$B$3))</f>
        <v/>
      </c>
      <c r="I505" s="43" t="str">
        <f>IF($A505="","",_xll.ciqfunctions.udf.CIQ($A505,"IQ_ASSET_TURNS_SCORE",$B$3))</f>
        <v/>
      </c>
      <c r="J505" s="43" t="str">
        <f>IF($A505="","",_xll.ciqfunctions.udf.CIQ($A505,"IQ_INTAN_ASSETS_REV_SCORE",$B$3))</f>
        <v/>
      </c>
      <c r="K505" s="43" t="str">
        <f>IF($A505="","",_xll.ciqfunctions.udf.CIQ($A505,"IQ_NET_WORKING_CAP_TOTAL_ASSETS_SCORE",$B$3))</f>
        <v/>
      </c>
      <c r="L505" s="43" t="str">
        <f>IF($A505="","",_xll.ciqfunctions.udf.CIQ($A505,"IQ_AP_AR_SCORE",$B$3))</f>
        <v/>
      </c>
      <c r="M505" s="43" t="str">
        <f>IF($A505="","",_xll.ciqfunctions.udf.CIQ($A505,"IQ_MGMT_RATE_RETURN_SCORE",$B$3))</f>
        <v/>
      </c>
      <c r="N505" s="43" t="str">
        <f>IF($A505="","",_xll.ciqfunctions.udf.CIQ($A505,"IQ_GROSS_MARGIN_SCORE",$B$3))</f>
        <v/>
      </c>
      <c r="O505" s="43" t="str">
        <f>IF($A505="","",_xll.ciqfunctions.udf.CIQ($A505,"IQ_EBITDA_MARGIN_SCORE",$B$3))</f>
        <v/>
      </c>
      <c r="Q505" s="43" t="str">
        <f>IF($A505="","",_xll.ciqfunctions.udf.CIQ($A505,"IQ_SOLVENCY_SCORE",$B$3))</f>
        <v/>
      </c>
      <c r="R505" s="43" t="str">
        <f>IF($A505="","",_xll.ciqfunctions.udf.CIQ($A505,"IQ_FFO_INT_SCORE",$B$3))</f>
        <v/>
      </c>
      <c r="S505" s="43" t="str">
        <f>IF($A505="","",_xll.ciqfunctions.udf.CIQ($A505,"IQ_EBITDA_INT_SCORE",$B$3))</f>
        <v/>
      </c>
      <c r="T505" s="43" t="str">
        <f>IF($A505="","",_xll.ciqfunctions.udf.CIQ($A505,"IQ_FFO_TOTAL_DEBT_SCORE",$B$3))</f>
        <v/>
      </c>
      <c r="U505" s="43" t="str">
        <f>IF($A505="","",_xll.ciqfunctions.udf.CIQ($A505,"IQ_NET_DEBT_EBITDA_SCORE",$B$3))</f>
        <v/>
      </c>
      <c r="V505" s="43" t="str">
        <f>IF($A505="","",_xll.ciqfunctions.udf.CIQ($A505,"IQ_TOTAL_DEBT_CAP_SCORE",$B$3))</f>
        <v/>
      </c>
      <c r="W505" s="43" t="str">
        <f>IF($A505="","",_xll.ciqfunctions.udf.CIQ($A505,"IQ_DEBT_TOTAL_LIAB_SCORE",$B$3))</f>
        <v/>
      </c>
      <c r="X505" s="43" t="str">
        <f>IF($A505="","",_xll.ciqfunctions.udf.CIQ($A505,"IQ_TOTAL_DEBT_TOTAL_REV_SCORE",$B$3))</f>
        <v/>
      </c>
      <c r="Z505" s="43" t="str">
        <f>IF($A505="","",_xll.ciqfunctions.udf.CIQ($A505,"IQ_LIQUID_SCORE",$B$3))</f>
        <v/>
      </c>
      <c r="AA505" s="43" t="str">
        <f>IF($A505="","",_xll.ciqfunctions.udf.CIQ($A505,"IQ_FFO_PLUS_CASH_ST_DEBT_SCORE",$B$3))</f>
        <v/>
      </c>
      <c r="AB505" s="43" t="str">
        <f>IF($A505="","",_xll.ciqfunctions.udf.CIQ($A505,"IQ_FFO_GROSS_PROFIT_SCORE",$B$3))</f>
        <v/>
      </c>
      <c r="AC505" s="43" t="str">
        <f>IF($A505="","",_xll.ciqfunctions.udf.CIQ($A505,"IQ_BASIC_DEFENSE_INTERVAL_SCORE",$B$3))</f>
        <v/>
      </c>
      <c r="AD505" s="43" t="str">
        <f>IF($A505="","",_xll.ciqfunctions.udf.CIQ($A505,"IQ_CURRENT_RATIO_SCORE",$B$3))</f>
        <v/>
      </c>
      <c r="AE505" s="43" t="str">
        <f>IF($A505="","",_xll.ciqfunctions.udf.CIQ($A505,"IQ_QUICK_RATIO_SCORE",$B$3))</f>
        <v/>
      </c>
    </row>
    <row r="506" spans="1:31" ht="12.75" customHeight="1" x14ac:dyDescent="0.2">
      <c r="C506" s="43" t="str">
        <f>IF($A506="","",_xll.ciqfunctions.udf.CIQ($A506,"IQ_OPERATIONAL_SCORE",$B$3))</f>
        <v/>
      </c>
      <c r="D506" s="43" t="str">
        <f>IF($A506="","",_xll.ciqfunctions.udf.CIQ($A506,"IQ_TOTAL_REV_SCORE",$B$3))</f>
        <v/>
      </c>
      <c r="E506" s="43" t="str">
        <f>IF($A506="","",_xll.ciqfunctions.udf.CIQ($A506,"IQ_TOTAL_EQUITY_SCORE",$B$3))</f>
        <v/>
      </c>
      <c r="F506" s="43" t="str">
        <f>IF($A506="","",_xll.ciqfunctions.udf.CIQ($A506,"IQ_RETURN_CAPITAL_SCORE",$B$3))</f>
        <v/>
      </c>
      <c r="G506" s="43" t="str">
        <f>IF($A506="","",_xll.ciqfunctions.udf.CIQ($A506,"IQ_RECURRING_EARN_ASSETS_SCORE",$B$3))</f>
        <v/>
      </c>
      <c r="H506" s="43" t="str">
        <f>IF($A506="","",_xll.ciqfunctions.udf.CIQ($A506,"IQ_NET_WORKING_CAP_REV_SCORE",$B$3))</f>
        <v/>
      </c>
      <c r="I506" s="43" t="str">
        <f>IF($A506="","",_xll.ciqfunctions.udf.CIQ($A506,"IQ_ASSET_TURNS_SCORE",$B$3))</f>
        <v/>
      </c>
      <c r="J506" s="43" t="str">
        <f>IF($A506="","",_xll.ciqfunctions.udf.CIQ($A506,"IQ_INTAN_ASSETS_REV_SCORE",$B$3))</f>
        <v/>
      </c>
      <c r="K506" s="43" t="str">
        <f>IF($A506="","",_xll.ciqfunctions.udf.CIQ($A506,"IQ_NET_WORKING_CAP_TOTAL_ASSETS_SCORE",$B$3))</f>
        <v/>
      </c>
      <c r="L506" s="43" t="str">
        <f>IF($A506="","",_xll.ciqfunctions.udf.CIQ($A506,"IQ_AP_AR_SCORE",$B$3))</f>
        <v/>
      </c>
      <c r="M506" s="43" t="str">
        <f>IF($A506="","",_xll.ciqfunctions.udf.CIQ($A506,"IQ_MGMT_RATE_RETURN_SCORE",$B$3))</f>
        <v/>
      </c>
      <c r="N506" s="43" t="str">
        <f>IF($A506="","",_xll.ciqfunctions.udf.CIQ($A506,"IQ_GROSS_MARGIN_SCORE",$B$3))</f>
        <v/>
      </c>
      <c r="O506" s="43" t="str">
        <f>IF($A506="","",_xll.ciqfunctions.udf.CIQ($A506,"IQ_EBITDA_MARGIN_SCORE",$B$3))</f>
        <v/>
      </c>
      <c r="Q506" s="43" t="str">
        <f>IF($A506="","",_xll.ciqfunctions.udf.CIQ($A506,"IQ_SOLVENCY_SCORE",$B$3))</f>
        <v/>
      </c>
      <c r="R506" s="43" t="str">
        <f>IF($A506="","",_xll.ciqfunctions.udf.CIQ($A506,"IQ_FFO_INT_SCORE",$B$3))</f>
        <v/>
      </c>
      <c r="S506" s="43" t="str">
        <f>IF($A506="","",_xll.ciqfunctions.udf.CIQ($A506,"IQ_EBITDA_INT_SCORE",$B$3))</f>
        <v/>
      </c>
      <c r="T506" s="43" t="str">
        <f>IF($A506="","",_xll.ciqfunctions.udf.CIQ($A506,"IQ_FFO_TOTAL_DEBT_SCORE",$B$3))</f>
        <v/>
      </c>
      <c r="U506" s="43" t="str">
        <f>IF($A506="","",_xll.ciqfunctions.udf.CIQ($A506,"IQ_NET_DEBT_EBITDA_SCORE",$B$3))</f>
        <v/>
      </c>
      <c r="V506" s="43" t="str">
        <f>IF($A506="","",_xll.ciqfunctions.udf.CIQ($A506,"IQ_TOTAL_DEBT_CAP_SCORE",$B$3))</f>
        <v/>
      </c>
      <c r="W506" s="43" t="str">
        <f>IF($A506="","",_xll.ciqfunctions.udf.CIQ($A506,"IQ_DEBT_TOTAL_LIAB_SCORE",$B$3))</f>
        <v/>
      </c>
      <c r="X506" s="43" t="str">
        <f>IF($A506="","",_xll.ciqfunctions.udf.CIQ($A506,"IQ_TOTAL_DEBT_TOTAL_REV_SCORE",$B$3))</f>
        <v/>
      </c>
      <c r="Z506" s="43" t="str">
        <f>IF($A506="","",_xll.ciqfunctions.udf.CIQ($A506,"IQ_LIQUID_SCORE",$B$3))</f>
        <v/>
      </c>
      <c r="AA506" s="43" t="str">
        <f>IF($A506="","",_xll.ciqfunctions.udf.CIQ($A506,"IQ_FFO_PLUS_CASH_ST_DEBT_SCORE",$B$3))</f>
        <v/>
      </c>
      <c r="AB506" s="43" t="str">
        <f>IF($A506="","",_xll.ciqfunctions.udf.CIQ($A506,"IQ_FFO_GROSS_PROFIT_SCORE",$B$3))</f>
        <v/>
      </c>
      <c r="AC506" s="43" t="str">
        <f>IF($A506="","",_xll.ciqfunctions.udf.CIQ($A506,"IQ_BASIC_DEFENSE_INTERVAL_SCORE",$B$3))</f>
        <v/>
      </c>
      <c r="AD506" s="43" t="str">
        <f>IF($A506="","",_xll.ciqfunctions.udf.CIQ($A506,"IQ_CURRENT_RATIO_SCORE",$B$3))</f>
        <v/>
      </c>
      <c r="AE506" s="43" t="str">
        <f>IF($A506="","",_xll.ciqfunctions.udf.CIQ($A506,"IQ_QUICK_RATIO_SCORE",$B$3))</f>
        <v/>
      </c>
    </row>
    <row r="507" spans="1:31" ht="12.75" customHeight="1" x14ac:dyDescent="0.2">
      <c r="C507" s="43" t="str">
        <f>IF($A507="","",_xll.ciqfunctions.udf.CIQ($A507,"IQ_OPERATIONAL_SCORE",$B$3))</f>
        <v/>
      </c>
      <c r="D507" s="43" t="str">
        <f>IF($A507="","",_xll.ciqfunctions.udf.CIQ($A507,"IQ_TOTAL_REV_SCORE",$B$3))</f>
        <v/>
      </c>
      <c r="E507" s="43" t="str">
        <f>IF($A507="","",_xll.ciqfunctions.udf.CIQ($A507,"IQ_TOTAL_EQUITY_SCORE",$B$3))</f>
        <v/>
      </c>
      <c r="F507" s="43" t="str">
        <f>IF($A507="","",_xll.ciqfunctions.udf.CIQ($A507,"IQ_RETURN_CAPITAL_SCORE",$B$3))</f>
        <v/>
      </c>
      <c r="G507" s="43" t="str">
        <f>IF($A507="","",_xll.ciqfunctions.udf.CIQ($A507,"IQ_RECURRING_EARN_ASSETS_SCORE",$B$3))</f>
        <v/>
      </c>
      <c r="H507" s="43" t="str">
        <f>IF($A507="","",_xll.ciqfunctions.udf.CIQ($A507,"IQ_NET_WORKING_CAP_REV_SCORE",$B$3))</f>
        <v/>
      </c>
      <c r="I507" s="43" t="str">
        <f>IF($A507="","",_xll.ciqfunctions.udf.CIQ($A507,"IQ_ASSET_TURNS_SCORE",$B$3))</f>
        <v/>
      </c>
      <c r="J507" s="43" t="str">
        <f>IF($A507="","",_xll.ciqfunctions.udf.CIQ($A507,"IQ_INTAN_ASSETS_REV_SCORE",$B$3))</f>
        <v/>
      </c>
      <c r="K507" s="43" t="str">
        <f>IF($A507="","",_xll.ciqfunctions.udf.CIQ($A507,"IQ_NET_WORKING_CAP_TOTAL_ASSETS_SCORE",$B$3))</f>
        <v/>
      </c>
      <c r="L507" s="43" t="str">
        <f>IF($A507="","",_xll.ciqfunctions.udf.CIQ($A507,"IQ_AP_AR_SCORE",$B$3))</f>
        <v/>
      </c>
      <c r="M507" s="43" t="str">
        <f>IF($A507="","",_xll.ciqfunctions.udf.CIQ($A507,"IQ_MGMT_RATE_RETURN_SCORE",$B$3))</f>
        <v/>
      </c>
      <c r="N507" s="43" t="str">
        <f>IF($A507="","",_xll.ciqfunctions.udf.CIQ($A507,"IQ_GROSS_MARGIN_SCORE",$B$3))</f>
        <v/>
      </c>
      <c r="O507" s="43" t="str">
        <f>IF($A507="","",_xll.ciqfunctions.udf.CIQ($A507,"IQ_EBITDA_MARGIN_SCORE",$B$3))</f>
        <v/>
      </c>
      <c r="Q507" s="43" t="str">
        <f>IF($A507="","",_xll.ciqfunctions.udf.CIQ($A507,"IQ_SOLVENCY_SCORE",$B$3))</f>
        <v/>
      </c>
      <c r="R507" s="43" t="str">
        <f>IF($A507="","",_xll.ciqfunctions.udf.CIQ($A507,"IQ_FFO_INT_SCORE",$B$3))</f>
        <v/>
      </c>
      <c r="S507" s="43" t="str">
        <f>IF($A507="","",_xll.ciqfunctions.udf.CIQ($A507,"IQ_EBITDA_INT_SCORE",$B$3))</f>
        <v/>
      </c>
      <c r="T507" s="43" t="str">
        <f>IF($A507="","",_xll.ciqfunctions.udf.CIQ($A507,"IQ_FFO_TOTAL_DEBT_SCORE",$B$3))</f>
        <v/>
      </c>
      <c r="U507" s="43" t="str">
        <f>IF($A507="","",_xll.ciqfunctions.udf.CIQ($A507,"IQ_NET_DEBT_EBITDA_SCORE",$B$3))</f>
        <v/>
      </c>
      <c r="V507" s="43" t="str">
        <f>IF($A507="","",_xll.ciqfunctions.udf.CIQ($A507,"IQ_TOTAL_DEBT_CAP_SCORE",$B$3))</f>
        <v/>
      </c>
      <c r="W507" s="43" t="str">
        <f>IF($A507="","",_xll.ciqfunctions.udf.CIQ($A507,"IQ_DEBT_TOTAL_LIAB_SCORE",$B$3))</f>
        <v/>
      </c>
      <c r="X507" s="43" t="str">
        <f>IF($A507="","",_xll.ciqfunctions.udf.CIQ($A507,"IQ_TOTAL_DEBT_TOTAL_REV_SCORE",$B$3))</f>
        <v/>
      </c>
      <c r="Z507" s="43" t="str">
        <f>IF($A507="","",_xll.ciqfunctions.udf.CIQ($A507,"IQ_LIQUID_SCORE",$B$3))</f>
        <v/>
      </c>
      <c r="AA507" s="43" t="str">
        <f>IF($A507="","",_xll.ciqfunctions.udf.CIQ($A507,"IQ_FFO_PLUS_CASH_ST_DEBT_SCORE",$B$3))</f>
        <v/>
      </c>
      <c r="AB507" s="43" t="str">
        <f>IF($A507="","",_xll.ciqfunctions.udf.CIQ($A507,"IQ_FFO_GROSS_PROFIT_SCORE",$B$3))</f>
        <v/>
      </c>
      <c r="AC507" s="43" t="str">
        <f>IF($A507="","",_xll.ciqfunctions.udf.CIQ($A507,"IQ_BASIC_DEFENSE_INTERVAL_SCORE",$B$3))</f>
        <v/>
      </c>
      <c r="AD507" s="43" t="str">
        <f>IF($A507="","",_xll.ciqfunctions.udf.CIQ($A507,"IQ_CURRENT_RATIO_SCORE",$B$3))</f>
        <v/>
      </c>
      <c r="AE507" s="43" t="str">
        <f>IF($A507="","",_xll.ciqfunctions.udf.CIQ($A507,"IQ_QUICK_RATIO_SCORE",$B$3))</f>
        <v/>
      </c>
    </row>
    <row r="508" spans="1:31" ht="12.75" customHeight="1" x14ac:dyDescent="0.2">
      <c r="C508" s="43" t="str">
        <f>IF($A508="","",_xll.ciqfunctions.udf.CIQ($A508,"IQ_OPERATIONAL_SCORE",$B$3))</f>
        <v/>
      </c>
      <c r="D508" s="43" t="str">
        <f>IF($A508="","",_xll.ciqfunctions.udf.CIQ($A508,"IQ_TOTAL_REV_SCORE",$B$3))</f>
        <v/>
      </c>
      <c r="E508" s="43" t="str">
        <f>IF($A508="","",_xll.ciqfunctions.udf.CIQ($A508,"IQ_TOTAL_EQUITY_SCORE",$B$3))</f>
        <v/>
      </c>
      <c r="F508" s="43" t="str">
        <f>IF($A508="","",_xll.ciqfunctions.udf.CIQ($A508,"IQ_RETURN_CAPITAL_SCORE",$B$3))</f>
        <v/>
      </c>
      <c r="G508" s="43" t="str">
        <f>IF($A508="","",_xll.ciqfunctions.udf.CIQ($A508,"IQ_RECURRING_EARN_ASSETS_SCORE",$B$3))</f>
        <v/>
      </c>
      <c r="H508" s="43" t="str">
        <f>IF($A508="","",_xll.ciqfunctions.udf.CIQ($A508,"IQ_NET_WORKING_CAP_REV_SCORE",$B$3))</f>
        <v/>
      </c>
      <c r="I508" s="43" t="str">
        <f>IF($A508="","",_xll.ciqfunctions.udf.CIQ($A508,"IQ_ASSET_TURNS_SCORE",$B$3))</f>
        <v/>
      </c>
      <c r="J508" s="43" t="str">
        <f>IF($A508="","",_xll.ciqfunctions.udf.CIQ($A508,"IQ_INTAN_ASSETS_REV_SCORE",$B$3))</f>
        <v/>
      </c>
      <c r="K508" s="43" t="str">
        <f>IF($A508="","",_xll.ciqfunctions.udf.CIQ($A508,"IQ_NET_WORKING_CAP_TOTAL_ASSETS_SCORE",$B$3))</f>
        <v/>
      </c>
      <c r="L508" s="43" t="str">
        <f>IF($A508="","",_xll.ciqfunctions.udf.CIQ($A508,"IQ_AP_AR_SCORE",$B$3))</f>
        <v/>
      </c>
      <c r="M508" s="43" t="str">
        <f>IF($A508="","",_xll.ciqfunctions.udf.CIQ($A508,"IQ_MGMT_RATE_RETURN_SCORE",$B$3))</f>
        <v/>
      </c>
      <c r="N508" s="43" t="str">
        <f>IF($A508="","",_xll.ciqfunctions.udf.CIQ($A508,"IQ_GROSS_MARGIN_SCORE",$B$3))</f>
        <v/>
      </c>
      <c r="O508" s="43" t="str">
        <f>IF($A508="","",_xll.ciqfunctions.udf.CIQ($A508,"IQ_EBITDA_MARGIN_SCORE",$B$3))</f>
        <v/>
      </c>
      <c r="Q508" s="43" t="str">
        <f>IF($A508="","",_xll.ciqfunctions.udf.CIQ($A508,"IQ_SOLVENCY_SCORE",$B$3))</f>
        <v/>
      </c>
      <c r="R508" s="43" t="str">
        <f>IF($A508="","",_xll.ciqfunctions.udf.CIQ($A508,"IQ_FFO_INT_SCORE",$B$3))</f>
        <v/>
      </c>
      <c r="S508" s="43" t="str">
        <f>IF($A508="","",_xll.ciqfunctions.udf.CIQ($A508,"IQ_EBITDA_INT_SCORE",$B$3))</f>
        <v/>
      </c>
      <c r="T508" s="43" t="str">
        <f>IF($A508="","",_xll.ciqfunctions.udf.CIQ($A508,"IQ_FFO_TOTAL_DEBT_SCORE",$B$3))</f>
        <v/>
      </c>
      <c r="U508" s="43" t="str">
        <f>IF($A508="","",_xll.ciqfunctions.udf.CIQ($A508,"IQ_NET_DEBT_EBITDA_SCORE",$B$3))</f>
        <v/>
      </c>
      <c r="V508" s="43" t="str">
        <f>IF($A508="","",_xll.ciqfunctions.udf.CIQ($A508,"IQ_TOTAL_DEBT_CAP_SCORE",$B$3))</f>
        <v/>
      </c>
      <c r="W508" s="43" t="str">
        <f>IF($A508="","",_xll.ciqfunctions.udf.CIQ($A508,"IQ_DEBT_TOTAL_LIAB_SCORE",$B$3))</f>
        <v/>
      </c>
      <c r="X508" s="43" t="str">
        <f>IF($A508="","",_xll.ciqfunctions.udf.CIQ($A508,"IQ_TOTAL_DEBT_TOTAL_REV_SCORE",$B$3))</f>
        <v/>
      </c>
      <c r="Z508" s="43" t="str">
        <f>IF($A508="","",_xll.ciqfunctions.udf.CIQ($A508,"IQ_LIQUID_SCORE",$B$3))</f>
        <v/>
      </c>
      <c r="AA508" s="43" t="str">
        <f>IF($A508="","",_xll.ciqfunctions.udf.CIQ($A508,"IQ_FFO_PLUS_CASH_ST_DEBT_SCORE",$B$3))</f>
        <v/>
      </c>
      <c r="AB508" s="43" t="str">
        <f>IF($A508="","",_xll.ciqfunctions.udf.CIQ($A508,"IQ_FFO_GROSS_PROFIT_SCORE",$B$3))</f>
        <v/>
      </c>
      <c r="AC508" s="43" t="str">
        <f>IF($A508="","",_xll.ciqfunctions.udf.CIQ($A508,"IQ_BASIC_DEFENSE_INTERVAL_SCORE",$B$3))</f>
        <v/>
      </c>
      <c r="AD508" s="43" t="str">
        <f>IF($A508="","",_xll.ciqfunctions.udf.CIQ($A508,"IQ_CURRENT_RATIO_SCORE",$B$3))</f>
        <v/>
      </c>
      <c r="AE508" s="43" t="str">
        <f>IF($A508="","",_xll.ciqfunctions.udf.CIQ($A508,"IQ_QUICK_RATIO_SCORE",$B$3))</f>
        <v/>
      </c>
    </row>
    <row r="509" spans="1:31" ht="12.75" customHeight="1" x14ac:dyDescent="0.2">
      <c r="C509" s="43" t="str">
        <f>IF($A509="","",_xll.ciqfunctions.udf.CIQ($A509,"IQ_OPERATIONAL_SCORE",$B$3))</f>
        <v/>
      </c>
      <c r="D509" s="43" t="str">
        <f>IF($A509="","",_xll.ciqfunctions.udf.CIQ($A509,"IQ_TOTAL_REV_SCORE",$B$3))</f>
        <v/>
      </c>
      <c r="E509" s="43" t="str">
        <f>IF($A509="","",_xll.ciqfunctions.udf.CIQ($A509,"IQ_TOTAL_EQUITY_SCORE",$B$3))</f>
        <v/>
      </c>
      <c r="F509" s="43" t="str">
        <f>IF($A509="","",_xll.ciqfunctions.udf.CIQ($A509,"IQ_RETURN_CAPITAL_SCORE",$B$3))</f>
        <v/>
      </c>
      <c r="G509" s="43" t="str">
        <f>IF($A509="","",_xll.ciqfunctions.udf.CIQ($A509,"IQ_RECURRING_EARN_ASSETS_SCORE",$B$3))</f>
        <v/>
      </c>
      <c r="H509" s="43" t="str">
        <f>IF($A509="","",_xll.ciqfunctions.udf.CIQ($A509,"IQ_NET_WORKING_CAP_REV_SCORE",$B$3))</f>
        <v/>
      </c>
      <c r="I509" s="43" t="str">
        <f>IF($A509="","",_xll.ciqfunctions.udf.CIQ($A509,"IQ_ASSET_TURNS_SCORE",$B$3))</f>
        <v/>
      </c>
      <c r="J509" s="43" t="str">
        <f>IF($A509="","",_xll.ciqfunctions.udf.CIQ($A509,"IQ_INTAN_ASSETS_REV_SCORE",$B$3))</f>
        <v/>
      </c>
      <c r="K509" s="43" t="str">
        <f>IF($A509="","",_xll.ciqfunctions.udf.CIQ($A509,"IQ_NET_WORKING_CAP_TOTAL_ASSETS_SCORE",$B$3))</f>
        <v/>
      </c>
      <c r="L509" s="43" t="str">
        <f>IF($A509="","",_xll.ciqfunctions.udf.CIQ($A509,"IQ_AP_AR_SCORE",$B$3))</f>
        <v/>
      </c>
      <c r="M509" s="43" t="str">
        <f>IF($A509="","",_xll.ciqfunctions.udf.CIQ($A509,"IQ_MGMT_RATE_RETURN_SCORE",$B$3))</f>
        <v/>
      </c>
      <c r="N509" s="43" t="str">
        <f>IF($A509="","",_xll.ciqfunctions.udf.CIQ($A509,"IQ_GROSS_MARGIN_SCORE",$B$3))</f>
        <v/>
      </c>
      <c r="O509" s="43" t="str">
        <f>IF($A509="","",_xll.ciqfunctions.udf.CIQ($A509,"IQ_EBITDA_MARGIN_SCORE",$B$3))</f>
        <v/>
      </c>
      <c r="Q509" s="43" t="str">
        <f>IF($A509="","",_xll.ciqfunctions.udf.CIQ($A509,"IQ_SOLVENCY_SCORE",$B$3))</f>
        <v/>
      </c>
      <c r="R509" s="43" t="str">
        <f>IF($A509="","",_xll.ciqfunctions.udf.CIQ($A509,"IQ_FFO_INT_SCORE",$B$3))</f>
        <v/>
      </c>
      <c r="S509" s="43" t="str">
        <f>IF($A509="","",_xll.ciqfunctions.udf.CIQ($A509,"IQ_EBITDA_INT_SCORE",$B$3))</f>
        <v/>
      </c>
      <c r="T509" s="43" t="str">
        <f>IF($A509="","",_xll.ciqfunctions.udf.CIQ($A509,"IQ_FFO_TOTAL_DEBT_SCORE",$B$3))</f>
        <v/>
      </c>
      <c r="U509" s="43" t="str">
        <f>IF($A509="","",_xll.ciqfunctions.udf.CIQ($A509,"IQ_NET_DEBT_EBITDA_SCORE",$B$3))</f>
        <v/>
      </c>
      <c r="V509" s="43" t="str">
        <f>IF($A509="","",_xll.ciqfunctions.udf.CIQ($A509,"IQ_TOTAL_DEBT_CAP_SCORE",$B$3))</f>
        <v/>
      </c>
      <c r="W509" s="43" t="str">
        <f>IF($A509="","",_xll.ciqfunctions.udf.CIQ($A509,"IQ_DEBT_TOTAL_LIAB_SCORE",$B$3))</f>
        <v/>
      </c>
      <c r="X509" s="43" t="str">
        <f>IF($A509="","",_xll.ciqfunctions.udf.CIQ($A509,"IQ_TOTAL_DEBT_TOTAL_REV_SCORE",$B$3))</f>
        <v/>
      </c>
      <c r="Z509" s="43" t="str">
        <f>IF($A509="","",_xll.ciqfunctions.udf.CIQ($A509,"IQ_LIQUID_SCORE",$B$3))</f>
        <v/>
      </c>
      <c r="AA509" s="43" t="str">
        <f>IF($A509="","",_xll.ciqfunctions.udf.CIQ($A509,"IQ_FFO_PLUS_CASH_ST_DEBT_SCORE",$B$3))</f>
        <v/>
      </c>
      <c r="AB509" s="43" t="str">
        <f>IF($A509="","",_xll.ciqfunctions.udf.CIQ($A509,"IQ_FFO_GROSS_PROFIT_SCORE",$B$3))</f>
        <v/>
      </c>
      <c r="AC509" s="43" t="str">
        <f>IF($A509="","",_xll.ciqfunctions.udf.CIQ($A509,"IQ_BASIC_DEFENSE_INTERVAL_SCORE",$B$3))</f>
        <v/>
      </c>
      <c r="AD509" s="43" t="str">
        <f>IF($A509="","",_xll.ciqfunctions.udf.CIQ($A509,"IQ_CURRENT_RATIO_SCORE",$B$3))</f>
        <v/>
      </c>
      <c r="AE509" s="43" t="str">
        <f>IF($A509="","",_xll.ciqfunctions.udf.CIQ($A509,"IQ_QUICK_RATIO_SCORE",$B$3))</f>
        <v/>
      </c>
    </row>
    <row r="511" spans="1:31" x14ac:dyDescent="0.2">
      <c r="A511" s="4"/>
    </row>
    <row r="512" spans="1:31" ht="14.25" x14ac:dyDescent="0.2">
      <c r="A512"/>
    </row>
    <row r="513" spans="1:1" ht="14.25" x14ac:dyDescent="0.2">
      <c r="A513"/>
    </row>
  </sheetData>
  <mergeCells count="29">
    <mergeCell ref="AA5:AA6"/>
    <mergeCell ref="AB5:AB6"/>
    <mergeCell ref="AC5:AC6"/>
    <mergeCell ref="AD5:AD6"/>
    <mergeCell ref="AE5:AE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N5:N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conditionalFormatting sqref="C7:O7">
    <cfRule type="cellIs" dxfId="29" priority="36" operator="equal">
      <formula>"NA"</formula>
    </cfRule>
    <cfRule type="cellIs" dxfId="28" priority="37" operator="equal">
      <formula>4</formula>
    </cfRule>
    <cfRule type="cellIs" dxfId="27" priority="38" operator="equal">
      <formula>3</formula>
    </cfRule>
    <cfRule type="cellIs" dxfId="26" priority="39" operator="equal">
      <formula>2</formula>
    </cfRule>
    <cfRule type="cellIs" dxfId="25" priority="40" operator="equal">
      <formula>1</formula>
    </cfRule>
  </conditionalFormatting>
  <conditionalFormatting sqref="C10:O509">
    <cfRule type="cellIs" dxfId="24" priority="31" operator="equal">
      <formula>"NA"</formula>
    </cfRule>
    <cfRule type="cellIs" dxfId="23" priority="32" operator="equal">
      <formula>4</formula>
    </cfRule>
    <cfRule type="cellIs" dxfId="22" priority="33" operator="equal">
      <formula>3</formula>
    </cfRule>
    <cfRule type="cellIs" dxfId="21" priority="34" operator="equal">
      <formula>2</formula>
    </cfRule>
    <cfRule type="cellIs" dxfId="20" priority="35" operator="equal">
      <formula>1</formula>
    </cfRule>
  </conditionalFormatting>
  <conditionalFormatting sqref="Q7:X7">
    <cfRule type="cellIs" dxfId="19" priority="26" operator="equal">
      <formula>"NA"</formula>
    </cfRule>
    <cfRule type="cellIs" dxfId="18" priority="27" operator="equal">
      <formula>4</formula>
    </cfRule>
    <cfRule type="cellIs" dxfId="17" priority="28" operator="equal">
      <formula>3</formula>
    </cfRule>
    <cfRule type="cellIs" dxfId="16" priority="29" operator="equal">
      <formula>2</formula>
    </cfRule>
    <cfRule type="cellIs" dxfId="15" priority="30" operator="equal">
      <formula>1</formula>
    </cfRule>
  </conditionalFormatting>
  <conditionalFormatting sqref="Q10:X509">
    <cfRule type="cellIs" dxfId="14" priority="20" operator="equal">
      <formula>1</formula>
    </cfRule>
    <cfRule type="cellIs" dxfId="13" priority="16" operator="equal">
      <formula>"NA"</formula>
    </cfRule>
    <cfRule type="cellIs" dxfId="12" priority="17" operator="equal">
      <formula>4</formula>
    </cfRule>
    <cfRule type="cellIs" dxfId="11" priority="18" operator="equal">
      <formula>3</formula>
    </cfRule>
    <cfRule type="cellIs" dxfId="10" priority="19" operator="equal">
      <formula>2</formula>
    </cfRule>
  </conditionalFormatting>
  <conditionalFormatting sqref="Z7:AE7">
    <cfRule type="cellIs" dxfId="9" priority="11" operator="equal">
      <formula>"NA"</formula>
    </cfRule>
    <cfRule type="cellIs" dxfId="8" priority="12" operator="equal">
      <formula>4</formula>
    </cfRule>
    <cfRule type="cellIs" dxfId="7" priority="13" operator="equal">
      <formula>3</formula>
    </cfRule>
    <cfRule type="cellIs" dxfId="6" priority="14" operator="equal">
      <formula>2</formula>
    </cfRule>
    <cfRule type="cellIs" dxfId="5" priority="15" operator="equal">
      <formula>1</formula>
    </cfRule>
  </conditionalFormatting>
  <conditionalFormatting sqref="Z10:AE509">
    <cfRule type="cellIs" dxfId="4" priority="2" operator="equal">
      <formula>4</formula>
    </cfRule>
    <cfRule type="cellIs" dxfId="3" priority="3" operator="equal">
      <formula>3</formula>
    </cfRule>
    <cfRule type="cellIs" dxfId="2" priority="4" operator="equal">
      <formula>2</formula>
    </cfRule>
    <cfRule type="cellIs" dxfId="1" priority="5" operator="equal">
      <formula>1</formula>
    </cfRule>
    <cfRule type="cellIs" dxfId="0" priority="1" operator="equal">
      <formula>"NA"</formula>
    </cfRule>
  </conditionalFormatting>
  <pageMargins left="0.7" right="0.7" top="0.75" bottom="0.75" header="0.3" footer="0.3"/>
  <pageSetup scale="35" orientation="portrait" r:id="rId1"/>
  <colBreaks count="1" manualBreakCount="1">
    <brk id="15" max="5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C521"/>
  <sheetViews>
    <sheetView showGridLines="0" tabSelected="1" topLeftCell="A2" zoomScaleNormal="100" workbookViewId="0">
      <selection activeCell="K18" sqref="K18"/>
    </sheetView>
  </sheetViews>
  <sheetFormatPr defaultColWidth="9" defaultRowHeight="12.75" customHeight="1" x14ac:dyDescent="0.2"/>
  <cols>
    <col min="1" max="1" width="21" style="20" customWidth="1"/>
    <col min="2" max="2" width="40.625" style="20" customWidth="1"/>
    <col min="3" max="4" width="10.625" style="20" customWidth="1"/>
    <col min="5" max="5" width="11.125" style="20" customWidth="1"/>
    <col min="6" max="6" width="11" style="20" customWidth="1"/>
    <col min="7" max="7" width="18.25" style="20" customWidth="1"/>
    <col min="8" max="8" width="19" style="20" customWidth="1"/>
    <col min="9" max="9" width="11.75" style="20" customWidth="1"/>
    <col min="10" max="10" width="16.5" style="20" customWidth="1"/>
    <col min="11" max="11" width="19.25" style="20" customWidth="1"/>
    <col min="12" max="12" width="13.875" style="20" customWidth="1"/>
    <col min="13" max="13" width="16.625" style="20" customWidth="1"/>
    <col min="14" max="14" width="11.125" style="20" customWidth="1"/>
    <col min="15" max="15" width="11.25" style="20" customWidth="1"/>
    <col min="16" max="16" width="5.625" style="20" customWidth="1"/>
    <col min="17" max="17" width="12" style="20" customWidth="1"/>
    <col min="18" max="18" width="11.75" style="20" customWidth="1"/>
    <col min="19" max="19" width="11.875" style="20" customWidth="1"/>
    <col min="20" max="20" width="10.75" style="20" customWidth="1"/>
    <col min="21" max="21" width="11" style="20" customWidth="1"/>
    <col min="22" max="22" width="12.25" style="20" customWidth="1"/>
    <col min="23" max="23" width="11.25" style="20" customWidth="1"/>
    <col min="24" max="24" width="5.625" style="20" customWidth="1"/>
    <col min="25" max="25" width="17.125" style="20" customWidth="1"/>
    <col min="26" max="26" width="12.875" style="20" customWidth="1"/>
    <col min="27" max="27" width="13.25" style="20" customWidth="1"/>
    <col min="28" max="28" width="9.875" style="20" customWidth="1"/>
    <col min="29" max="29" width="9.625" style="20" customWidth="1"/>
    <col min="30" max="16384" width="9" style="20"/>
  </cols>
  <sheetData>
    <row r="1" spans="1:29" s="5" customFormat="1" ht="30" x14ac:dyDescent="0.4">
      <c r="A1" s="8" t="str">
        <f>INDEX('Language Index'!$A$8:$A$10000,MATCH("CREDIT HEALTH PANEL - CONSTITUENT FINANCIALS",'Language Index'!$B$8:$B$10000,0))</f>
        <v>CREDIT HEALTH PANEL - CONSTITUENT FINANCIALS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12.75" customHeight="1" x14ac:dyDescent="0.2">
      <c r="B2" s="2"/>
      <c r="C2" s="2"/>
      <c r="U2" s="24"/>
      <c r="X2" s="24"/>
      <c r="AA2" s="24"/>
    </row>
    <row r="3" spans="1:29" ht="12.75" customHeight="1" x14ac:dyDescent="0.2">
      <c r="A3" s="1" t="str">
        <f>INDEX('Language Index'!$A$8:$A$10000,MATCH("List ID",'Language Index'!$B$8:$B$10000,0))</f>
        <v>List ID</v>
      </c>
      <c r="B3" s="34" t="str">
        <f>Scores!$S$3</f>
        <v>IQ217168020</v>
      </c>
      <c r="C3" s="34"/>
      <c r="J3" s="26"/>
      <c r="K3" s="24"/>
    </row>
    <row r="4" spans="1:29" ht="12.75" customHeight="1" x14ac:dyDescent="0.2">
      <c r="A4" s="1" t="str">
        <f>INDEX('Language Index'!$A$8:$A$10000,MATCH("Currency",'Language Index'!$B$8:$B$10000,0))</f>
        <v>Currency</v>
      </c>
      <c r="B4" s="34" t="str">
        <f>Scores!$B$5</f>
        <v>USD</v>
      </c>
      <c r="C4" s="34"/>
      <c r="J4" s="26"/>
      <c r="K4" s="24"/>
    </row>
    <row r="5" spans="1:29" ht="12.75" customHeight="1" x14ac:dyDescent="0.2">
      <c r="A5" s="11"/>
      <c r="B5"/>
      <c r="C5"/>
      <c r="D5" s="30" t="str">
        <f>INDEX('Language Index'!$A$8:$A$10000,MATCH("Operational Metrics",'Language Index'!$B$8:$B$10000,0))</f>
        <v>Operational Metrics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Q5" s="30" t="str">
        <f>INDEX('Language Index'!$A$8:$A$10000,MATCH("Solvency Metrics",'Language Index'!$B$8:$B$10000,0))</f>
        <v>Solvency Metrics</v>
      </c>
      <c r="R5" s="30"/>
      <c r="S5" s="30"/>
      <c r="T5" s="30"/>
      <c r="U5" s="30"/>
      <c r="V5" s="30"/>
      <c r="W5" s="30"/>
      <c r="Y5" s="30" t="str">
        <f>INDEX('Language Index'!$A$8:$A$10000,MATCH("Liquidity Metrics",'Language Index'!$B$8:$B$10000,0))</f>
        <v>Liquidity Metrics</v>
      </c>
      <c r="Z5" s="30"/>
      <c r="AA5" s="30"/>
      <c r="AB5" s="30"/>
      <c r="AC5" s="30"/>
    </row>
    <row r="6" spans="1:29" ht="12.75" customHeight="1" x14ac:dyDescent="0.2">
      <c r="A6" s="33"/>
      <c r="B6" s="33"/>
      <c r="C6" s="84" t="str">
        <f>INDEX('Language Index'!$A$8:$A$10000,MATCH("LTM Period Ending",'Language Index'!$B$8:$B$10000,0))</f>
        <v>LTM Period Ending</v>
      </c>
      <c r="D6" s="84" t="str">
        <f>INDEX('Language Index'!$A$8:$A$10000,MATCH("Revenue",'Language Index'!$B$8:$B$10000,0))</f>
        <v>Revenue</v>
      </c>
      <c r="E6" s="84" t="str">
        <f>INDEX('Language Index'!$A$8:$A$10000,MATCH("Total Equity",'Language Index'!$B$8:$B$10000,0))</f>
        <v>Total Equity</v>
      </c>
      <c r="F6" s="84" t="str">
        <f>INDEX('Language Index'!$A$8:$A$10000,MATCH("Return on Capital %",'Language Index'!$B$8:$B$10000,0))</f>
        <v>Return on Capital %</v>
      </c>
      <c r="G6" s="84" t="str">
        <f>INDEX('Language Index'!$A$8:$A$10000,MATCH("Recurring Earnings / Total Assets %",'Language Index'!$B$8:$B$10000,0))</f>
        <v>Recurring Earnings / Total Assets %</v>
      </c>
      <c r="H6" s="84" t="str">
        <f>INDEX('Language Index'!$A$8:$A$10000,MATCH("Net Working Capital / Revenue (x)",'Language Index'!$B$8:$B$10000,0))</f>
        <v>Net Working Capital / Revenue (x)</v>
      </c>
      <c r="I6" s="84" t="str">
        <f>INDEX('Language Index'!$A$8:$A$10000,MATCH("Asset Turnover (x)",'Language Index'!$B$8:$B$10000,0))</f>
        <v>Asset Turnover (x)</v>
      </c>
      <c r="J6" s="84" t="str">
        <f>INDEX('Language Index'!$A$8:$A$10000,MATCH("Intangible Assets / Revenue (x)",'Language Index'!$B$8:$B$10000,0))</f>
        <v>Intangible Assets / Revenue (x)</v>
      </c>
      <c r="K6" s="84" t="str">
        <f>INDEX('Language Index'!$A$8:$A$10000,MATCH("Net Working Capital / Total Assets (x)",'Language Index'!$B$8:$B$10000,0))</f>
        <v>Net Working Capital / Total Assets (x)</v>
      </c>
      <c r="L6" s="84" t="str">
        <f>INDEX('Language Index'!$A$8:$A$10000,MATCH("Payables / Receivables (x)",'Language Index'!$B$8:$B$10000,0))</f>
        <v>Payables / Receivables (x)</v>
      </c>
      <c r="M6" s="84" t="str">
        <f>INDEX('Language Index'!$A$8:$A$10000,MATCH("Management Rate of Return (%)",'Language Index'!$B$8:$B$10000,0))</f>
        <v>Management Rate of Return (%)</v>
      </c>
      <c r="N6" s="84" t="str">
        <f>INDEX('Language Index'!$A$8:$A$10000,MATCH("Gross Margin %",'Language Index'!$B$8:$B$10000,0))</f>
        <v>Gross Margin %</v>
      </c>
      <c r="O6" s="84" t="str">
        <f>INDEX('Language Index'!$A$8:$A$10000,MATCH("EBITDA Margin %",'Language Index'!$B$8:$B$10000,0))</f>
        <v>EBITDA Margin %</v>
      </c>
      <c r="P6" s="85"/>
      <c r="Q6" s="84" t="str">
        <f>INDEX('Language Index'!$A$8:$A$10000,MATCH("FFO Interest Coverage (x)",'Language Index'!$B$8:$B$10000,0))</f>
        <v>FFO Interest Coverage (x)</v>
      </c>
      <c r="R6" s="84" t="str">
        <f>INDEX('Language Index'!$A$8:$A$10000,MATCH("EBITDA Coverage (x)",'Language Index'!$B$8:$B$10000,0))</f>
        <v>EBITDA Coverage (x)</v>
      </c>
      <c r="S6" s="84" t="str">
        <f>INDEX('Language Index'!$A$8:$A$10000,MATCH("FFO / Total Debt (x)",'Language Index'!$B$8:$B$10000,0))</f>
        <v>FFO / Total Debt (x)</v>
      </c>
      <c r="T6" s="84" t="str">
        <f>INDEX('Language Index'!$A$8:$A$10000,MATCH("Net Debt / EBITDA (x)",'Language Index'!$B$8:$B$10000,0))</f>
        <v>Net Debt / EBITDA (x)</v>
      </c>
      <c r="U6" s="84" t="str">
        <f>INDEX('Language Index'!$A$8:$A$10000,MATCH("Total Debt / Capital (%)",'Language Index'!$B$8:$B$10000,0))</f>
        <v>Total Debt / Capital (%)</v>
      </c>
      <c r="V6" s="84" t="str">
        <f>INDEX('Language Index'!$A$8:$A$10000,MATCH("Total Debt / Liabilities (%)",'Language Index'!$B$8:$B$10000,0))</f>
        <v>Total Debt / Liabilities (%)</v>
      </c>
      <c r="W6" s="84" t="str">
        <f>INDEX('Language Index'!$A$8:$A$10000,MATCH("Total Debt / Revenue (x)",'Language Index'!$B$8:$B$10000,0))</f>
        <v>Total Debt / Revenue (x)</v>
      </c>
      <c r="X6" s="85"/>
      <c r="Y6" s="84" t="str">
        <f>INDEX('Language Index'!$A$8:$A$10000,MATCH("FFO + Cash / Short Term Debt (x)",'Language Index'!$B$8:$B$10000,0))</f>
        <v>FFO + Cash / Short Term Debt (x)</v>
      </c>
      <c r="Z6" s="84" t="str">
        <f>INDEX('Language Index'!$A$8:$A$10000,MATCH("FFO / Gross Profit (x)",'Language Index'!$B$8:$B$10000,0))</f>
        <v>FFO / Gross Profit (x)</v>
      </c>
      <c r="AA6" s="84" t="str">
        <f>INDEX('Language Index'!$A$8:$A$10000,MATCH("Basic Defense Interval (days)",'Language Index'!$B$8:$B$10000,0))</f>
        <v>Basic Defense Interval (days)</v>
      </c>
      <c r="AB6" s="84" t="str">
        <f>INDEX('Language Index'!$A$8:$A$10000,MATCH("Current Ratio (x)",'Language Index'!$B$8:$B$10000,0))</f>
        <v>Current Ratio (x)</v>
      </c>
      <c r="AC6" s="84" t="str">
        <f>INDEX('Language Index'!$A$8:$A$10000,MATCH("Quick Ratio (x)",'Language Index'!$B$8:$B$10000,0))</f>
        <v>Quick Ratio (x)</v>
      </c>
    </row>
    <row r="7" spans="1:29" ht="12.75" customHeight="1" x14ac:dyDescent="0.2">
      <c r="A7" s="33" t="str">
        <f>INDEX('Language Index'!$A$8:$A$10000,MATCH("Subject ID",'Language Index'!$B$8:$B$10000,0))</f>
        <v>Subject ID</v>
      </c>
      <c r="B7" s="33" t="str">
        <f>INDEX('Language Index'!$A$8:$A$10000,MATCH("Subject Name",'Language Index'!$B$8:$B$10000,0))</f>
        <v>Subject Name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5"/>
      <c r="Q7" s="84"/>
      <c r="R7" s="84"/>
      <c r="S7" s="84"/>
      <c r="T7" s="84"/>
      <c r="U7" s="84"/>
      <c r="V7" s="84"/>
      <c r="W7" s="84"/>
      <c r="X7" s="85"/>
      <c r="Y7" s="84"/>
      <c r="Z7" s="84"/>
      <c r="AA7" s="84"/>
      <c r="AB7" s="84"/>
      <c r="AC7" s="84"/>
    </row>
    <row r="8" spans="1:29" ht="12.75" customHeight="1" x14ac:dyDescent="0.2">
      <c r="A8" s="20" t="str">
        <f>Scores!$B$3</f>
        <v>NYSE:IBM</v>
      </c>
      <c r="B8" s="24" t="str">
        <f>_xll.ciqfunctions.udf.CIQ($A8,"IQ_COMPANY_NAME")</f>
        <v>International Business Machines Corporation</v>
      </c>
      <c r="C8" s="37">
        <f>IF($A8="","",_xll.ciqfunctions.udf.CIQ($A8,"IQ_PERIODDATE",IQ_LTM,IQ_TODAY,"CHP"))</f>
        <v>45930</v>
      </c>
      <c r="D8" s="28">
        <f>IF($A8="","",_xll.ciqfunctions.udf.CIQ($A8,"IQ_TOTAL_REV",IQ_LTM,IQ_TODAY,"CHP",,$B$4))</f>
        <v>65402</v>
      </c>
      <c r="E8" s="28">
        <f>IF($A8="","",_xll.ciqfunctions.udf.CIQ($A8,"IQ_TOTAL_EQUITY",IQ_LTM,IQ_TODAY,"CHP",,$B$4))</f>
        <v>27990</v>
      </c>
      <c r="F8" s="28">
        <f>IF($A8="","",_xll.ciqfunctions.udf.CIQ($A8,"IQ_RETURN_CAPITAL_CHP",IQ_LTM,IQ_TODAY,"CHP"))</f>
        <v>12.1966</v>
      </c>
      <c r="G8" s="28">
        <f>IF($A8="","",_xll.ciqfunctions.udf.CIQ($A8,"IQ_RECURRING_EARN_ASSETS",IQ_LTM,IQ_TODAY,"CHP"))</f>
        <v>7.8823999999999996</v>
      </c>
      <c r="H8" s="28">
        <f>IF($A8="","",_xll.ciqfunctions.udf.CIQ($A8,"IQ_NET_WORKING_CAP_REV",IQ_LTM,IQ_TODAY,"CHP"))</f>
        <v>-0.13009000000000001</v>
      </c>
      <c r="I8" s="28">
        <f>IF($A8="","",_xll.ciqfunctions.udf.CIQ($A8,"IQ_ASSET_TURNOVER",IQ_LTM,IQ_TODAY,"CHP"))</f>
        <v>0.44700000000000001</v>
      </c>
      <c r="J8" s="28">
        <f>IF($A8="","",_xll.ciqfunctions.udf.CIQ($A8,"IQ_INTAN_ASSETS_REV",IQ_LTM,IQ_TODAY,"CHP"))</f>
        <v>1.20983</v>
      </c>
      <c r="K8" s="28">
        <f>IF($A8="","",_xll.ciqfunctions.udf.CIQ($A8,"IQ_NET_WORKING_CAP_TOTAL_ASSETS",IQ_LTM,IQ_TODAY,"CHP"))</f>
        <v>-5.815E-2</v>
      </c>
      <c r="L8" s="28">
        <f>IF($A8="","",_xll.ciqfunctions.udf.CIQ($A8,"IQ_AP_AR",IQ_LTM,IQ_TODAY,"CHP"))</f>
        <v>0.63758999999999999</v>
      </c>
      <c r="M8" s="28">
        <f>IF($A8="","",_xll.ciqfunctions.udf.CIQ($A8,"IQ_MGMT_RATE_RETURN",IQ_LTM,IQ_TODAY,"CHP"))</f>
        <v>2037.6324999999999</v>
      </c>
      <c r="N8" s="28">
        <f>IF($A8="","",_xll.ciqfunctions.udf.CIQ($A8,"IQ_GROSS_MARGIN",IQ_LTM,IQ_TODAY,"CHP"))</f>
        <v>57.808599999999998</v>
      </c>
      <c r="O8" s="28">
        <f>IF($A8="","",_xll.ciqfunctions.udf.CIQ($A8,"IQ_EBITDA_MARGIN",IQ_LTM,IQ_TODAY,"CHP"))</f>
        <v>22.999199999999998</v>
      </c>
      <c r="Q8" s="28">
        <f>IF($A8="","",_xll.ciqfunctions.udf.CIQ($A8,"IQ_FFO_INT",IQ_LTM,IQ_TODAY,"CHP"))</f>
        <v>7.1680000000000001</v>
      </c>
      <c r="R8" s="28">
        <f>IF($A8="","",_xll.ciqfunctions.udf.CIQ($A8,"IQ_EBITDA_INT",IQ_LTM,IQ_TODAY,"CHP"))</f>
        <v>8.6994900000000008</v>
      </c>
      <c r="S8" s="28">
        <f>IF($A8="","",_xll.ciqfunctions.udf.CIQ($A8,"IQ_FFO_TOTAL_DEBT",IQ_LTM,IQ_TODAY,"CHP"))</f>
        <v>0.20254</v>
      </c>
      <c r="T8" s="28">
        <f>IF($A8="","",_xll.ciqfunctions.udf.CIQ($A8,"IQ_NET_DEBT_EBITDA",IQ_LTM,IQ_TODAY,"CHP"))</f>
        <v>3.1602800000000002</v>
      </c>
      <c r="U8" s="28">
        <f>IF($A8="","",_xll.ciqfunctions.udf.CIQ($A8,"IQ_TOTAL_DEBT_CAP",IQ_LTM,IQ_TODAY,"CHP"))</f>
        <v>70.3994</v>
      </c>
      <c r="V8" s="28">
        <f>IF($A8="","",_xll.ciqfunctions.udf.CIQ($A8,"IQ_DEBT_TOTAL_LIAB",IQ_LTM,IQ_TODAY,"CHP"))</f>
        <v>56.260800000000003</v>
      </c>
      <c r="W8" s="28">
        <f>IF($A8="","",_xll.ciqfunctions.udf.CIQ($A8,"IQ_TOTAL_DEBT_TOTAL_REV",IQ_LTM,IQ_TODAY,"CHP"))</f>
        <v>1.0178400000000001</v>
      </c>
      <c r="Y8" s="28">
        <f>IF($A8="","",_xll.ciqfunctions.udf.CIQ($A8,"IQ_FFO_PLUS_CASH_ST_DEBT",IQ_LTM,IQ_TODAY,"CHP"))</f>
        <v>3.2389999999999999</v>
      </c>
      <c r="Z8" s="28">
        <f>IF($A8="","",_xll.ciqfunctions.udf.CIQ($A8,"IQ_FFO_GROSS_PROFIT",IQ_LTM,IQ_TODAY,"CHP"))</f>
        <v>0.35661999999999999</v>
      </c>
      <c r="AA8" s="28">
        <f>IF($A8="","",_xll.ciqfunctions.udf.CIQ($A8,"IQ_BASIC_DEFENSE_INTERVAL",IQ_LTM,IQ_TODAY,"CHP"))</f>
        <v>173.42609999999999</v>
      </c>
      <c r="AB8" s="28">
        <f>IF($A8="","",_xll.ciqfunctions.udf.CIQ($A8,"IQ_CURRENT_RATIO",IQ_LTM,IQ_TODAY,"CHP"))</f>
        <v>0.93164999999999998</v>
      </c>
      <c r="AC8" s="28">
        <f>IF($A8="","",_xll.ciqfunctions.udf.CIQ($A8,"IQ_QUICK_RATIO",IQ_LTM,IQ_TODAY,"CHP"))</f>
        <v>0.77503</v>
      </c>
    </row>
    <row r="9" spans="1:29" ht="12.75" customHeight="1" x14ac:dyDescent="0.2">
      <c r="B9" s="24"/>
      <c r="C9" s="24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Q9" s="28"/>
      <c r="R9" s="28"/>
      <c r="S9" s="28"/>
      <c r="T9" s="28"/>
      <c r="U9" s="28"/>
      <c r="V9" s="28"/>
      <c r="W9" s="28"/>
      <c r="Y9" s="28"/>
      <c r="Z9" s="28"/>
      <c r="AA9" s="28"/>
      <c r="AB9" s="28"/>
      <c r="AC9" s="28"/>
    </row>
    <row r="10" spans="1:29" ht="12.75" customHeight="1" x14ac:dyDescent="0.2">
      <c r="B10" s="26" t="str">
        <f>INDEX('Language Index'!$A$8:$A$10000,MATCH("Maximum",'Language Index'!$B$8:$B$10000,0))</f>
        <v>Maximum</v>
      </c>
      <c r="C10" s="25"/>
      <c r="D10" s="28">
        <f>_xll.ciqfunctions.udf.CIQAGG($B$3,"IQ_TOTAL_REV",IQ_LTM,IQ_TODAY,"CHP",,$B$4,,,"Max")</f>
        <v>69672.976999999999</v>
      </c>
      <c r="E10" s="28">
        <f>_xll.ciqfunctions.udf.CIQAGG($B$3,"IQ_TOTAL_EQUITY",IQ_LTM,IQ_TODAY,"CHP",,$B$4,,,"Max")</f>
        <v>32240.967000000001</v>
      </c>
      <c r="F10" s="28">
        <f>_xll.ciqfunctions.udf.CIQAGG($B$3,"IQ_RETURN_CAPITAL_CHP",IQ_LTM,IQ_TODAY,"CHP",,,,,"Max")</f>
        <v>53.020699999999998</v>
      </c>
      <c r="G10" s="28">
        <f>_xll.ciqfunctions.udf.CIQAGG($B$3,"IQ_RECURRING_EARN_ASSETS",IQ_LTM,IQ_TODAY,"CHP",,,,,"Max")</f>
        <v>36.1524</v>
      </c>
      <c r="H10" s="28">
        <f>_xll.ciqfunctions.udf.CIQAGG($B$3,"IQ_NET_WORKING_CAP_REV",IQ_LTM,IQ_TODAY,"CHP",,,,,"Max")</f>
        <v>0.13050999999999999</v>
      </c>
      <c r="I10" s="28">
        <f>_xll.ciqfunctions.udf.CIQAGG($B$3,"IQ_ASSET_TURNOVER",IQ_LTM,IQ_TODAY,"CHP",,,,,"Max")</f>
        <v>2.5728599999999999</v>
      </c>
      <c r="J10" s="28">
        <f>_xll.ciqfunctions.udf.CIQAGG($B$3,"IQ_INTAN_ASSETS_REV",IQ_LTM,IQ_TODAY,"CHP",,,,,"Max")</f>
        <v>1.20983</v>
      </c>
      <c r="K10" s="28">
        <f>_xll.ciqfunctions.udf.CIQAGG($B$3,"IQ_NET_WORKING_CAP_TOTAL_ASSETS",IQ_LTM,IQ_TODAY,"CHP",,,,,"Max")</f>
        <v>0.184</v>
      </c>
      <c r="L10" s="28">
        <f>_xll.ciqfunctions.udf.CIQAGG($B$3,"IQ_AP_AR",IQ_LTM,IQ_TODAY,"CHP",,,,,"Max")</f>
        <v>1.9036599999999999</v>
      </c>
      <c r="M10" s="28">
        <f>_xll.ciqfunctions.udf.CIQAGG($B$3,"IQ_MGMT_RATE_RETURN",IQ_LTM,IQ_TODAY,"CHP",,,,,"Max")</f>
        <v>2037.6324999999999</v>
      </c>
      <c r="N10" s="28">
        <f>_xll.ciqfunctions.udf.CIQAGG($B$3,"IQ_GROSS_MARGIN",IQ_LTM,IQ_TODAY,"CHP",,,,,"Max")</f>
        <v>68.173699999999997</v>
      </c>
      <c r="O10" s="28">
        <f>_xll.ciqfunctions.udf.CIQAGG($B$3,"IQ_EBITDA_MARGIN",IQ_LTM,IQ_TODAY,"CHP",,,,,"Max")</f>
        <v>25.9709</v>
      </c>
      <c r="Q10" s="28">
        <f>_xll.ciqfunctions.udf.CIQAGG($B$3,"IQ_FFO_INT",IQ_LTM,IQ_TODAY,"CHP",,,,,"Max")</f>
        <v>94.489360000000005</v>
      </c>
      <c r="R10" s="28">
        <f>_xll.ciqfunctions.udf.CIQAGG($B$3,"IQ_EBITDA_INT",IQ_LTM,IQ_TODAY,"CHP",,,,,"Max")</f>
        <v>215.56513000000001</v>
      </c>
      <c r="S10" s="28">
        <f>_xll.ciqfunctions.udf.CIQAGG($B$3,"IQ_FFO_TOTAL_DEBT",IQ_LTM,IQ_TODAY,"CHP",,,,,"Max")</f>
        <v>9.9083299999999994</v>
      </c>
      <c r="T10" s="28">
        <f>_xll.ciqfunctions.udf.CIQAGG($B$3,"IQ_NET_DEBT_EBITDA",IQ_LTM,IQ_TODAY,"CHP",,,,,"Max")</f>
        <v>6.3874300000000002</v>
      </c>
      <c r="U10" s="28">
        <f>_xll.ciqfunctions.udf.CIQAGG($B$3,"IQ_TOTAL_DEBT_CAP",IQ_LTM,IQ_TODAY,"CHP",,,,,"Max")</f>
        <v>98.322199999999995</v>
      </c>
      <c r="V10" s="28">
        <f>_xll.ciqfunctions.udf.CIQAGG($B$3,"IQ_DEBT_TOTAL_LIAB",IQ_LTM,IQ_TODAY,"CHP",,,,,"Max")</f>
        <v>56.891100000000002</v>
      </c>
      <c r="W10" s="28">
        <f>_xll.ciqfunctions.udf.CIQAGG($B$3,"IQ_TOTAL_DEBT_TOTAL_REV",IQ_LTM,IQ_TODAY,"CHP",,,,,"Max")</f>
        <v>1.0178400000000001</v>
      </c>
      <c r="Y10" s="28">
        <f>_xll.ciqfunctions.udf.CIQAGG($B$3,"IQ_FFO_PLUS_CASH_ST_DEBT",IQ_LTM,IQ_TODAY,"CHP",,,,,"Max")</f>
        <v>64.277910000000006</v>
      </c>
      <c r="Z10" s="28">
        <f>_xll.ciqfunctions.udf.CIQAGG($B$3,"IQ_FFO_GROSS_PROFIT",IQ_LTM,IQ_TODAY,"CHP",,,,,"Max")</f>
        <v>0.75475999999999999</v>
      </c>
      <c r="AA10" s="28">
        <f>_xll.ciqfunctions.udf.CIQAGG($B$3,"IQ_BASIC_DEFENSE_INTERVAL",IQ_LTM,IQ_TODAY,"CHP",,,,,"Max")</f>
        <v>336.74279999999999</v>
      </c>
      <c r="AB10" s="28">
        <f>_xll.ciqfunctions.udf.CIQAGG($B$3,"IQ_CURRENT_RATIO",IQ_LTM,IQ_TODAY,"CHP",,,,,"Max")</f>
        <v>3.93865</v>
      </c>
      <c r="AC10" s="28">
        <f>_xll.ciqfunctions.udf.CIQAGG($B$3,"IQ_QUICK_RATIO",IQ_LTM,IQ_TODAY,"CHP",,,,,"Max")</f>
        <v>3.7273200000000002</v>
      </c>
    </row>
    <row r="11" spans="1:29" ht="12.75" customHeight="1" x14ac:dyDescent="0.2">
      <c r="B11" s="26" t="str">
        <f>INDEX('Language Index'!$A$8:$A$10000,MATCH("Average",'Language Index'!$B$8:$B$10000,0))</f>
        <v>Average</v>
      </c>
      <c r="C11" s="25"/>
      <c r="D11" s="28">
        <f>_xll.ciqfunctions.udf.CIQAGG($B$3,"IQ_TOTAL_REV",IQ_LTM,IQ_TODAY,"CHP",,$B$4,,,"Avg")</f>
        <v>21313.600630000001</v>
      </c>
      <c r="E11" s="28">
        <f>_xll.ciqfunctions.udf.CIQAGG($B$3,"IQ_TOTAL_EQUITY",IQ_LTM,IQ_TODAY,"CHP",,$B$4,,,"Avg")</f>
        <v>9662.2574000000004</v>
      </c>
      <c r="F11" s="28">
        <f>_xll.ciqfunctions.udf.CIQAGG($B$3,"IQ_RETURN_CAPITAL_CHP",IQ_LTM,IQ_TODAY,"CHP",,,,,"Avg")</f>
        <v>17.228809999999999</v>
      </c>
      <c r="G11" s="28">
        <f>_xll.ciqfunctions.udf.CIQAGG($B$3,"IQ_RECURRING_EARN_ASSETS",IQ_LTM,IQ_TODAY,"CHP",,,,,"Avg")</f>
        <v>11.737209999999999</v>
      </c>
      <c r="H11" s="28">
        <f>_xll.ciqfunctions.udf.CIQAGG($B$3,"IQ_NET_WORKING_CAP_REV",IQ_LTM,IQ_TODAY,"CHP",,,,,"Avg")</f>
        <v>2.7380000000000002E-2</v>
      </c>
      <c r="I11" s="28">
        <f>_xll.ciqfunctions.udf.CIQAGG($B$3,"IQ_ASSET_TURNOVER",IQ_LTM,IQ_TODAY,"CHP",,,,,"Avg")</f>
        <v>1.10206</v>
      </c>
      <c r="J11" s="28">
        <f>_xll.ciqfunctions.udf.CIQAGG($B$3,"IQ_INTAN_ASSETS_REV",IQ_LTM,IQ_TODAY,"CHP",,,,,"Avg")</f>
        <v>0.27300999999999997</v>
      </c>
      <c r="K11" s="28">
        <f>_xll.ciqfunctions.udf.CIQAGG($B$3,"IQ_NET_WORKING_CAP_TOTAL_ASSETS",IQ_LTM,IQ_TODAY,"CHP",,,,,"Avg")</f>
        <v>3.8780000000000002E-2</v>
      </c>
      <c r="L11" s="28">
        <f>_xll.ciqfunctions.udf.CIQAGG($B$3,"IQ_AP_AR",IQ_LTM,IQ_TODAY,"CHP",,,,,"Avg")</f>
        <v>0.55820000000000003</v>
      </c>
      <c r="M11" s="28">
        <f>_xll.ciqfunctions.udf.CIQAGG($B$3,"IQ_MGMT_RATE_RETURN",IQ_LTM,IQ_TODAY,"CHP",,,,,"Avg")</f>
        <v>197.84610000000001</v>
      </c>
      <c r="N11" s="28">
        <f>_xll.ciqfunctions.udf.CIQAGG($B$3,"IQ_GROSS_MARGIN",IQ_LTM,IQ_TODAY,"CHP",,,,,"Avg")</f>
        <v>27.49596</v>
      </c>
      <c r="O11" s="28">
        <f>_xll.ciqfunctions.udf.CIQAGG($B$3,"IQ_EBITDA_MARGIN",IQ_LTM,IQ_TODAY,"CHP",,,,,"Avg")</f>
        <v>13.820550000000001</v>
      </c>
      <c r="Q11" s="28">
        <f>_xll.ciqfunctions.udf.CIQAGG($B$3,"IQ_FFO_INT",IQ_LTM,IQ_TODAY,"CHP",,,,,"Avg")</f>
        <v>29.322410000000001</v>
      </c>
      <c r="R11" s="28">
        <f>_xll.ciqfunctions.udf.CIQAGG($B$3,"IQ_EBITDA_INT",IQ_LTM,IQ_TODAY,"CHP",,,,,"Avg")</f>
        <v>39.517710000000001</v>
      </c>
      <c r="S11" s="28">
        <f>_xll.ciqfunctions.udf.CIQAGG($B$3,"IQ_FFO_TOTAL_DEBT",IQ_LTM,IQ_TODAY,"CHP",,,,,"Avg")</f>
        <v>1.67849</v>
      </c>
      <c r="T11" s="28">
        <f>_xll.ciqfunctions.udf.CIQAGG($B$3,"IQ_NET_DEBT_EBITDA",IQ_LTM,IQ_TODAY,"CHP",,,,,"Avg")</f>
        <v>2.1175000000000002</v>
      </c>
      <c r="U11" s="28">
        <f>_xll.ciqfunctions.udf.CIQAGG($B$3,"IQ_TOTAL_DEBT_CAP",IQ_LTM,IQ_TODAY,"CHP",,,,,"Avg")</f>
        <v>34.785829999999997</v>
      </c>
      <c r="V11" s="28">
        <f>_xll.ciqfunctions.udf.CIQAGG($B$3,"IQ_DEBT_TOTAL_LIAB",IQ_LTM,IQ_TODAY,"CHP",,,,,"Avg")</f>
        <v>31.474160000000001</v>
      </c>
      <c r="W11" s="28">
        <f>_xll.ciqfunctions.udf.CIQAGG($B$3,"IQ_TOTAL_DEBT_TOTAL_REV",IQ_LTM,IQ_TODAY,"CHP",,,,,"Avg")</f>
        <v>0.23715</v>
      </c>
      <c r="Y11" s="28">
        <f>_xll.ciqfunctions.udf.CIQAGG($B$3,"IQ_FFO_PLUS_CASH_ST_DEBT",IQ_LTM,IQ_TODAY,"CHP",,,,,"Avg")</f>
        <v>16.38749</v>
      </c>
      <c r="Z11" s="28">
        <f>_xll.ciqfunctions.udf.CIQAGG($B$3,"IQ_FFO_GROSS_PROFIT",IQ_LTM,IQ_TODAY,"CHP",,,,,"Avg")</f>
        <v>0.41448000000000002</v>
      </c>
      <c r="AA11" s="28">
        <f>_xll.ciqfunctions.udf.CIQAGG($B$3,"IQ_BASIC_DEFENSE_INTERVAL",IQ_LTM,IQ_TODAY,"CHP",,,,,"Avg")</f>
        <v>162.60762</v>
      </c>
      <c r="AB11" s="28">
        <f>_xll.ciqfunctions.udf.CIQAGG($B$3,"IQ_CURRENT_RATIO",IQ_LTM,IQ_TODAY,"CHP",,,,,"Avg")</f>
        <v>1.63544</v>
      </c>
      <c r="AC11" s="28">
        <f>_xll.ciqfunctions.udf.CIQAGG($B$3,"IQ_QUICK_RATIO",IQ_LTM,IQ_TODAY,"CHP",,,,,"Avg")</f>
        <v>1.34527</v>
      </c>
    </row>
    <row r="12" spans="1:29" ht="12.75" customHeight="1" x14ac:dyDescent="0.2">
      <c r="B12" s="26" t="str">
        <f>INDEX('Language Index'!$A$8:$A$10000,MATCH("Median",'Language Index'!$B$8:$B$10000,0))</f>
        <v>Median</v>
      </c>
      <c r="C12" s="25"/>
      <c r="D12" s="28">
        <f>_xll.ciqfunctions.udf.CIQAGG($B$3,"IQ_TOTAL_REV",IQ_LTM,IQ_TODAY,"CHP",,$B$4,,,"Median")</f>
        <v>15812.100689999999</v>
      </c>
      <c r="E12" s="28">
        <f>_xll.ciqfunctions.udf.CIQAGG($B$3,"IQ_TOTAL_EQUITY",IQ_LTM,IQ_TODAY,"CHP",,$B$4,,,"Median")</f>
        <v>8322.2321499999998</v>
      </c>
      <c r="F12" s="28">
        <f>_xll.ciqfunctions.udf.CIQAGG($B$3,"IQ_RETURN_CAPITAL_CHP",IQ_LTM,IQ_TODAY,"CHP",,,,,"Median")</f>
        <v>13.61</v>
      </c>
      <c r="G12" s="28">
        <f>_xll.ciqfunctions.udf.CIQAGG($B$3,"IQ_RECURRING_EARN_ASSETS",IQ_LTM,IQ_TODAY,"CHP",,,,,"Median")</f>
        <v>8.8498000000000001</v>
      </c>
      <c r="H12" s="28">
        <f>_xll.ciqfunctions.udf.CIQAGG($B$3,"IQ_NET_WORKING_CAP_REV",IQ_LTM,IQ_TODAY,"CHP",,,,,"Median")</f>
        <v>4.7050000000000002E-2</v>
      </c>
      <c r="I12" s="28">
        <f>_xll.ciqfunctions.udf.CIQAGG($B$3,"IQ_ASSET_TURNOVER",IQ_LTM,IQ_TODAY,"CHP",,,,,"Median")</f>
        <v>1.04362</v>
      </c>
      <c r="J12" s="28">
        <f>_xll.ciqfunctions.udf.CIQAGG($B$3,"IQ_INTAN_ASSETS_REV",IQ_LTM,IQ_TODAY,"CHP",,,,,"Median")</f>
        <v>0.17938999999999999</v>
      </c>
      <c r="K12" s="28">
        <f>_xll.ciqfunctions.udf.CIQAGG($B$3,"IQ_NET_WORKING_CAP_TOTAL_ASSETS",IQ_LTM,IQ_TODAY,"CHP",,,,,"Median")</f>
        <v>6.1490000000000003E-2</v>
      </c>
      <c r="L12" s="28">
        <f>_xll.ciqfunctions.udf.CIQAGG($B$3,"IQ_AP_AR",IQ_LTM,IQ_TODAY,"CHP",,,,,"Median")</f>
        <v>0.54705000000000004</v>
      </c>
      <c r="M12" s="28">
        <f>_xll.ciqfunctions.udf.CIQAGG($B$3,"IQ_MGMT_RATE_RETURN",IQ_LTM,IQ_TODAY,"CHP",,,,,"Median")</f>
        <v>81.422499999999999</v>
      </c>
      <c r="N12" s="28">
        <f>_xll.ciqfunctions.udf.CIQAGG($B$3,"IQ_GROSS_MARGIN",IQ_LTM,IQ_TODAY,"CHP",,,,,"Median")</f>
        <v>28.269100000000002</v>
      </c>
      <c r="O12" s="28">
        <f>_xll.ciqfunctions.udf.CIQAGG($B$3,"IQ_EBITDA_MARGIN",IQ_LTM,IQ_TODAY,"CHP",,,,,"Median")</f>
        <v>14.4627</v>
      </c>
      <c r="Q12" s="28">
        <f>_xll.ciqfunctions.udf.CIQAGG($B$3,"IQ_FFO_INT",IQ_LTM,IQ_TODAY,"CHP",,,,,"Median")</f>
        <v>18.880199999999999</v>
      </c>
      <c r="R12" s="28">
        <f>_xll.ciqfunctions.udf.CIQAGG($B$3,"IQ_EBITDA_INT",IQ_LTM,IQ_TODAY,"CHP",,,,,"Median")</f>
        <v>20.758620000000001</v>
      </c>
      <c r="S12" s="28">
        <f>_xll.ciqfunctions.udf.CIQAGG($B$3,"IQ_FFO_TOTAL_DEBT",IQ_LTM,IQ_TODAY,"CHP",,,,,"Median")</f>
        <v>0.80617000000000005</v>
      </c>
      <c r="T12" s="28">
        <f>_xll.ciqfunctions.udf.CIQAGG($B$3,"IQ_NET_DEBT_EBITDA",IQ_LTM,IQ_TODAY,"CHP",,,,,"Median")</f>
        <v>1.2577799999999999</v>
      </c>
      <c r="U12" s="28">
        <f>_xll.ciqfunctions.udf.CIQAGG($B$3,"IQ_TOTAL_DEBT_CAP",IQ_LTM,IQ_TODAY,"CHP",,,,,"Median")</f>
        <v>23.59365</v>
      </c>
      <c r="V12" s="28">
        <f>_xll.ciqfunctions.udf.CIQAGG($B$3,"IQ_DEBT_TOTAL_LIAB",IQ_LTM,IQ_TODAY,"CHP",,,,,"Median")</f>
        <v>33.573050000000002</v>
      </c>
      <c r="W12" s="28">
        <f>_xll.ciqfunctions.udf.CIQAGG($B$3,"IQ_TOTAL_DEBT_TOTAL_REV",IQ_LTM,IQ_TODAY,"CHP",,,,,"Median")</f>
        <v>0.16506999999999999</v>
      </c>
      <c r="Y12" s="28">
        <f>_xll.ciqfunctions.udf.CIQAGG($B$3,"IQ_FFO_PLUS_CASH_ST_DEBT",IQ_LTM,IQ_TODAY,"CHP",,,,,"Median")</f>
        <v>7.5031800000000004</v>
      </c>
      <c r="Z12" s="28">
        <f>_xll.ciqfunctions.udf.CIQAGG($B$3,"IQ_FFO_GROSS_PROFIT",IQ_LTM,IQ_TODAY,"CHP",,,,,"Median")</f>
        <v>0.40572000000000003</v>
      </c>
      <c r="AA12" s="28">
        <f>_xll.ciqfunctions.udf.CIQAGG($B$3,"IQ_BASIC_DEFENSE_INTERVAL",IQ_LTM,IQ_TODAY,"CHP",,,,,"Median")</f>
        <v>156.35852</v>
      </c>
      <c r="AB12" s="28">
        <f>_xll.ciqfunctions.udf.CIQAGG($B$3,"IQ_CURRENT_RATIO",IQ_LTM,IQ_TODAY,"CHP",,,,,"Median")</f>
        <v>1.4466399999999999</v>
      </c>
      <c r="AC12" s="28">
        <f>_xll.ciqfunctions.udf.CIQAGG($B$3,"IQ_QUICK_RATIO",IQ_LTM,IQ_TODAY,"CHP",,,,,"Median")</f>
        <v>1.14208</v>
      </c>
    </row>
    <row r="13" spans="1:29" ht="12.75" customHeight="1" x14ac:dyDescent="0.2">
      <c r="B13" s="26" t="str">
        <f>INDEX('Language Index'!$A$8:$A$10000,MATCH("Minimum",'Language Index'!$B$8:$B$10000,0))</f>
        <v>Minimum</v>
      </c>
      <c r="C13" s="25"/>
      <c r="D13" s="28">
        <f>_xll.ciqfunctions.udf.CIQAGG($B$3,"IQ_TOTAL_REV",IQ_LTM,IQ_TODAY,"CHP",,$B$4,,,"Min")</f>
        <v>6459.7749999999996</v>
      </c>
      <c r="E13" s="28">
        <f>_xll.ciqfunctions.udf.CIQAGG($B$3,"IQ_TOTAL_EQUITY",IQ_LTM,IQ_TODAY,"CHP",,$B$4,,,"Min")</f>
        <v>-105.96962000000001</v>
      </c>
      <c r="F13" s="28">
        <f>_xll.ciqfunctions.udf.CIQAGG($B$3,"IQ_RETURN_CAPITAL_CHP",IQ_LTM,IQ_TODAY,"CHP",,,,,"Min")</f>
        <v>-5.6973000000000003</v>
      </c>
      <c r="G13" s="28">
        <f>_xll.ciqfunctions.udf.CIQAGG($B$3,"IQ_RECURRING_EARN_ASSETS",IQ_LTM,IQ_TODAY,"CHP",,,,,"Min")</f>
        <v>2.3769999999999998</v>
      </c>
      <c r="H13" s="28">
        <f>_xll.ciqfunctions.udf.CIQAGG($B$3,"IQ_NET_WORKING_CAP_REV",IQ_LTM,IQ_TODAY,"CHP",,,,,"Min")</f>
        <v>-0.27306999999999998</v>
      </c>
      <c r="I13" s="28">
        <f>_xll.ciqfunctions.udf.CIQAGG($B$3,"IQ_ASSET_TURNOVER",IQ_LTM,IQ_TODAY,"CHP",,,,,"Min")</f>
        <v>0.44700000000000001</v>
      </c>
      <c r="J13" s="28">
        <f>_xll.ciqfunctions.udf.CIQAGG($B$3,"IQ_INTAN_ASSETS_REV",IQ_LTM,IQ_TODAY,"CHP",,,,,"Min")</f>
        <v>9.9799999999999993E-3</v>
      </c>
      <c r="K13" s="28">
        <f>_xll.ciqfunctions.udf.CIQAGG($B$3,"IQ_NET_WORKING_CAP_TOTAL_ASSETS",IQ_LTM,IQ_TODAY,"CHP",,,,,"Min")</f>
        <v>-0.24334</v>
      </c>
      <c r="L13" s="28">
        <f>_xll.ciqfunctions.udf.CIQAGG($B$3,"IQ_AP_AR",IQ_LTM,IQ_TODAY,"CHP",,,,,"Min")</f>
        <v>6.4680000000000001E-2</v>
      </c>
      <c r="M13" s="28">
        <f>_xll.ciqfunctions.udf.CIQAGG($B$3,"IQ_MGMT_RATE_RETURN",IQ_LTM,IQ_TODAY,"CHP",,,,,"Min")</f>
        <v>-11.4145</v>
      </c>
      <c r="N13" s="28">
        <f>_xll.ciqfunctions.udf.CIQAGG($B$3,"IQ_GROSS_MARGIN",IQ_LTM,IQ_TODAY,"CHP",,,,,"Min")</f>
        <v>2.2587000000000002</v>
      </c>
      <c r="O13" s="28">
        <f>_xll.ciqfunctions.udf.CIQAGG($B$3,"IQ_EBITDA_MARGIN",IQ_LTM,IQ_TODAY,"CHP",,,,,"Min")</f>
        <v>1.6215999999999999</v>
      </c>
      <c r="Q13" s="28">
        <f>_xll.ciqfunctions.udf.CIQAGG($B$3,"IQ_FFO_INT",IQ_LTM,IQ_TODAY,"CHP",,,,,"Min")</f>
        <v>8.5849999999999996E-2</v>
      </c>
      <c r="R13" s="28">
        <f>_xll.ciqfunctions.udf.CIQAGG($B$3,"IQ_EBITDA_INT",IQ_LTM,IQ_TODAY,"CHP",,,,,"Min")</f>
        <v>0.83062999999999998</v>
      </c>
      <c r="S13" s="28">
        <f>_xll.ciqfunctions.udf.CIQAGG($B$3,"IQ_FFO_TOTAL_DEBT",IQ_LTM,IQ_TODAY,"CHP",,,,,"Min")</f>
        <v>1.315E-2</v>
      </c>
      <c r="T13" s="28">
        <f>_xll.ciqfunctions.udf.CIQAGG($B$3,"IQ_NET_DEBT_EBITDA",IQ_LTM,IQ_TODAY,"CHP",,,,,"Min")</f>
        <v>0.14668</v>
      </c>
      <c r="U13" s="28">
        <f>_xll.ciqfunctions.udf.CIQAGG($B$3,"IQ_TOTAL_DEBT_CAP",IQ_LTM,IQ_TODAY,"CHP",,,,,"Min")</f>
        <v>1.5657000000000001</v>
      </c>
      <c r="V13" s="28">
        <f>_xll.ciqfunctions.udf.CIQAGG($B$3,"IQ_DEBT_TOTAL_LIAB",IQ_LTM,IQ_TODAY,"CHP",,,,,"Min")</f>
        <v>1.8805000000000001</v>
      </c>
      <c r="W13" s="28">
        <f>_xll.ciqfunctions.udf.CIQAGG($B$3,"IQ_TOTAL_DEBT_TOTAL_REV",IQ_LTM,IQ_TODAY,"CHP",,,,,"Min")</f>
        <v>4.6499999999999996E-3</v>
      </c>
      <c r="Y13" s="28">
        <f>_xll.ciqfunctions.udf.CIQAGG($B$3,"IQ_FFO_PLUS_CASH_ST_DEBT",IQ_LTM,IQ_TODAY,"CHP",,,,,"Min")</f>
        <v>0.70998000000000006</v>
      </c>
      <c r="Z13" s="28">
        <f>_xll.ciqfunctions.udf.CIQAGG($B$3,"IQ_FFO_GROSS_PROFIT",IQ_LTM,IQ_TODAY,"CHP",,,,,"Min")</f>
        <v>0.13411999999999999</v>
      </c>
      <c r="AA13" s="28">
        <f>_xll.ciqfunctions.udf.CIQAGG($B$3,"IQ_BASIC_DEFENSE_INTERVAL",IQ_LTM,IQ_TODAY,"CHP",,,,,"Min")</f>
        <v>67.258189999999999</v>
      </c>
      <c r="AB13" s="28">
        <f>_xll.ciqfunctions.udf.CIQAGG($B$3,"IQ_CURRENT_RATIO",IQ_LTM,IQ_TODAY,"CHP",,,,,"Min")</f>
        <v>0.83330000000000004</v>
      </c>
      <c r="AC13" s="28">
        <f>_xll.ciqfunctions.udf.CIQAGG($B$3,"IQ_QUICK_RATIO",IQ_LTM,IQ_TODAY,"CHP",,,,,"Min")</f>
        <v>0.50905999999999996</v>
      </c>
    </row>
    <row r="14" spans="1:29" ht="12.75" customHeight="1" x14ac:dyDescent="0.2">
      <c r="B14" s="26"/>
      <c r="C14" s="26"/>
      <c r="D14" s="27"/>
      <c r="J14" s="26"/>
      <c r="L14" s="24"/>
    </row>
    <row r="15" spans="1:29" ht="12.75" customHeight="1" x14ac:dyDescent="0.2">
      <c r="A15"/>
      <c r="B15"/>
      <c r="C15"/>
      <c r="D15" s="30" t="str">
        <f>INDEX('Language Index'!$A$8:$A$10000,MATCH("Operational Metrics",'Language Index'!$B$8:$B$10000,0))</f>
        <v>Operational Metrics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Q15" s="30" t="str">
        <f>INDEX('Language Index'!$A$8:$A$10000,MATCH("Solvency Metrics",'Language Index'!$B$8:$B$10000,0))</f>
        <v>Solvency Metrics</v>
      </c>
      <c r="R15" s="30"/>
      <c r="S15" s="30"/>
      <c r="T15" s="30"/>
      <c r="U15" s="30"/>
      <c r="V15" s="30"/>
      <c r="W15" s="30"/>
      <c r="Y15" s="30" t="str">
        <f>INDEX('Language Index'!$A$8:$A$10000,MATCH("Liquidity Metrics",'Language Index'!$B$8:$B$10000,0))</f>
        <v>Liquidity Metrics</v>
      </c>
      <c r="Z15" s="30"/>
      <c r="AA15" s="30"/>
      <c r="AB15" s="30"/>
      <c r="AC15" s="30"/>
    </row>
    <row r="16" spans="1:29" ht="12.75" customHeight="1" x14ac:dyDescent="0.2">
      <c r="A16" s="31"/>
      <c r="B16" s="31"/>
      <c r="C16" s="86" t="str">
        <f>INDEX('Language Index'!$A$8:$A$10000,MATCH("LTM Period Ending",'Language Index'!$B$8:$B$10000,0))</f>
        <v>LTM Period Ending</v>
      </c>
      <c r="D16" s="84" t="str">
        <f>INDEX('Language Index'!$A$8:$A$10000,MATCH("Revenue",'Language Index'!$B$8:$B$10000,0))</f>
        <v>Revenue</v>
      </c>
      <c r="E16" s="84" t="str">
        <f>INDEX('Language Index'!$A$8:$A$10000,MATCH("Total Equity",'Language Index'!$B$8:$B$10000,0))</f>
        <v>Total Equity</v>
      </c>
      <c r="F16" s="84" t="str">
        <f>INDEX('Language Index'!$A$8:$A$10000,MATCH("Return on Capital %",'Language Index'!$B$8:$B$10000,0))</f>
        <v>Return on Capital %</v>
      </c>
      <c r="G16" s="84" t="str">
        <f>INDEX('Language Index'!$A$8:$A$10000,MATCH("Recurring Earnings / Total Assets %",'Language Index'!$B$8:$B$10000,0))</f>
        <v>Recurring Earnings / Total Assets %</v>
      </c>
      <c r="H16" s="84" t="str">
        <f>INDEX('Language Index'!$A$8:$A$10000,MATCH("Net Working Capital / Revenue (x)",'Language Index'!$B$8:$B$10000,0))</f>
        <v>Net Working Capital / Revenue (x)</v>
      </c>
      <c r="I16" s="84" t="str">
        <f>INDEX('Language Index'!$A$8:$A$10000,MATCH("Asset Turnover (x)",'Language Index'!$B$8:$B$10000,0))</f>
        <v>Asset Turnover (x)</v>
      </c>
      <c r="J16" s="84" t="str">
        <f>INDEX('Language Index'!$A$8:$A$10000,MATCH("Intangible Assets / Revenue (x)",'Language Index'!$B$8:$B$10000,0))</f>
        <v>Intangible Assets / Revenue (x)</v>
      </c>
      <c r="K16" s="84" t="str">
        <f>INDEX('Language Index'!$A$8:$A$10000,MATCH("Net Working Capital / Total Assets (x)",'Language Index'!$B$8:$B$10000,0))</f>
        <v>Net Working Capital / Total Assets (x)</v>
      </c>
      <c r="L16" s="84" t="str">
        <f>INDEX('Language Index'!$A$8:$A$10000,MATCH("Payables / Receivables (x)",'Language Index'!$B$8:$B$10000,0))</f>
        <v>Payables / Receivables (x)</v>
      </c>
      <c r="M16" s="84" t="str">
        <f>INDEX('Language Index'!$A$8:$A$10000,MATCH("Management Rate of Return (%)",'Language Index'!$B$8:$B$10000,0))</f>
        <v>Management Rate of Return (%)</v>
      </c>
      <c r="N16" s="84" t="str">
        <f>INDEX('Language Index'!$A$8:$A$10000,MATCH("Gross Margin %",'Language Index'!$B$8:$B$10000,0))</f>
        <v>Gross Margin %</v>
      </c>
      <c r="O16" s="84" t="str">
        <f>INDEX('Language Index'!$A$8:$A$10000,MATCH("EBITDA Margin %",'Language Index'!$B$8:$B$10000,0))</f>
        <v>EBITDA Margin %</v>
      </c>
      <c r="P16" s="85"/>
      <c r="Q16" s="84" t="str">
        <f>INDEX('Language Index'!$A$8:$A$10000,MATCH("FFO Interest Coverage (x)",'Language Index'!$B$8:$B$10000,0))</f>
        <v>FFO Interest Coverage (x)</v>
      </c>
      <c r="R16" s="84" t="str">
        <f>INDEX('Language Index'!$A$8:$A$10000,MATCH("EBITDA Coverage (x)",'Language Index'!$B$8:$B$10000,0))</f>
        <v>EBITDA Coverage (x)</v>
      </c>
      <c r="S16" s="84" t="str">
        <f>INDEX('Language Index'!$A$8:$A$10000,MATCH("FFO / Total Debt (x)",'Language Index'!$B$8:$B$10000,0))</f>
        <v>FFO / Total Debt (x)</v>
      </c>
      <c r="T16" s="84" t="str">
        <f>INDEX('Language Index'!$A$8:$A$10000,MATCH("Net Debt / EBITDA (x)",'Language Index'!$B$8:$B$10000,0))</f>
        <v>Net Debt / EBITDA (x)</v>
      </c>
      <c r="U16" s="84" t="str">
        <f>INDEX('Language Index'!$A$8:$A$10000,MATCH("Total Debt / Capital (%)",'Language Index'!$B$8:$B$10000,0))</f>
        <v>Total Debt / Capital (%)</v>
      </c>
      <c r="V16" s="84" t="str">
        <f>INDEX('Language Index'!$A$8:$A$10000,MATCH("Total Debt / Liabilities (%)",'Language Index'!$B$8:$B$10000,0))</f>
        <v>Total Debt / Liabilities (%)</v>
      </c>
      <c r="W16" s="84" t="str">
        <f>INDEX('Language Index'!$A$8:$A$10000,MATCH("Total Debt / Revenue (x)",'Language Index'!$B$8:$B$10000,0))</f>
        <v>Total Debt / Revenue (x)</v>
      </c>
      <c r="X16" s="85"/>
      <c r="Y16" s="84" t="str">
        <f>INDEX('Language Index'!$A$8:$A$10000,MATCH("FFO + Cash / Short Term Debt (x)",'Language Index'!$B$8:$B$10000,0))</f>
        <v>FFO + Cash / Short Term Debt (x)</v>
      </c>
      <c r="Z16" s="84" t="str">
        <f>INDEX('Language Index'!$A$8:$A$10000,MATCH("FFO / Gross Profit (x)",'Language Index'!$B$8:$B$10000,0))</f>
        <v>FFO / Gross Profit (x)</v>
      </c>
      <c r="AA16" s="84" t="str">
        <f>INDEX('Language Index'!$A$8:$A$10000,MATCH("Basic Defense Interval (days)",'Language Index'!$B$8:$B$10000,0))</f>
        <v>Basic Defense Interval (days)</v>
      </c>
      <c r="AB16" s="84" t="str">
        <f>INDEX('Language Index'!$A$8:$A$10000,MATCH("Current Ratio (x)",'Language Index'!$B$8:$B$10000,0))</f>
        <v>Current Ratio (x)</v>
      </c>
      <c r="AC16" s="84" t="str">
        <f>INDEX('Language Index'!$A$8:$A$10000,MATCH("Quick Ratio (x)",'Language Index'!$B$8:$B$10000,0))</f>
        <v>Quick Ratio (x)</v>
      </c>
    </row>
    <row r="17" spans="1:29" ht="12.75" customHeight="1" x14ac:dyDescent="0.2">
      <c r="A17" s="32" t="str">
        <f>_xll.ciqfunctions.udf.CIQRANGE($B$3,"IQ_CONSTITUENTS_CHP",1,10000,,,,,'Constituent Scores'!$A$6)</f>
        <v>ID</v>
      </c>
      <c r="B17" s="32" t="str">
        <f>_xll.ciqfunctions.udf.CIQRANGE($B$3,"IQ_CONSTITUENTS_NAME_CHP",1,10000,,,,,'Constituent Scores'!$B$6)</f>
        <v>Name</v>
      </c>
      <c r="C17" s="86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5"/>
      <c r="Q17" s="84"/>
      <c r="R17" s="84"/>
      <c r="S17" s="84"/>
      <c r="T17" s="84"/>
      <c r="U17" s="84"/>
      <c r="V17" s="84"/>
      <c r="W17" s="84"/>
      <c r="X17" s="85"/>
      <c r="Y17" s="84"/>
      <c r="Z17" s="84"/>
      <c r="AA17" s="84"/>
      <c r="AB17" s="84"/>
      <c r="AC17" s="84"/>
    </row>
    <row r="18" spans="1:29" ht="12.75" customHeight="1" x14ac:dyDescent="0.2">
      <c r="A18" s="20" t="s">
        <v>38</v>
      </c>
      <c r="B18" s="20" t="s">
        <v>46</v>
      </c>
      <c r="C18" s="37">
        <f>IF($A18="","",_xll.ciqfunctions.udf.CIQ($A18,"IQ_PERIODDATE",IQ_LTM,IQ_TODAY,"CHP"))</f>
        <v>45900</v>
      </c>
      <c r="D18" s="28">
        <f>IF($A18="","",_xll.ciqfunctions.udf.CIQ($A18,"IQ_TOTAL_REV",IQ_LTM,IQ_TODAY,"CHP",,$B$4))</f>
        <v>69672.976999999999</v>
      </c>
      <c r="E18" s="28">
        <f>IF($A18="","",_xll.ciqfunctions.udf.CIQ($A18,"IQ_TOTAL_EQUITY",IQ_LTM,IQ_TODAY,"CHP",,$B$4))</f>
        <v>32240.967000000001</v>
      </c>
      <c r="F18" s="28">
        <f>IF($A18="","",_xll.ciqfunctions.udf.CIQ($A18,"IQ_RETURN_CAPITAL_CHP",IQ_LTM,IQ_TODAY,"CHP"))</f>
        <v>26.541</v>
      </c>
      <c r="G18" s="28">
        <f>IF($A18="","",_xll.ciqfunctions.udf.CIQ($A18,"IQ_RECURRING_EARN_ASSETS",IQ_LTM,IQ_TODAY,"CHP"))</f>
        <v>16.597799999999999</v>
      </c>
      <c r="H18" s="28">
        <f>IF($A18="","",_xll.ciqfunctions.udf.CIQ($A18,"IQ_NET_WORKING_CAP_REV",IQ_LTM,IQ_TODAY,"CHP"))</f>
        <v>-3.0030000000000001E-2</v>
      </c>
      <c r="I18" s="28">
        <f>IF($A18="","",_xll.ciqfunctions.udf.CIQ($A18,"IQ_ASSET_TURNOVER",IQ_LTM,IQ_TODAY,"CHP"))</f>
        <v>1.06542</v>
      </c>
      <c r="J18" s="28">
        <f>IF($A18="","",_xll.ciqfunctions.udf.CIQ($A18,"IQ_INTAN_ASSETS_REV",IQ_LTM,IQ_TODAY,"CHP"))</f>
        <v>0.35805999999999999</v>
      </c>
      <c r="K18" s="28">
        <f>IF($A18="","",_xll.ciqfunctions.udf.CIQ($A18,"IQ_NET_WORKING_CAP_TOTAL_ASSETS",IQ_LTM,IQ_TODAY,"CHP"))</f>
        <v>-3.2000000000000001E-2</v>
      </c>
      <c r="L18" s="28">
        <f>IF($A18="","",_xll.ciqfunctions.udf.CIQ($A18,"IQ_AP_AR",IQ_LTM,IQ_TODAY,"CHP"))</f>
        <v>0.17988000000000001</v>
      </c>
      <c r="M18" s="28">
        <f>IF($A18="","",_xll.ciqfunctions.udf.CIQ($A18,"IQ_MGMT_RATE_RETURN",IQ_LTM,IQ_TODAY,"CHP"))</f>
        <v>490.22829999999999</v>
      </c>
      <c r="N18" s="28">
        <f>IF($A18="","",_xll.ciqfunctions.udf.CIQ($A18,"IQ_GROSS_MARGIN",IQ_LTM,IQ_TODAY,"CHP"))</f>
        <v>31.913900000000002</v>
      </c>
      <c r="O18" s="28">
        <f>IF($A18="","",_xll.ciqfunctions.udf.CIQ($A18,"IQ_EBITDA_MARGIN",IQ_LTM,IQ_TODAY,"CHP"))</f>
        <v>17.5427</v>
      </c>
      <c r="Q18" s="28">
        <f>IF($A18="","",_xll.ciqfunctions.udf.CIQ($A18,"IQ_FFO_INT",IQ_LTM,IQ_TODAY,"CHP"))</f>
        <v>50.204099999999997</v>
      </c>
      <c r="R18" s="28">
        <f>IF($A18="","",_xll.ciqfunctions.udf.CIQ($A18,"IQ_EBITDA_INT",IQ_LTM,IQ_TODAY,"CHP"))</f>
        <v>57.602029999999999</v>
      </c>
      <c r="S18" s="28">
        <f>IF($A18="","",_xll.ciqfunctions.udf.CIQ($A18,"IQ_FFO_TOTAL_DEBT",IQ_LTM,IQ_TODAY,"CHP"))</f>
        <v>1.40225</v>
      </c>
      <c r="T18" s="28" t="str">
        <f>IF($A18="","",_xll.ciqfunctions.udf.CIQ($A18,"IQ_NET_DEBT_EBITDA",IQ_LTM,IQ_TODAY,"CHP"))</f>
        <v>NM</v>
      </c>
      <c r="U18" s="28">
        <f>IF($A18="","",_xll.ciqfunctions.udf.CIQ($A18,"IQ_TOTAL_DEBT_CAP",IQ_LTM,IQ_TODAY,"CHP"))</f>
        <v>20.009</v>
      </c>
      <c r="V18" s="28">
        <f>IF($A18="","",_xll.ciqfunctions.udf.CIQ($A18,"IQ_DEBT_TOTAL_LIAB",IQ_LTM,IQ_TODAY,"CHP"))</f>
        <v>24.6814</v>
      </c>
      <c r="W18" s="28">
        <f>IF($A18="","",_xll.ciqfunctions.udf.CIQ($A18,"IQ_TOTAL_DEBT_TOTAL_REV",IQ_LTM,IQ_TODAY,"CHP"))</f>
        <v>0.11745</v>
      </c>
      <c r="Y18" s="28">
        <f>IF($A18="","",_xll.ciqfunctions.udf.CIQ($A18,"IQ_FFO_PLUS_CASH_ST_DEBT",IQ_LTM,IQ_TODAY,"CHP"))</f>
        <v>27.219239999999999</v>
      </c>
      <c r="Z18" s="28">
        <f>IF($A18="","",_xll.ciqfunctions.udf.CIQ($A18,"IQ_FFO_GROSS_PROFIT",IQ_LTM,IQ_TODAY,"CHP"))</f>
        <v>0.51604000000000005</v>
      </c>
      <c r="AA18" s="28">
        <f>IF($A18="","",_xll.ciqfunctions.udf.CIQ($A18,"IQ_BASIC_DEFENSE_INTERVAL",IQ_LTM,IQ_TODAY,"CHP"))</f>
        <v>157.13396</v>
      </c>
      <c r="AB18" s="28">
        <f>IF($A18="","",_xll.ciqfunctions.udf.CIQ($A18,"IQ_CURRENT_RATIO",IQ_LTM,IQ_TODAY,"CHP"))</f>
        <v>1.4200299999999999</v>
      </c>
      <c r="AC18" s="28">
        <f>IF($A18="","",_xll.ciqfunctions.udf.CIQ($A18,"IQ_QUICK_RATIO",IQ_LTM,IQ_TODAY,"CHP"))</f>
        <v>1.3005899999999999</v>
      </c>
    </row>
    <row r="19" spans="1:29" ht="12.75" customHeight="1" x14ac:dyDescent="0.2">
      <c r="A19" s="20" t="s">
        <v>39</v>
      </c>
      <c r="B19" s="20" t="s">
        <v>158</v>
      </c>
      <c r="C19" s="37">
        <f>IF($A19="","",_xll.ciqfunctions.udf.CIQ($A19,"IQ_PERIODDATE",IQ_LTM,IQ_TODAY,"CHP"))</f>
        <v>45838</v>
      </c>
      <c r="D19" s="28">
        <f>IF($A19="","",_xll.ciqfunctions.udf.CIQ($A19,"IQ_TOTAL_REV",IQ_LTM,IQ_TODAY,"CHP",,$B$4))</f>
        <v>10164.841640000001</v>
      </c>
      <c r="E19" s="28">
        <f>IF($A19="","",_xll.ciqfunctions.udf.CIQ($A19,"IQ_TOTAL_EQUITY",IQ_LTM,IQ_TODAY,"CHP",,$B$4))</f>
        <v>-105.96962000000001</v>
      </c>
      <c r="F19" s="28">
        <f>IF($A19="","",_xll.ciqfunctions.udf.CIQ($A19,"IQ_RETURN_CAPITAL_CHP",IQ_LTM,IQ_TODAY,"CHP"))</f>
        <v>-5.6973000000000003</v>
      </c>
      <c r="G19" s="28" t="str">
        <f>IF($A19="","",_xll.ciqfunctions.udf.CIQ($A19,"IQ_RECURRING_EARN_ASSETS",IQ_LTM,IQ_TODAY,"CHP"))</f>
        <v>NM</v>
      </c>
      <c r="H19" s="28">
        <f>IF($A19="","",_xll.ciqfunctions.udf.CIQ($A19,"IQ_NET_WORKING_CAP_REV",IQ_LTM,IQ_TODAY,"CHP"))</f>
        <v>5.074E-2</v>
      </c>
      <c r="I19" s="28">
        <f>IF($A19="","",_xll.ciqfunctions.udf.CIQ($A19,"IQ_ASSET_TURNOVER",IQ_LTM,IQ_TODAY,"CHP"))</f>
        <v>1.2030400000000001</v>
      </c>
      <c r="J19" s="28">
        <f>IF($A19="","",_xll.ciqfunctions.udf.CIQ($A19,"IQ_INTAN_ASSETS_REV",IQ_LTM,IQ_TODAY,"CHP"))</f>
        <v>0.10193000000000001</v>
      </c>
      <c r="K19" s="28">
        <f>IF($A19="","",_xll.ciqfunctions.udf.CIQ($A19,"IQ_NET_WORKING_CAP_TOTAL_ASSETS",IQ_LTM,IQ_TODAY,"CHP"))</f>
        <v>6.1039999999999997E-2</v>
      </c>
      <c r="L19" s="28">
        <f>IF($A19="","",_xll.ciqfunctions.udf.CIQ($A19,"IQ_AP_AR",IQ_LTM,IQ_TODAY,"CHP"))</f>
        <v>0.45651000000000003</v>
      </c>
      <c r="M19" s="28">
        <f>IF($A19="","",_xll.ciqfunctions.udf.CIQ($A19,"IQ_MGMT_RATE_RETURN",IQ_LTM,IQ_TODAY,"CHP"))</f>
        <v>-11.4145</v>
      </c>
      <c r="N19" s="28">
        <f>IF($A19="","",_xll.ciqfunctions.udf.CIQ($A19,"IQ_GROSS_MARGIN",IQ_LTM,IQ_TODAY,"CHP"))</f>
        <v>2.2587000000000002</v>
      </c>
      <c r="O19" s="28">
        <f>IF($A19="","",_xll.ciqfunctions.udf.CIQ($A19,"IQ_EBITDA_MARGIN",IQ_LTM,IQ_TODAY,"CHP"))</f>
        <v>1.6215999999999999</v>
      </c>
      <c r="Q19" s="28">
        <f>IF($A19="","",_xll.ciqfunctions.udf.CIQ($A19,"IQ_FFO_INT",IQ_LTM,IQ_TODAY,"CHP"))</f>
        <v>8.5849999999999996E-2</v>
      </c>
      <c r="R19" s="28">
        <f>IF($A19="","",_xll.ciqfunctions.udf.CIQ($A19,"IQ_EBITDA_INT",IQ_LTM,IQ_TODAY,"CHP"))</f>
        <v>0.83062999999999998</v>
      </c>
      <c r="S19" s="28">
        <f>IF($A19="","",_xll.ciqfunctions.udf.CIQ($A19,"IQ_FFO_TOTAL_DEBT",IQ_LTM,IQ_TODAY,"CHP"))</f>
        <v>1.315E-2</v>
      </c>
      <c r="T19" s="28">
        <f>IF($A19="","",_xll.ciqfunctions.udf.CIQ($A19,"IQ_NET_DEBT_EBITDA",IQ_LTM,IQ_TODAY,"CHP"))</f>
        <v>4.0474899999999998</v>
      </c>
      <c r="U19" s="28">
        <f>IF($A19="","",_xll.ciqfunctions.udf.CIQ($A19,"IQ_TOTAL_DEBT_CAP",IQ_LTM,IQ_TODAY,"CHP"))</f>
        <v>98.322199999999995</v>
      </c>
      <c r="V19" s="28">
        <f>IF($A19="","",_xll.ciqfunctions.udf.CIQ($A19,"IQ_DEBT_TOTAL_LIAB",IQ_LTM,IQ_TODAY,"CHP"))</f>
        <v>38.714500000000001</v>
      </c>
      <c r="W19" s="28">
        <f>IF($A19="","",_xll.ciqfunctions.udf.CIQ($A19,"IQ_TOTAL_DEBT_TOTAL_REV",IQ_LTM,IQ_TODAY,"CHP"))</f>
        <v>0.32584000000000002</v>
      </c>
      <c r="Y19" s="28">
        <f>IF($A19="","",_xll.ciqfunctions.udf.CIQ($A19,"IQ_FFO_PLUS_CASH_ST_DEBT",IQ_LTM,IQ_TODAY,"CHP"))</f>
        <v>6.9701500000000003</v>
      </c>
      <c r="Z19" s="28">
        <f>IF($A19="","",_xll.ciqfunctions.udf.CIQ($A19,"IQ_FFO_GROSS_PROFIT",IQ_LTM,IQ_TODAY,"CHP"))</f>
        <v>0.18973999999999999</v>
      </c>
      <c r="AA19" s="28">
        <f>IF($A19="","",_xll.ciqfunctions.udf.CIQ($A19,"IQ_BASIC_DEFENSE_INTERVAL",IQ_LTM,IQ_TODAY,"CHP"))</f>
        <v>156.07400000000001</v>
      </c>
      <c r="AB19" s="28">
        <f>IF($A19="","",_xll.ciqfunctions.udf.CIQ($A19,"IQ_CURRENT_RATIO",IQ_LTM,IQ_TODAY,"CHP"))</f>
        <v>1.4732499999999999</v>
      </c>
      <c r="AC19" s="28">
        <f>IF($A19="","",_xll.ciqfunctions.udf.CIQ($A19,"IQ_QUICK_RATIO",IQ_LTM,IQ_TODAY,"CHP"))</f>
        <v>1.1906600000000001</v>
      </c>
    </row>
    <row r="20" spans="1:29" s="22" customFormat="1" ht="12.75" customHeight="1" x14ac:dyDescent="0.2">
      <c r="A20" s="22" t="s">
        <v>167</v>
      </c>
      <c r="B20" s="22" t="s">
        <v>169</v>
      </c>
      <c r="C20" s="37">
        <f>IF($A20="","",_xll.ciqfunctions.udf.CIQ($A20,"IQ_PERIODDATE",IQ_LTM,IQ_TODAY,"CHP"))</f>
        <v>45930</v>
      </c>
      <c r="D20" s="28">
        <f>IF($A20="","",_xll.ciqfunctions.udf.CIQ($A20,"IQ_TOTAL_REV",IQ_LTM,IQ_TODAY,"CHP",,$B$4))</f>
        <v>7479.8952099999997</v>
      </c>
      <c r="E20" s="28">
        <f>IF($A20="","",_xll.ciqfunctions.udf.CIQ($A20,"IQ_TOTAL_EQUITY",IQ_LTM,IQ_TODAY,"CHP",,$B$4))</f>
        <v>2312.7869999999998</v>
      </c>
      <c r="F20" s="28">
        <f>IF($A20="","",_xll.ciqfunctions.udf.CIQ($A20,"IQ_RETURN_CAPITAL_CHP",IQ_LTM,IQ_TODAY,"CHP"))</f>
        <v>11.318099999999999</v>
      </c>
      <c r="G20" s="28">
        <f>IF($A20="","",_xll.ciqfunctions.udf.CIQ($A20,"IQ_RECURRING_EARN_ASSETS",IQ_LTM,IQ_TODAY,"CHP"))</f>
        <v>7.5814000000000004</v>
      </c>
      <c r="H20" s="28">
        <f>IF($A20="","",_xll.ciqfunctions.udf.CIQ($A20,"IQ_NET_WORKING_CAP_REV",IQ_LTM,IQ_TODAY,"CHP"))</f>
        <v>9.7320000000000004E-2</v>
      </c>
      <c r="I20" s="28">
        <f>IF($A20="","",_xll.ciqfunctions.udf.CIQ($A20,"IQ_ASSET_TURNOVER",IQ_LTM,IQ_TODAY,"CHP"))</f>
        <v>1.5499000000000001</v>
      </c>
      <c r="J20" s="28">
        <f>IF($A20="","",_xll.ciqfunctions.udf.CIQ($A20,"IQ_INTAN_ASSETS_REV",IQ_LTM,IQ_TODAY,"CHP"))</f>
        <v>0.17032</v>
      </c>
      <c r="K20" s="28">
        <f>IF($A20="","",_xll.ciqfunctions.udf.CIQ($A20,"IQ_NET_WORKING_CAP_TOTAL_ASSETS",IQ_LTM,IQ_TODAY,"CHP"))</f>
        <v>0.15084</v>
      </c>
      <c r="L20" s="28">
        <f>IF($A20="","",_xll.ciqfunctions.udf.CIQ($A20,"IQ_AP_AR",IQ_LTM,IQ_TODAY,"CHP"))</f>
        <v>0.68393000000000004</v>
      </c>
      <c r="M20" s="28">
        <f>IF($A20="","",_xll.ciqfunctions.udf.CIQ($A20,"IQ_MGMT_RATE_RETURN",IQ_LTM,IQ_TODAY,"CHP"))</f>
        <v>27.2409</v>
      </c>
      <c r="N20" s="28">
        <f>IF($A20="","",_xll.ciqfunctions.udf.CIQ($A20,"IQ_GROSS_MARGIN",IQ_LTM,IQ_TODAY,"CHP"))</f>
        <v>18.0703</v>
      </c>
      <c r="O20" s="28">
        <f>IF($A20="","",_xll.ciqfunctions.udf.CIQ($A20,"IQ_EBITDA_MARGIN",IQ_LTM,IQ_TODAY,"CHP"))</f>
        <v>6.1214000000000004</v>
      </c>
      <c r="P20" s="20"/>
      <c r="Q20" s="28">
        <f>IF($A20="","",_xll.ciqfunctions.udf.CIQ($A20,"IQ_FFO_INT",IQ_LTM,IQ_TODAY,"CHP"))</f>
        <v>16.131769999999999</v>
      </c>
      <c r="R20" s="28">
        <f>IF($A20="","",_xll.ciqfunctions.udf.CIQ($A20,"IQ_EBITDA_INT",IQ_LTM,IQ_TODAY,"CHP"))</f>
        <v>17.35134</v>
      </c>
      <c r="S20" s="28">
        <f>IF($A20="","",_xll.ciqfunctions.udf.CIQ($A20,"IQ_FFO_TOTAL_DEBT",IQ_LTM,IQ_TODAY,"CHP"))</f>
        <v>0.56803000000000003</v>
      </c>
      <c r="T20" s="28">
        <f>IF($A20="","",_xll.ciqfunctions.udf.CIQ($A20,"IQ_NET_DEBT_EBITDA",IQ_LTM,IQ_TODAY,"CHP"))</f>
        <v>0.50563999999999998</v>
      </c>
      <c r="U20" s="28">
        <f>IF($A20="","",_xll.ciqfunctions.udf.CIQ($A20,"IQ_TOTAL_DEBT_CAP",IQ_LTM,IQ_TODAY,"CHP"))</f>
        <v>26.791799999999999</v>
      </c>
      <c r="V20" s="28">
        <f>IF($A20="","",_xll.ciqfunctions.udf.CIQ($A20,"IQ_DEBT_TOTAL_LIAB",IQ_LTM,IQ_TODAY,"CHP"))</f>
        <v>34.461300000000001</v>
      </c>
      <c r="W20" s="28">
        <f>IF($A20="","",_xll.ciqfunctions.udf.CIQ($A20,"IQ_TOTAL_DEBT_TOTAL_REV",IQ_LTM,IQ_TODAY,"CHP"))</f>
        <v>0.11579</v>
      </c>
      <c r="X20" s="20"/>
      <c r="Y20" s="28">
        <f>IF($A20="","",_xll.ciqfunctions.udf.CIQ($A20,"IQ_FFO_PLUS_CASH_ST_DEBT",IQ_LTM,IQ_TODAY,"CHP"))</f>
        <v>6.2516800000000003</v>
      </c>
      <c r="Z20" s="28">
        <f>IF($A20="","",_xll.ciqfunctions.udf.CIQ($A20,"IQ_FFO_GROSS_PROFIT",IQ_LTM,IQ_TODAY,"CHP"))</f>
        <v>0.36398000000000003</v>
      </c>
      <c r="AA20" s="28">
        <f>IF($A20="","",_xll.ciqfunctions.udf.CIQ($A20,"IQ_BASIC_DEFENSE_INTERVAL",IQ_LTM,IQ_TODAY,"CHP"))</f>
        <v>95.448229999999995</v>
      </c>
      <c r="AB20" s="28">
        <f>IF($A20="","",_xll.ciqfunctions.udf.CIQ($A20,"IQ_CURRENT_RATIO",IQ_LTM,IQ_TODAY,"CHP"))</f>
        <v>1.6797899999999999</v>
      </c>
      <c r="AC20" s="28">
        <f>IF($A20="","",_xll.ciqfunctions.udf.CIQ($A20,"IQ_QUICK_RATIO",IQ_LTM,IQ_TODAY,"CHP"))</f>
        <v>1.1186799999999999</v>
      </c>
    </row>
    <row r="21" spans="1:29" ht="12.75" customHeight="1" x14ac:dyDescent="0.2">
      <c r="A21" s="20" t="s">
        <v>40</v>
      </c>
      <c r="B21" s="20" t="s">
        <v>159</v>
      </c>
      <c r="C21" s="37">
        <f>IF($A21="","",_xll.ciqfunctions.udf.CIQ($A21,"IQ_PERIODDATE",IQ_LTM,IQ_TODAY,"CHP"))</f>
        <v>45838</v>
      </c>
      <c r="D21" s="28">
        <f>IF($A21="","",_xll.ciqfunctions.udf.CIQ($A21,"IQ_TOTAL_REV",IQ_LTM,IQ_TODAY,"CHP",,$B$4))</f>
        <v>25980.219010000001</v>
      </c>
      <c r="E21" s="28">
        <f>IF($A21="","",_xll.ciqfunctions.udf.CIQ($A21,"IQ_TOTAL_EQUITY",IQ_LTM,IQ_TODAY,"CHP",,$B$4))</f>
        <v>12945.95549</v>
      </c>
      <c r="F21" s="28">
        <f>IF($A21="","",_xll.ciqfunctions.udf.CIQ($A21,"IQ_RETURN_CAPITAL_CHP",IQ_LTM,IQ_TODAY,"CHP"))</f>
        <v>14.1515</v>
      </c>
      <c r="G21" s="28">
        <f>IF($A21="","",_xll.ciqfunctions.udf.CIQ($A21,"IQ_RECURRING_EARN_ASSETS",IQ_LTM,IQ_TODAY,"CHP"))</f>
        <v>10.0725</v>
      </c>
      <c r="H21" s="28">
        <f>IF($A21="","",_xll.ciqfunctions.udf.CIQ($A21,"IQ_NET_WORKING_CAP_REV",IQ_LTM,IQ_TODAY,"CHP"))</f>
        <v>3.2219999999999999E-2</v>
      </c>
      <c r="I21" s="28">
        <f>IF($A21="","",_xll.ciqfunctions.udf.CIQ($A21,"IQ_ASSET_TURNOVER",IQ_LTM,IQ_TODAY,"CHP"))</f>
        <v>0.90493000000000001</v>
      </c>
      <c r="J21" s="28">
        <f>IF($A21="","",_xll.ciqfunctions.udf.CIQ($A21,"IQ_INTAN_ASSETS_REV",IQ_LTM,IQ_TODAY,"CHP"))</f>
        <v>0.55962000000000001</v>
      </c>
      <c r="K21" s="28">
        <f>IF($A21="","",_xll.ciqfunctions.udf.CIQ($A21,"IQ_NET_WORKING_CAP_TOTAL_ASSETS",IQ_LTM,IQ_TODAY,"CHP"))</f>
        <v>2.9159999999999998E-2</v>
      </c>
      <c r="L21" s="28">
        <f>IF($A21="","",_xll.ciqfunctions.udf.CIQ($A21,"IQ_AP_AR",IQ_LTM,IQ_TODAY,"CHP"))</f>
        <v>0.82020999999999999</v>
      </c>
      <c r="M21" s="28">
        <f>IF($A21="","",_xll.ciqfunctions.udf.CIQ($A21,"IQ_MGMT_RATE_RETURN",IQ_LTM,IQ_TODAY,"CHP"))</f>
        <v>110.7803</v>
      </c>
      <c r="N21" s="28">
        <f>IF($A21="","",_xll.ciqfunctions.udf.CIQ($A21,"IQ_GROSS_MARGIN",IQ_LTM,IQ_TODAY,"CHP"))</f>
        <v>27.255800000000001</v>
      </c>
      <c r="O21" s="28">
        <f>IF($A21="","",_xll.ciqfunctions.udf.CIQ($A21,"IQ_EBITDA_MARGIN",IQ_LTM,IQ_TODAY,"CHP"))</f>
        <v>12.9299</v>
      </c>
      <c r="Q21" s="28">
        <f>IF($A21="","",_xll.ciqfunctions.udf.CIQ($A21,"IQ_FFO_INT",IQ_LTM,IQ_TODAY,"CHP"))</f>
        <v>14.523809999999999</v>
      </c>
      <c r="R21" s="28">
        <f>IF($A21="","",_xll.ciqfunctions.udf.CIQ($A21,"IQ_EBITDA_INT",IQ_LTM,IQ_TODAY,"CHP"))</f>
        <v>18.75</v>
      </c>
      <c r="S21" s="28">
        <f>IF($A21="","",_xll.ciqfunctions.udf.CIQ($A21,"IQ_FFO_TOTAL_DEBT",IQ_LTM,IQ_TODAY,"CHP"))</f>
        <v>0.40183999999999997</v>
      </c>
      <c r="T21" s="28">
        <f>IF($A21="","",_xll.ciqfunctions.udf.CIQ($A21,"IQ_NET_DEBT_EBITDA",IQ_LTM,IQ_TODAY,"CHP"))</f>
        <v>1.2577799999999999</v>
      </c>
      <c r="U21" s="28">
        <f>IF($A21="","",_xll.ciqfunctions.udf.CIQ($A21,"IQ_TOTAL_DEBT_CAP",IQ_LTM,IQ_TODAY,"CHP"))</f>
        <v>34.987000000000002</v>
      </c>
      <c r="V21" s="28">
        <f>IF($A21="","",_xll.ciqfunctions.udf.CIQ($A21,"IQ_DEBT_TOTAL_LIAB",IQ_LTM,IQ_TODAY,"CHP"))</f>
        <v>45.353999999999999</v>
      </c>
      <c r="W21" s="28">
        <f>IF($A21="","",_xll.ciqfunctions.udf.CIQ($A21,"IQ_TOTAL_DEBT_TOTAL_REV",IQ_LTM,IQ_TODAY,"CHP"))</f>
        <v>0.27518999999999999</v>
      </c>
      <c r="Y21" s="28">
        <f>IF($A21="","",_xll.ciqfunctions.udf.CIQ($A21,"IQ_FFO_PLUS_CASH_ST_DEBT",IQ_LTM,IQ_TODAY,"CHP"))</f>
        <v>2.3190599999999999</v>
      </c>
      <c r="Z21" s="28">
        <f>IF($A21="","",_xll.ciqfunctions.udf.CIQ($A21,"IQ_FFO_GROSS_PROFIT",IQ_LTM,IQ_TODAY,"CHP"))</f>
        <v>0.40572000000000003</v>
      </c>
      <c r="AA21" s="28">
        <f>IF($A21="","",_xll.ciqfunctions.udf.CIQ($A21,"IQ_BASIC_DEFENSE_INTERVAL",IQ_LTM,IQ_TODAY,"CHP"))</f>
        <v>141.54664</v>
      </c>
      <c r="AB21" s="28">
        <f>IF($A21="","",_xll.ciqfunctions.udf.CIQ($A21,"IQ_CURRENT_RATIO",IQ_LTM,IQ_TODAY,"CHP"))</f>
        <v>1.1067199999999999</v>
      </c>
      <c r="AC21" s="28">
        <f>IF($A21="","",_xll.ciqfunctions.udf.CIQ($A21,"IQ_QUICK_RATIO",IQ_LTM,IQ_TODAY,"CHP"))</f>
        <v>0.98248000000000002</v>
      </c>
    </row>
    <row r="22" spans="1:29" s="22" customFormat="1" ht="12.75" customHeight="1" x14ac:dyDescent="0.2">
      <c r="A22" s="22" t="s">
        <v>41</v>
      </c>
      <c r="B22" s="22" t="s">
        <v>165</v>
      </c>
      <c r="C22" s="37">
        <f>IF($A22="","",_xll.ciqfunctions.udf.CIQ($A22,"IQ_PERIODDATE",IQ_LTM,IQ_TODAY,"CHP"))</f>
        <v>45930</v>
      </c>
      <c r="D22" s="28">
        <f>IF($A22="","",_xll.ciqfunctions.udf.CIQ($A22,"IQ_TOTAL_REV",IQ_LTM,IQ_TODAY,"CHP",,$B$4))</f>
        <v>11577.06293</v>
      </c>
      <c r="E22" s="28">
        <f>IF($A22="","",_xll.ciqfunctions.udf.CIQ($A22,"IQ_TOTAL_EQUITY",IQ_LTM,IQ_TODAY,"CHP",,$B$4))</f>
        <v>7480.7799199999999</v>
      </c>
      <c r="F22" s="28">
        <f>IF($A22="","",_xll.ciqfunctions.udf.CIQ($A22,"IQ_RETURN_CAPITAL_CHP",IQ_LTM,IQ_TODAY,"CHP"))</f>
        <v>17.6158</v>
      </c>
      <c r="G22" s="28">
        <f>IF($A22="","",_xll.ciqfunctions.udf.CIQ($A22,"IQ_RECURRING_EARN_ASSETS",IQ_LTM,IQ_TODAY,"CHP"))</f>
        <v>13.3771</v>
      </c>
      <c r="H22" s="28">
        <f>IF($A22="","",_xll.ciqfunctions.udf.CIQ($A22,"IQ_NET_WORKING_CAP_REV",IQ_LTM,IQ_TODAY,"CHP"))</f>
        <v>6.5700000000000003E-3</v>
      </c>
      <c r="I22" s="28">
        <f>IF($A22="","",_xll.ciqfunctions.udf.CIQ($A22,"IQ_ASSET_TURNOVER",IQ_LTM,IQ_TODAY,"CHP"))</f>
        <v>0.81511999999999996</v>
      </c>
      <c r="J22" s="28">
        <f>IF($A22="","",_xll.ciqfunctions.udf.CIQ($A22,"IQ_INTAN_ASSETS_REV",IQ_LTM,IQ_TODAY,"CHP"))</f>
        <v>0.79388000000000003</v>
      </c>
      <c r="K22" s="28">
        <f>IF($A22="","",_xll.ciqfunctions.udf.CIQ($A22,"IQ_NET_WORKING_CAP_TOTAL_ASSETS",IQ_LTM,IQ_TODAY,"CHP"))</f>
        <v>5.3499999999999997E-3</v>
      </c>
      <c r="L22" s="28">
        <f>IF($A22="","",_xll.ciqfunctions.udf.CIQ($A22,"IQ_AP_AR",IQ_LTM,IQ_TODAY,"CHP"))</f>
        <v>0.37430000000000002</v>
      </c>
      <c r="M22" s="28">
        <f>IF($A22="","",_xll.ciqfunctions.udf.CIQ($A22,"IQ_MGMT_RATE_RETURN",IQ_LTM,IQ_TODAY,"CHP"))</f>
        <v>254.93260000000001</v>
      </c>
      <c r="N22" s="28">
        <f>IF($A22="","",_xll.ciqfunctions.udf.CIQ($A22,"IQ_GROSS_MARGIN",IQ_LTM,IQ_TODAY,"CHP"))</f>
        <v>20.575900000000001</v>
      </c>
      <c r="O22" s="28">
        <f>IF($A22="","",_xll.ciqfunctions.udf.CIQ($A22,"IQ_EBITDA_MARGIN",IQ_LTM,IQ_TODAY,"CHP"))</f>
        <v>17.764600000000002</v>
      </c>
      <c r="P22" s="20"/>
      <c r="Q22" s="28">
        <f>IF($A22="","",_xll.ciqfunctions.udf.CIQ($A22,"IQ_FFO_INT",IQ_LTM,IQ_TODAY,"CHP"))</f>
        <v>20.061389999999999</v>
      </c>
      <c r="R22" s="28">
        <f>IF($A22="","",_xll.ciqfunctions.udf.CIQ($A22,"IQ_EBITDA_INT",IQ_LTM,IQ_TODAY,"CHP"))</f>
        <v>26.624020000000002</v>
      </c>
      <c r="S22" s="28">
        <f>IF($A22="","",_xll.ciqfunctions.udf.CIQ($A22,"IQ_FFO_TOTAL_DEBT",IQ_LTM,IQ_TODAY,"CHP"))</f>
        <v>0.49975999999999998</v>
      </c>
      <c r="T22" s="28">
        <f>IF($A22="","",_xll.ciqfunctions.udf.CIQ($A22,"IQ_NET_DEBT_EBITDA",IQ_LTM,IQ_TODAY,"CHP"))</f>
        <v>1.21502</v>
      </c>
      <c r="U22" s="28">
        <f>IF($A22="","",_xll.ciqfunctions.udf.CIQ($A22,"IQ_TOTAL_DEBT_CAP",IQ_LTM,IQ_TODAY,"CHP"))</f>
        <v>30.156099999999999</v>
      </c>
      <c r="V22" s="28">
        <f>IF($A22="","",_xll.ciqfunctions.udf.CIQ($A22,"IQ_DEBT_TOTAL_LIAB",IQ_LTM,IQ_TODAY,"CHP"))</f>
        <v>48.384700000000002</v>
      </c>
      <c r="W22" s="28">
        <f>IF($A22="","",_xll.ciqfunctions.udf.CIQ($A22,"IQ_TOTAL_DEBT_TOTAL_REV",IQ_LTM,IQ_TODAY,"CHP"))</f>
        <v>0.28094000000000002</v>
      </c>
      <c r="X22" s="20"/>
      <c r="Y22" s="28">
        <f>IF($A22="","",_xll.ciqfunctions.udf.CIQ($A22,"IQ_FFO_PLUS_CASH_ST_DEBT",IQ_LTM,IQ_TODAY,"CHP"))</f>
        <v>3.03721</v>
      </c>
      <c r="Z22" s="28">
        <f>IF($A22="","",_xll.ciqfunctions.udf.CIQ($A22,"IQ_FFO_GROSS_PROFIT",IQ_LTM,IQ_TODAY,"CHP"))</f>
        <v>0.68237000000000003</v>
      </c>
      <c r="AA22" s="28">
        <f>IF($A22="","",_xll.ciqfunctions.udf.CIQ($A22,"IQ_BASIC_DEFENSE_INTERVAL",IQ_LTM,IQ_TODAY,"CHP"))</f>
        <v>101.13930999999999</v>
      </c>
      <c r="AB22" s="28">
        <f>IF($A22="","",_xll.ciqfunctions.udf.CIQ($A22,"IQ_CURRENT_RATIO",IQ_LTM,IQ_TODAY,"CHP"))</f>
        <v>0.99039999999999995</v>
      </c>
      <c r="AC22" s="28">
        <f>IF($A22="","",_xll.ciqfunctions.udf.CIQ($A22,"IQ_QUICK_RATIO",IQ_LTM,IQ_TODAY,"CHP"))</f>
        <v>0.76014000000000004</v>
      </c>
    </row>
    <row r="23" spans="1:29" s="22" customFormat="1" ht="12.75" customHeight="1" x14ac:dyDescent="0.2">
      <c r="A23" s="22" t="s">
        <v>42</v>
      </c>
      <c r="B23" s="22" t="s">
        <v>47</v>
      </c>
      <c r="C23" s="37">
        <f>IF($A23="","",_xll.ciqfunctions.udf.CIQ($A23,"IQ_PERIODDATE",IQ_LTM,IQ_TODAY,"CHP"))</f>
        <v>45930</v>
      </c>
      <c r="D23" s="28">
        <f>IF($A23="","",_xll.ciqfunctions.udf.CIQ($A23,"IQ_TOTAL_REV",IQ_LTM,IQ_TODAY,"CHP",,$B$4))</f>
        <v>20857</v>
      </c>
      <c r="E23" s="28">
        <f>IF($A23="","",_xll.ciqfunctions.udf.CIQ($A23,"IQ_TOTAL_EQUITY",IQ_LTM,IQ_TODAY,"CHP",,$B$4))</f>
        <v>14897</v>
      </c>
      <c r="F23" s="28">
        <f>IF($A23="","",_xll.ciqfunctions.udf.CIQ($A23,"IQ_RETURN_CAPITAL_CHP",IQ_LTM,IQ_TODAY,"CHP"))</f>
        <v>20.1663</v>
      </c>
      <c r="G23" s="28">
        <f>IF($A23="","",_xll.ciqfunctions.udf.CIQ($A23,"IQ_RECURRING_EARN_ASSETS",IQ_LTM,IQ_TODAY,"CHP"))</f>
        <v>16.260999999999999</v>
      </c>
      <c r="H23" s="28">
        <f>IF($A23="","",_xll.ciqfunctions.udf.CIQ($A23,"IQ_NET_WORKING_CAP_REV",IQ_LTM,IQ_TODAY,"CHP"))</f>
        <v>0.11958000000000001</v>
      </c>
      <c r="I23" s="28">
        <f>IF($A23="","",_xll.ciqfunctions.udf.CIQ($A23,"IQ_ASSET_TURNOVER",IQ_LTM,IQ_TODAY,"CHP"))</f>
        <v>1.0359100000000001</v>
      </c>
      <c r="J23" s="28">
        <f>IF($A23="","",_xll.ciqfunctions.udf.CIQ($A23,"IQ_INTAN_ASSETS_REV",IQ_LTM,IQ_TODAY,"CHP"))</f>
        <v>0.41099000000000002</v>
      </c>
      <c r="K23" s="28">
        <f>IF($A23="","",_xll.ciqfunctions.udf.CIQ($A23,"IQ_NET_WORKING_CAP_TOTAL_ASSETS",IQ_LTM,IQ_TODAY,"CHP"))</f>
        <v>0.12386999999999999</v>
      </c>
      <c r="L23" s="28">
        <f>IF($A23="","",_xll.ciqfunctions.udf.CIQ($A23,"IQ_AP_AR",IQ_LTM,IQ_TODAY,"CHP"))</f>
        <v>6.4680000000000001E-2</v>
      </c>
      <c r="M23" s="28">
        <f>IF($A23="","",_xll.ciqfunctions.udf.CIQ($A23,"IQ_MGMT_RATE_RETURN",IQ_LTM,IQ_TODAY,"CHP"))</f>
        <v>81.422499999999999</v>
      </c>
      <c r="N23" s="28">
        <f>IF($A23="","",_xll.ciqfunctions.udf.CIQ($A23,"IQ_GROSS_MARGIN",IQ_LTM,IQ_TODAY,"CHP"))</f>
        <v>34.055700000000002</v>
      </c>
      <c r="O23" s="28">
        <f>IF($A23="","",_xll.ciqfunctions.udf.CIQ($A23,"IQ_EBITDA_MARGIN",IQ_LTM,IQ_TODAY,"CHP"))</f>
        <v>18.113800000000001</v>
      </c>
      <c r="P23" s="20"/>
      <c r="Q23" s="28">
        <f>IF($A23="","",_xll.ciqfunctions.udf.CIQ($A23,"IQ_FFO_INT",IQ_LTM,IQ_TODAY,"CHP"))</f>
        <v>61.354170000000003</v>
      </c>
      <c r="R23" s="28">
        <f>IF($A23="","",_xll.ciqfunctions.udf.CIQ($A23,"IQ_EBITDA_INT",IQ_LTM,IQ_TODAY,"CHP"))</f>
        <v>82</v>
      </c>
      <c r="S23" s="28">
        <f>IF($A23="","",_xll.ciqfunctions.udf.CIQ($A23,"IQ_FFO_TOTAL_DEBT",IQ_LTM,IQ_TODAY,"CHP"))</f>
        <v>2.51709</v>
      </c>
      <c r="T23" s="28" t="str">
        <f>IF($A23="","",_xll.ciqfunctions.udf.CIQ($A23,"IQ_NET_DEBT_EBITDA",IQ_LTM,IQ_TODAY,"CHP"))</f>
        <v>NM</v>
      </c>
      <c r="U23" s="28">
        <f>IF($A23="","",_xll.ciqfunctions.udf.CIQ($A23,"IQ_TOTAL_DEBT_CAP",IQ_LTM,IQ_TODAY,"CHP"))</f>
        <v>7.2065999999999999</v>
      </c>
      <c r="V23" s="28">
        <f>IF($A23="","",_xll.ciqfunctions.udf.CIQ($A23,"IQ_DEBT_TOTAL_LIAB",IQ_LTM,IQ_TODAY,"CHP"))</f>
        <v>22.341000000000001</v>
      </c>
      <c r="W23" s="28">
        <f>IF($A23="","",_xll.ciqfunctions.udf.CIQ($A23,"IQ_TOTAL_DEBT_TOTAL_REV",IQ_LTM,IQ_TODAY,"CHP"))</f>
        <v>5.6099999999999997E-2</v>
      </c>
      <c r="X23" s="20"/>
      <c r="Y23" s="28">
        <f>IF($A23="","",_xll.ciqfunctions.udf.CIQ($A23,"IQ_FFO_PLUS_CASH_ST_DEBT",IQ_LTM,IQ_TODAY,"CHP"))</f>
        <v>28.3369</v>
      </c>
      <c r="Z23" s="28">
        <f>IF($A23="","",_xll.ciqfunctions.udf.CIQ($A23,"IQ_FFO_GROSS_PROFIT",IQ_LTM,IQ_TODAY,"CHP"))</f>
        <v>0.41460999999999998</v>
      </c>
      <c r="AA23" s="28">
        <f>IF($A23="","",_xll.ciqfunctions.udf.CIQ($A23,"IQ_BASIC_DEFENSE_INTERVAL",IQ_LTM,IQ_TODAY,"CHP"))</f>
        <v>130.58496</v>
      </c>
      <c r="AB23" s="28">
        <f>IF($A23="","",_xll.ciqfunctions.udf.CIQ($A23,"IQ_CURRENT_RATIO",IQ_LTM,IQ_TODAY,"CHP"))</f>
        <v>2.3576999999999999</v>
      </c>
      <c r="AC23" s="28">
        <f>IF($A23="","",_xll.ciqfunctions.udf.CIQ($A23,"IQ_QUICK_RATIO",IQ_LTM,IQ_TODAY,"CHP"))</f>
        <v>1.96475</v>
      </c>
    </row>
    <row r="24" spans="1:29" s="22" customFormat="1" ht="12.75" customHeight="1" x14ac:dyDescent="0.2">
      <c r="A24" s="22" t="s">
        <v>43</v>
      </c>
      <c r="B24" s="22" t="s">
        <v>166</v>
      </c>
      <c r="C24" s="37">
        <f>IF($A24="","",_xll.ciqfunctions.udf.CIQ($A24,"IQ_PERIODDATE",IQ_LTM,IQ_TODAY,"CHP"))</f>
        <v>45838</v>
      </c>
      <c r="D24" s="28">
        <f>IF($A24="","",_xll.ciqfunctions.udf.CIQ($A24,"IQ_TOTAL_REV",IQ_LTM,IQ_TODAY,"CHP",,$B$4))</f>
        <v>10540.03974</v>
      </c>
      <c r="E24" s="28">
        <f>IF($A24="","",_xll.ciqfunctions.udf.CIQ($A24,"IQ_TOTAL_EQUITY",IQ_LTM,IQ_TODAY,"CHP",,$B$4))</f>
        <v>1143.1870699999999</v>
      </c>
      <c r="F24" s="28">
        <f>IF($A24="","",_xll.ciqfunctions.udf.CIQ($A24,"IQ_RETURN_CAPITAL_CHP",IQ_LTM,IQ_TODAY,"CHP"))</f>
        <v>22.652999999999999</v>
      </c>
      <c r="G24" s="28">
        <f>IF($A24="","",_xll.ciqfunctions.udf.CIQ($A24,"IQ_RECURRING_EARN_ASSETS",IQ_LTM,IQ_TODAY,"CHP"))</f>
        <v>7.7744999999999997</v>
      </c>
      <c r="H24" s="28">
        <f>IF($A24="","",_xll.ciqfunctions.udf.CIQ($A24,"IQ_NET_WORKING_CAP_REV",IQ_LTM,IQ_TODAY,"CHP"))</f>
        <v>2.4080000000000001E-2</v>
      </c>
      <c r="I24" s="28">
        <f>IF($A24="","",_xll.ciqfunctions.udf.CIQ($A24,"IQ_ASSET_TURNOVER",IQ_LTM,IQ_TODAY,"CHP"))</f>
        <v>2.5728599999999999</v>
      </c>
      <c r="J24" s="28">
        <f>IF($A24="","",_xll.ciqfunctions.udf.CIQ($A24,"IQ_INTAN_ASSETS_REV",IQ_LTM,IQ_TODAY,"CHP"))</f>
        <v>3.7769999999999998E-2</v>
      </c>
      <c r="K24" s="28">
        <f>IF($A24="","",_xll.ciqfunctions.udf.CIQ($A24,"IQ_NET_WORKING_CAP_TOTAL_ASSETS",IQ_LTM,IQ_TODAY,"CHP"))</f>
        <v>6.1949999999999998E-2</v>
      </c>
      <c r="L24" s="28">
        <f>IF($A24="","",_xll.ciqfunctions.udf.CIQ($A24,"IQ_AP_AR",IQ_LTM,IQ_TODAY,"CHP"))</f>
        <v>1.01769</v>
      </c>
      <c r="M24" s="28">
        <f>IF($A24="","",_xll.ciqfunctions.udf.CIQ($A24,"IQ_MGMT_RATE_RETURN",IQ_LTM,IQ_TODAY,"CHP"))</f>
        <v>55.252699999999997</v>
      </c>
      <c r="N24" s="28">
        <f>IF($A24="","",_xll.ciqfunctions.udf.CIQ($A24,"IQ_GROSS_MARGIN",IQ_LTM,IQ_TODAY,"CHP"))</f>
        <v>13.592700000000001</v>
      </c>
      <c r="O24" s="28">
        <f>IF($A24="","",_xll.ciqfunctions.udf.CIQ($A24,"IQ_EBITDA_MARGIN",IQ_LTM,IQ_TODAY,"CHP"))</f>
        <v>3.4548000000000001</v>
      </c>
      <c r="P24" s="20"/>
      <c r="Q24" s="28">
        <f>IF($A24="","",_xll.ciqfunctions.udf.CIQ($A24,"IQ_FFO_INT",IQ_LTM,IQ_TODAY,"CHP"))</f>
        <v>23.8</v>
      </c>
      <c r="R24" s="28">
        <f>IF($A24="","",_xll.ciqfunctions.udf.CIQ($A24,"IQ_EBITDA_INT",IQ_LTM,IQ_TODAY,"CHP"))</f>
        <v>29.847619999999999</v>
      </c>
      <c r="S24" s="28">
        <f>IF($A24="","",_xll.ciqfunctions.udf.CIQ($A24,"IQ_FFO_TOTAL_DEBT",IQ_LTM,IQ_TODAY,"CHP"))</f>
        <v>1.3392299999999999</v>
      </c>
      <c r="T24" s="28" t="str">
        <f>IF($A24="","",_xll.ciqfunctions.udf.CIQ($A24,"IQ_NET_DEBT_EBITDA",IQ_LTM,IQ_TODAY,"CHP"))</f>
        <v>NM</v>
      </c>
      <c r="U24" s="28">
        <f>IF($A24="","",_xll.ciqfunctions.udf.CIQ($A24,"IQ_TOTAL_DEBT_CAP",IQ_LTM,IQ_TODAY,"CHP"))</f>
        <v>17.820599999999999</v>
      </c>
      <c r="V24" s="28">
        <f>IF($A24="","",_xll.ciqfunctions.udf.CIQ($A24,"IQ_DEBT_TOTAL_LIAB",IQ_LTM,IQ_TODAY,"CHP"))</f>
        <v>8.4832999999999998</v>
      </c>
      <c r="W24" s="28">
        <f>IF($A24="","",_xll.ciqfunctions.udf.CIQ($A24,"IQ_TOTAL_DEBT_TOTAL_REV",IQ_LTM,IQ_TODAY,"CHP"))</f>
        <v>2.3769999999999999E-2</v>
      </c>
      <c r="X24" s="20"/>
      <c r="Y24" s="28">
        <f>IF($A24="","",_xll.ciqfunctions.udf.CIQ($A24,"IQ_FFO_PLUS_CASH_ST_DEBT",IQ_LTM,IQ_TODAY,"CHP"))</f>
        <v>12.23725</v>
      </c>
      <c r="Z24" s="28">
        <f>IF($A24="","",_xll.ciqfunctions.udf.CIQ($A24,"IQ_FFO_GROSS_PROFIT",IQ_LTM,IQ_TODAY,"CHP"))</f>
        <v>0.23421</v>
      </c>
      <c r="AA24" s="28">
        <f>IF($A24="","",_xll.ciqfunctions.udf.CIQ($A24,"IQ_BASIC_DEFENSE_INTERVAL",IQ_LTM,IQ_TODAY,"CHP"))</f>
        <v>94.041889999999995</v>
      </c>
      <c r="AB24" s="28">
        <f>IF($A24="","",_xll.ciqfunctions.udf.CIQ($A24,"IQ_CURRENT_RATIO",IQ_LTM,IQ_TODAY,"CHP"))</f>
        <v>1.22096</v>
      </c>
      <c r="AC24" s="28">
        <f>IF($A24="","",_xll.ciqfunctions.udf.CIQ($A24,"IQ_QUICK_RATIO",IQ_LTM,IQ_TODAY,"CHP"))</f>
        <v>0.98221000000000003</v>
      </c>
    </row>
    <row r="25" spans="1:29" s="22" customFormat="1" ht="12.75" customHeight="1" x14ac:dyDescent="0.2">
      <c r="A25" s="22" t="s">
        <v>153</v>
      </c>
      <c r="B25" s="22" t="s">
        <v>160</v>
      </c>
      <c r="C25" s="37">
        <f>IF($A25="","",_xll.ciqfunctions.udf.CIQ($A25,"IQ_PERIODDATE",IQ_LTM,IQ_TODAY,"CHP"))</f>
        <v>45930</v>
      </c>
      <c r="D25" s="28">
        <f>IF($A25="","",_xll.ciqfunctions.udf.CIQ($A25,"IQ_TOTAL_REV",IQ_LTM,IQ_TODAY,"CHP",,$B$4))</f>
        <v>12714</v>
      </c>
      <c r="E25" s="28">
        <f>IF($A25="","",_xll.ciqfunctions.udf.CIQ($A25,"IQ_TOTAL_EQUITY",IQ_LTM,IQ_TODAY,"CHP",,$B$4))</f>
        <v>3336</v>
      </c>
      <c r="F25" s="28">
        <f>IF($A25="","",_xll.ciqfunctions.udf.CIQ($A25,"IQ_RETURN_CAPITAL_CHP",IQ_LTM,IQ_TODAY,"CHP"))</f>
        <v>10.5603</v>
      </c>
      <c r="G25" s="28">
        <f>IF($A25="","",_xll.ciqfunctions.udf.CIQ($A25,"IQ_RECURRING_EARN_ASSETS",IQ_LTM,IQ_TODAY,"CHP"))</f>
        <v>6.2435</v>
      </c>
      <c r="H25" s="28">
        <f>IF($A25="","",_xll.ciqfunctions.udf.CIQ($A25,"IQ_NET_WORKING_CAP_REV",IQ_LTM,IQ_TODAY,"CHP"))</f>
        <v>3.075E-2</v>
      </c>
      <c r="I25" s="28">
        <f>IF($A25="","",_xll.ciqfunctions.udf.CIQ($A25,"IQ_ASSET_TURNOVER",IQ_LTM,IQ_TODAY,"CHP"))</f>
        <v>0.93608999999999998</v>
      </c>
      <c r="J25" s="28">
        <f>IF($A25="","",_xll.ciqfunctions.udf.CIQ($A25,"IQ_INTAN_ASSETS_REV",IQ_LTM,IQ_TODAY,"CHP"))</f>
        <v>0.18845000000000001</v>
      </c>
      <c r="K25" s="28">
        <f>IF($A25="","",_xll.ciqfunctions.udf.CIQ($A25,"IQ_NET_WORKING_CAP_TOTAL_ASSETS",IQ_LTM,IQ_TODAY,"CHP"))</f>
        <v>2.879E-2</v>
      </c>
      <c r="L25" s="28">
        <f>IF($A25="","",_xll.ciqfunctions.udf.CIQ($A25,"IQ_AP_AR",IQ_LTM,IQ_TODAY,"CHP"))</f>
        <v>0.30773</v>
      </c>
      <c r="M25" s="28">
        <f>IF($A25="","",_xll.ciqfunctions.udf.CIQ($A25,"IQ_MGMT_RATE_RETURN",IQ_LTM,IQ_TODAY,"CHP"))</f>
        <v>37.192900000000002</v>
      </c>
      <c r="N25" s="28">
        <f>IF($A25="","",_xll.ciqfunctions.udf.CIQ($A25,"IQ_GROSS_MARGIN",IQ_LTM,IQ_TODAY,"CHP"))</f>
        <v>24.587</v>
      </c>
      <c r="O25" s="28">
        <f>IF($A25="","",_xll.ciqfunctions.udf.CIQ($A25,"IQ_EBITDA_MARGIN",IQ_LTM,IQ_TODAY,"CHP"))</f>
        <v>15.0542</v>
      </c>
      <c r="P25" s="20"/>
      <c r="Q25" s="28">
        <f>IF($A25="","",_xll.ciqfunctions.udf.CIQ($A25,"IQ_FFO_INT",IQ_LTM,IQ_TODAY,"CHP"))</f>
        <v>6.7532500000000004</v>
      </c>
      <c r="R25" s="28">
        <f>IF($A25="","",_xll.ciqfunctions.udf.CIQ($A25,"IQ_EBITDA_INT",IQ_LTM,IQ_TODAY,"CHP"))</f>
        <v>9.8874499999999994</v>
      </c>
      <c r="S25" s="28">
        <f>IF($A25="","",_xll.ciqfunctions.udf.CIQ($A25,"IQ_FFO_TOTAL_DEBT",IQ_LTM,IQ_TODAY,"CHP"))</f>
        <v>0.33234000000000002</v>
      </c>
      <c r="T25" s="28">
        <f>IF($A25="","",_xll.ciqfunctions.udf.CIQ($A25,"IQ_NET_DEBT_EBITDA",IQ_LTM,IQ_TODAY,"CHP"))</f>
        <v>1.22855</v>
      </c>
      <c r="U25" s="28">
        <f>IF($A25="","",_xll.ciqfunctions.udf.CIQ($A25,"IQ_TOTAL_DEBT_CAP",IQ_LTM,IQ_TODAY,"CHP"))</f>
        <v>58.4557</v>
      </c>
      <c r="V25" s="28">
        <f>IF($A25="","",_xll.ciqfunctions.udf.CIQ($A25,"IQ_DEBT_TOTAL_LIAB",IQ_LTM,IQ_TODAY,"CHP"))</f>
        <v>45.813000000000002</v>
      </c>
      <c r="W25" s="28">
        <f>IF($A25="","",_xll.ciqfunctions.udf.CIQ($A25,"IQ_TOTAL_DEBT_TOTAL_REV",IQ_LTM,IQ_TODAY,"CHP"))</f>
        <v>0.36919999999999997</v>
      </c>
      <c r="X25" s="20"/>
      <c r="Y25" s="28">
        <f>IF($A25="","",_xll.ciqfunctions.udf.CIQ($A25,"IQ_FFO_PLUS_CASH_ST_DEBT",IQ_LTM,IQ_TODAY,"CHP"))</f>
        <v>1.8647899999999999</v>
      </c>
      <c r="Z25" s="28">
        <f>IF($A25="","",_xll.ciqfunctions.udf.CIQ($A25,"IQ_FFO_GROSS_PROFIT",IQ_LTM,IQ_TODAY,"CHP"))</f>
        <v>0.49903999999999998</v>
      </c>
      <c r="AA25" s="28">
        <f>IF($A25="","",_xll.ciqfunctions.udf.CIQ($A25,"IQ_BASIC_DEFENSE_INTERVAL",IQ_LTM,IQ_TODAY,"CHP"))</f>
        <v>141.04659000000001</v>
      </c>
      <c r="AB25" s="28">
        <f>IF($A25="","",_xll.ciqfunctions.udf.CIQ($A25,"IQ_CURRENT_RATIO",IQ_LTM,IQ_TODAY,"CHP"))</f>
        <v>1.08585</v>
      </c>
      <c r="AC25" s="28">
        <f>IF($A25="","",_xll.ciqfunctions.udf.CIQ($A25,"IQ_QUICK_RATIO",IQ_LTM,IQ_TODAY,"CHP"))</f>
        <v>0.95508000000000004</v>
      </c>
    </row>
    <row r="26" spans="1:29" s="22" customFormat="1" ht="12.75" customHeight="1" x14ac:dyDescent="0.2">
      <c r="A26" s="22" t="s">
        <v>119</v>
      </c>
      <c r="B26" s="22" t="s">
        <v>118</v>
      </c>
      <c r="C26" s="37">
        <f>IF($A26="","",_xll.ciqfunctions.udf.CIQ($A26,"IQ_PERIODDATE",IQ_LTM,IQ_TODAY,"CHP"))</f>
        <v>45930</v>
      </c>
      <c r="D26" s="28">
        <f>IF($A26="","",_xll.ciqfunctions.udf.CIQ($A26,"IQ_TOTAL_REV",IQ_LTM,IQ_TODAY,"CHP",,$B$4))</f>
        <v>22090.908609999999</v>
      </c>
      <c r="E26" s="28">
        <f>IF($A26="","",_xll.ciqfunctions.udf.CIQ($A26,"IQ_TOTAL_EQUITY",IQ_LTM,IQ_TODAY,"CHP",,$B$4))</f>
        <v>12861.485119999999</v>
      </c>
      <c r="F26" s="28">
        <f>IF($A26="","",_xll.ciqfunctions.udf.CIQ($A26,"IQ_RETURN_CAPITAL_CHP",IQ_LTM,IQ_TODAY,"CHP"))</f>
        <v>13.0685</v>
      </c>
      <c r="G26" s="28">
        <f>IF($A26="","",_xll.ciqfunctions.udf.CIQ($A26,"IQ_RECURRING_EARN_ASSETS",IQ_LTM,IQ_TODAY,"CHP"))</f>
        <v>8.8498000000000001</v>
      </c>
      <c r="H26" s="28">
        <f>IF($A26="","",_xll.ciqfunctions.udf.CIQ($A26,"IQ_NET_WORKING_CAP_REV",IQ_LTM,IQ_TODAY,"CHP"))</f>
        <v>9.9940000000000001E-2</v>
      </c>
      <c r="I26" s="28">
        <f>IF($A26="","",_xll.ciqfunctions.udf.CIQ($A26,"IQ_ASSET_TURNOVER",IQ_LTM,IQ_TODAY,"CHP"))</f>
        <v>1.0513300000000001</v>
      </c>
      <c r="J26" s="28">
        <f>IF($A26="","",_xll.ciqfunctions.udf.CIQ($A26,"IQ_INTAN_ASSETS_REV",IQ_LTM,IQ_TODAY,"CHP"))</f>
        <v>9.2969999999999997E-2</v>
      </c>
      <c r="K26" s="28">
        <f>IF($A26="","",_xll.ciqfunctions.udf.CIQ($A26,"IQ_NET_WORKING_CAP_TOTAL_ASSETS",IQ_LTM,IQ_TODAY,"CHP"))</f>
        <v>0.10507</v>
      </c>
      <c r="L26" s="28">
        <f>IF($A26="","",_xll.ciqfunctions.udf.CIQ($A26,"IQ_AP_AR",IQ_LTM,IQ_TODAY,"CHP"))</f>
        <v>0.65439000000000003</v>
      </c>
      <c r="M26" s="28">
        <f>IF($A26="","",_xll.ciqfunctions.udf.CIQ($A26,"IQ_MGMT_RATE_RETURN",IQ_LTM,IQ_TODAY,"CHP"))</f>
        <v>41.046999999999997</v>
      </c>
      <c r="N26" s="28">
        <f>IF($A26="","",_xll.ciqfunctions.udf.CIQ($A26,"IQ_GROSS_MARGIN",IQ_LTM,IQ_TODAY,"CHP"))</f>
        <v>34.686799999999998</v>
      </c>
      <c r="O26" s="28">
        <f>IF($A26="","",_xll.ciqfunctions.udf.CIQ($A26,"IQ_EBITDA_MARGIN",IQ_LTM,IQ_TODAY,"CHP"))</f>
        <v>12.725899999999999</v>
      </c>
      <c r="P26" s="20"/>
      <c r="Q26" s="28">
        <f>IF($A26="","",_xll.ciqfunctions.udf.CIQ($A26,"IQ_FFO_INT",IQ_LTM,IQ_TODAY,"CHP"))</f>
        <v>78.802869999999999</v>
      </c>
      <c r="R26" s="28">
        <f>IF($A26="","",_xll.ciqfunctions.udf.CIQ($A26,"IQ_EBITDA_INT",IQ_LTM,IQ_TODAY,"CHP"))</f>
        <v>215.56513000000001</v>
      </c>
      <c r="S26" s="28">
        <f>IF($A26="","",_xll.ciqfunctions.udf.CIQ($A26,"IQ_FFO_TOTAL_DEBT",IQ_LTM,IQ_TODAY,"CHP"))</f>
        <v>0.80617000000000005</v>
      </c>
      <c r="T26" s="28" t="str">
        <f>IF($A26="","",_xll.ciqfunctions.udf.CIQ($A26,"IQ_NET_DEBT_EBITDA",IQ_LTM,IQ_TODAY,"CHP"))</f>
        <v>NM</v>
      </c>
      <c r="U26" s="28">
        <f>IF($A26="","",_xll.ciqfunctions.udf.CIQ($A26,"IQ_TOTAL_DEBT_CAP",IQ_LTM,IQ_TODAY,"CHP"))</f>
        <v>8.9588000000000001</v>
      </c>
      <c r="V26" s="28">
        <f>IF($A26="","",_xll.ciqfunctions.udf.CIQ($A26,"IQ_DEBT_TOTAL_LIAB",IQ_LTM,IQ_TODAY,"CHP"))</f>
        <v>15.639799999999999</v>
      </c>
      <c r="W26" s="28">
        <f>IF($A26="","",_xll.ciqfunctions.udf.CIQ($A26,"IQ_TOTAL_DEBT_TOTAL_REV",IQ_LTM,IQ_TODAY,"CHP"))</f>
        <v>5.7709999999999997E-2</v>
      </c>
      <c r="X26" s="20"/>
      <c r="Y26" s="28">
        <f>IF($A26="","",_xll.ciqfunctions.udf.CIQ($A26,"IQ_FFO_PLUS_CASH_ST_DEBT",IQ_LTM,IQ_TODAY,"CHP"))</f>
        <v>7.8663400000000001</v>
      </c>
      <c r="Z26" s="28">
        <f>IF($A26="","",_xll.ciqfunctions.udf.CIQ($A26,"IQ_FFO_GROSS_PROFIT",IQ_LTM,IQ_TODAY,"CHP"))</f>
        <v>0.13411999999999999</v>
      </c>
      <c r="AA26" s="28">
        <f>IF($A26="","",_xll.ciqfunctions.udf.CIQ($A26,"IQ_BASIC_DEFENSE_INTERVAL",IQ_LTM,IQ_TODAY,"CHP"))</f>
        <v>134.94269</v>
      </c>
      <c r="AB26" s="28">
        <f>IF($A26="","",_xll.ciqfunctions.udf.CIQ($A26,"IQ_CURRENT_RATIO",IQ_LTM,IQ_TODAY,"CHP"))</f>
        <v>1.8684099999999999</v>
      </c>
      <c r="AC26" s="28">
        <f>IF($A26="","",_xll.ciqfunctions.udf.CIQ($A26,"IQ_QUICK_RATIO",IQ_LTM,IQ_TODAY,"CHP"))</f>
        <v>1.1654899999999999</v>
      </c>
    </row>
    <row r="27" spans="1:29" s="22" customFormat="1" ht="12.75" customHeight="1" x14ac:dyDescent="0.2">
      <c r="A27" s="22" t="s">
        <v>1521</v>
      </c>
      <c r="B27" s="22" t="s">
        <v>1525</v>
      </c>
      <c r="C27" s="37">
        <f>IF($A27="","",_xll.ciqfunctions.udf.CIQ($A27,"IQ_PERIODDATE",IQ_LTM,IQ_TODAY,"CHP"))</f>
        <v>45930</v>
      </c>
      <c r="D27" s="28">
        <f>IF($A27="","",_xll.ciqfunctions.udf.CIQ($A27,"IQ_TOTAL_REV",IQ_LTM,IQ_TODAY,"CHP",,$B$4))</f>
        <v>6459.7749999999996</v>
      </c>
      <c r="E27" s="28">
        <f>IF($A27="","",_xll.ciqfunctions.udf.CIQ($A27,"IQ_TOTAL_EQUITY",IQ_LTM,IQ_TODAY,"CHP",,$B$4))</f>
        <v>556.55200000000002</v>
      </c>
      <c r="F27" s="28">
        <f>IF($A27="","",_xll.ciqfunctions.udf.CIQ($A27,"IQ_RETURN_CAPITAL_CHP",IQ_LTM,IQ_TODAY,"CHP"))</f>
        <v>34.355600000000003</v>
      </c>
      <c r="G27" s="28">
        <f>IF($A27="","",_xll.ciqfunctions.udf.CIQ($A27,"IQ_RECURRING_EARN_ASSETS",IQ_LTM,IQ_TODAY,"CHP"))</f>
        <v>16.1449</v>
      </c>
      <c r="H27" s="28">
        <f>IF($A27="","",_xll.ciqfunctions.udf.CIQ($A27,"IQ_NET_WORKING_CAP_REV",IQ_LTM,IQ_TODAY,"CHP"))</f>
        <v>-0.27306999999999998</v>
      </c>
      <c r="I27" s="28">
        <f>IF($A27="","",_xll.ciqfunctions.udf.CIQ($A27,"IQ_ASSET_TURNOVER",IQ_LTM,IQ_TODAY,"CHP"))</f>
        <v>0.89112000000000002</v>
      </c>
      <c r="J27" s="28">
        <f>IF($A27="","",_xll.ciqfunctions.udf.CIQ($A27,"IQ_INTAN_ASSETS_REV",IQ_LTM,IQ_TODAY,"CHP"))</f>
        <v>0.48715999999999998</v>
      </c>
      <c r="K27" s="28">
        <f>IF($A27="","",_xll.ciqfunctions.udf.CIQ($A27,"IQ_NET_WORKING_CAP_TOTAL_ASSETS",IQ_LTM,IQ_TODAY,"CHP"))</f>
        <v>-0.24334</v>
      </c>
      <c r="L27" s="28">
        <f>IF($A27="","",_xll.ciqfunctions.udf.CIQ($A27,"IQ_AP_AR",IQ_LTM,IQ_TODAY,"CHP"))</f>
        <v>0.73360999999999998</v>
      </c>
      <c r="M27" s="28" t="str">
        <f>IF($A27="","",_xll.ciqfunctions.udf.CIQ($A27,"IQ_MGMT_RATE_RETURN",IQ_LTM,IQ_TODAY,"CHP"))</f>
        <v>NM</v>
      </c>
      <c r="N27" s="28">
        <f>IF($A27="","",_xll.ciqfunctions.udf.CIQ($A27,"IQ_GROSS_MARGIN",IQ_LTM,IQ_TODAY,"CHP"))</f>
        <v>68.173699999999997</v>
      </c>
      <c r="O27" s="28">
        <f>IF($A27="","",_xll.ciqfunctions.udf.CIQ($A27,"IQ_EBITDA_MARGIN",IQ_LTM,IQ_TODAY,"CHP"))</f>
        <v>20.340199999999999</v>
      </c>
      <c r="P27" s="20"/>
      <c r="Q27" s="28">
        <f>IF($A27="","",_xll.ciqfunctions.udf.CIQ($A27,"IQ_FFO_INT",IQ_LTM,IQ_TODAY,"CHP"))</f>
        <v>11.762729999999999</v>
      </c>
      <c r="R27" s="28">
        <f>IF($A27="","",_xll.ciqfunctions.udf.CIQ($A27,"IQ_EBITDA_INT",IQ_LTM,IQ_TODAY,"CHP"))</f>
        <v>12.21626</v>
      </c>
      <c r="S27" s="28">
        <f>IF($A27="","",_xll.ciqfunctions.udf.CIQ($A27,"IQ_FFO_TOTAL_DEBT",IQ_LTM,IQ_TODAY,"CHP"))</f>
        <v>0.46706999999999999</v>
      </c>
      <c r="T27" s="28">
        <f>IF($A27="","",_xll.ciqfunctions.udf.CIQ($A27,"IQ_NET_DEBT_EBITDA",IQ_LTM,IQ_TODAY,"CHP"))</f>
        <v>1.0266200000000001</v>
      </c>
      <c r="U27" s="28">
        <f>IF($A27="","",_xll.ciqfunctions.udf.CIQ($A27,"IQ_TOTAL_DEBT_CAP",IQ_LTM,IQ_TODAY,"CHP"))</f>
        <v>83.662499999999994</v>
      </c>
      <c r="V27" s="28">
        <f>IF($A27="","",_xll.ciqfunctions.udf.CIQ($A27,"IQ_DEBT_TOTAL_LIAB",IQ_LTM,IQ_TODAY,"CHP"))</f>
        <v>42.585500000000003</v>
      </c>
      <c r="W27" s="28">
        <f>IF($A27="","",_xll.ciqfunctions.udf.CIQ($A27,"IQ_TOTAL_DEBT_TOTAL_REV",IQ_LTM,IQ_TODAY,"CHP"))</f>
        <v>0.44119999999999998</v>
      </c>
      <c r="X27" s="20"/>
      <c r="Y27" s="28">
        <f>IF($A27="","",_xll.ciqfunctions.udf.CIQ($A27,"IQ_FFO_PLUS_CASH_ST_DEBT",IQ_LTM,IQ_TODAY,"CHP"))</f>
        <v>29.320530000000002</v>
      </c>
      <c r="Z27" s="28">
        <f>IF($A27="","",_xll.ciqfunctions.udf.CIQ($A27,"IQ_FFO_GROSS_PROFIT",IQ_LTM,IQ_TODAY,"CHP"))</f>
        <v>0.30226999999999998</v>
      </c>
      <c r="AA27" s="28">
        <f>IF($A27="","",_xll.ciqfunctions.udf.CIQ($A27,"IQ_BASIC_DEFENSE_INTERVAL",IQ_LTM,IQ_TODAY,"CHP"))</f>
        <v>173.98638</v>
      </c>
      <c r="AB27" s="28">
        <f>IF($A27="","",_xll.ciqfunctions.udf.CIQ($A27,"IQ_CURRENT_RATIO",IQ_LTM,IQ_TODAY,"CHP"))</f>
        <v>0.87753000000000003</v>
      </c>
      <c r="AC27" s="28">
        <f>IF($A27="","",_xll.ciqfunctions.udf.CIQ($A27,"IQ_QUICK_RATIO",IQ_LTM,IQ_TODAY,"CHP"))</f>
        <v>0.74746000000000001</v>
      </c>
    </row>
    <row r="28" spans="1:29" s="22" customFormat="1" ht="12.75" customHeight="1" x14ac:dyDescent="0.2">
      <c r="A28" s="22" t="s">
        <v>154</v>
      </c>
      <c r="B28" s="22" t="s">
        <v>161</v>
      </c>
      <c r="C28" s="37">
        <f>IF($A28="","",_xll.ciqfunctions.udf.CIQ($A28,"IQ_PERIODDATE",IQ_LTM,IQ_TODAY,"CHP"))</f>
        <v>45930</v>
      </c>
      <c r="D28" s="28">
        <f>IF($A28="","",_xll.ciqfunctions.udf.CIQ($A28,"IQ_TOTAL_REV",IQ_LTM,IQ_TODAY,"CHP",,$B$4))</f>
        <v>14220</v>
      </c>
      <c r="E28" s="28">
        <f>IF($A28="","",_xll.ciqfunctions.udf.CIQ($A28,"IQ_TOTAL_EQUITY",IQ_LTM,IQ_TODAY,"CHP",,$B$4))</f>
        <v>8025</v>
      </c>
      <c r="F28" s="28">
        <f>IF($A28="","",_xll.ciqfunctions.udf.CIQ($A28,"IQ_RETURN_CAPITAL_CHP",IQ_LTM,IQ_TODAY,"CHP"))</f>
        <v>28.244599999999998</v>
      </c>
      <c r="G28" s="28">
        <f>IF($A28="","",_xll.ciqfunctions.udf.CIQ($A28,"IQ_RECURRING_EARN_ASSETS",IQ_LTM,IQ_TODAY,"CHP"))</f>
        <v>20.706800000000001</v>
      </c>
      <c r="H28" s="28">
        <f>IF($A28="","",_xll.ciqfunctions.udf.CIQ($A28,"IQ_NET_WORKING_CAP_REV",IQ_LTM,IQ_TODAY,"CHP"))</f>
        <v>8.9800000000000005E-2</v>
      </c>
      <c r="I28" s="28">
        <f>IF($A28="","",_xll.ciqfunctions.udf.CIQ($A28,"IQ_ASSET_TURNOVER",IQ_LTM,IQ_TODAY,"CHP"))</f>
        <v>1.1633800000000001</v>
      </c>
      <c r="J28" s="28">
        <f>IF($A28="","",_xll.ciqfunctions.udf.CIQ($A28,"IQ_INTAN_ASSETS_REV",IQ_LTM,IQ_TODAY,"CHP"))</f>
        <v>0.22883000000000001</v>
      </c>
      <c r="K28" s="28">
        <f>IF($A28="","",_xll.ciqfunctions.udf.CIQ($A28,"IQ_NET_WORKING_CAP_TOTAL_ASSETS",IQ_LTM,IQ_TODAY,"CHP"))</f>
        <v>0.10448</v>
      </c>
      <c r="L28" s="28">
        <f>IF($A28="","",_xll.ciqfunctions.udf.CIQ($A28,"IQ_AP_AR",IQ_LTM,IQ_TODAY,"CHP"))</f>
        <v>0.11842</v>
      </c>
      <c r="M28" s="28">
        <f>IF($A28="","",_xll.ciqfunctions.udf.CIQ($A28,"IQ_MGMT_RATE_RETURN",IQ_LTM,IQ_TODAY,"CHP"))</f>
        <v>117.23009999999999</v>
      </c>
      <c r="N28" s="28">
        <f>IF($A28="","",_xll.ciqfunctions.udf.CIQ($A28,"IQ_GROSS_MARGIN",IQ_LTM,IQ_TODAY,"CHP"))</f>
        <v>34.528799999999997</v>
      </c>
      <c r="O28" s="28">
        <f>IF($A28="","",_xll.ciqfunctions.udf.CIQ($A28,"IQ_EBITDA_MARGIN",IQ_LTM,IQ_TODAY,"CHP"))</f>
        <v>20.098400000000002</v>
      </c>
      <c r="P28" s="20"/>
      <c r="Q28" s="28">
        <f>IF($A28="","",_xll.ciqfunctions.udf.CIQ($A28,"IQ_FFO_INT",IQ_LTM,IQ_TODAY,"CHP"))</f>
        <v>30.149429999999999</v>
      </c>
      <c r="R28" s="28">
        <f>IF($A28="","",_xll.ciqfunctions.udf.CIQ($A28,"IQ_EBITDA_INT",IQ_LTM,IQ_TODAY,"CHP"))</f>
        <v>33.965519999999998</v>
      </c>
      <c r="S28" s="28">
        <f>IF($A28="","",_xll.ciqfunctions.udf.CIQ($A28,"IQ_FFO_TOTAL_DEBT",IQ_LTM,IQ_TODAY,"CHP"))</f>
        <v>3.4422600000000001</v>
      </c>
      <c r="T28" s="28" t="str">
        <f>IF($A28="","",_xll.ciqfunctions.udf.CIQ($A28,"IQ_NET_DEBT_EBITDA",IQ_LTM,IQ_TODAY,"CHP"))</f>
        <v>NM</v>
      </c>
      <c r="U28" s="28">
        <f>IF($A28="","",_xll.ciqfunctions.udf.CIQ($A28,"IQ_TOTAL_DEBT_CAP",IQ_LTM,IQ_TODAY,"CHP"))</f>
        <v>8.5035000000000007</v>
      </c>
      <c r="V28" s="28">
        <f>IF($A28="","",_xll.ciqfunctions.udf.CIQ($A28,"IQ_DEBT_TOTAL_LIAB",IQ_LTM,IQ_TODAY,"CHP"))</f>
        <v>18.151499999999999</v>
      </c>
      <c r="W28" s="28">
        <f>IF($A28="","",_xll.ciqfunctions.udf.CIQ($A28,"IQ_TOTAL_DEBT_TOTAL_REV",IQ_LTM,IQ_TODAY,"CHP"))</f>
        <v>5.3589999999999999E-2</v>
      </c>
      <c r="X28" s="20"/>
      <c r="Y28" s="28">
        <f>IF($A28="","",_xll.ciqfunctions.udf.CIQ($A28,"IQ_FFO_PLUS_CASH_ST_DEBT",IQ_LTM,IQ_TODAY,"CHP"))</f>
        <v>13.404920000000001</v>
      </c>
      <c r="Z28" s="28">
        <f>IF($A28="","",_xll.ciqfunctions.udf.CIQ($A28,"IQ_FFO_GROSS_PROFIT",IQ_LTM,IQ_TODAY,"CHP"))</f>
        <v>0.53422000000000003</v>
      </c>
      <c r="AA28" s="28">
        <f>IF($A28="","",_xll.ciqfunctions.udf.CIQ($A28,"IQ_BASIC_DEFENSE_INTERVAL",IQ_LTM,IQ_TODAY,"CHP"))</f>
        <v>198.34976</v>
      </c>
      <c r="AB28" s="28">
        <f>IF($A28="","",_xll.ciqfunctions.udf.CIQ($A28,"IQ_CURRENT_RATIO",IQ_LTM,IQ_TODAY,"CHP"))</f>
        <v>2.29359</v>
      </c>
      <c r="AC28" s="28">
        <f>IF($A28="","",_xll.ciqfunctions.udf.CIQ($A28,"IQ_QUICK_RATIO",IQ_LTM,IQ_TODAY,"CHP"))</f>
        <v>2.0838000000000001</v>
      </c>
    </row>
    <row r="29" spans="1:29" s="22" customFormat="1" ht="12.75" customHeight="1" x14ac:dyDescent="0.2">
      <c r="A29" s="22" t="s">
        <v>155</v>
      </c>
      <c r="B29" s="22" t="s">
        <v>162</v>
      </c>
      <c r="C29" s="37">
        <f>IF($A29="","",_xll.ciqfunctions.udf.CIQ($A29,"IQ_PERIODDATE",IQ_LTM,IQ_TODAY,"CHP"))</f>
        <v>45930</v>
      </c>
      <c r="D29" s="28">
        <f>IF($A29="","",_xll.ciqfunctions.udf.CIQ($A29,"IQ_TOTAL_REV",IQ_LTM,IQ_TODAY,"CHP",,$B$4))</f>
        <v>19687</v>
      </c>
      <c r="E29" s="28">
        <f>IF($A29="","",_xll.ciqfunctions.udf.CIQ($A29,"IQ_TOTAL_EQUITY",IQ_LTM,IQ_TODAY,"CHP",,$B$4))</f>
        <v>11687</v>
      </c>
      <c r="F29" s="28">
        <f>IF($A29="","",_xll.ciqfunctions.udf.CIQ($A29,"IQ_RETURN_CAPITAL_CHP",IQ_LTM,IQ_TODAY,"CHP"))</f>
        <v>32.3369</v>
      </c>
      <c r="G29" s="28">
        <f>IF($A29="","",_xll.ciqfunctions.udf.CIQ($A29,"IQ_RECURRING_EARN_ASSETS",IQ_LTM,IQ_TODAY,"CHP"))</f>
        <v>23.026399999999999</v>
      </c>
      <c r="H29" s="28">
        <f>IF($A29="","",_xll.ciqfunctions.udf.CIQ($A29,"IQ_NET_WORKING_CAP_REV",IQ_LTM,IQ_TODAY,"CHP"))</f>
        <v>0.10138999999999999</v>
      </c>
      <c r="I29" s="28">
        <f>IF($A29="","",_xll.ciqfunctions.udf.CIQ($A29,"IQ_ASSET_TURNOVER",IQ_LTM,IQ_TODAY,"CHP"))</f>
        <v>1.08985</v>
      </c>
      <c r="J29" s="28">
        <f>IF($A29="","",_xll.ciqfunctions.udf.CIQ($A29,"IQ_INTAN_ASSETS_REV",IQ_LTM,IQ_TODAY,"CHP"))</f>
        <v>8.3909999999999998E-2</v>
      </c>
      <c r="K29" s="28">
        <f>IF($A29="","",_xll.ciqfunctions.udf.CIQ($A29,"IQ_NET_WORKING_CAP_TOTAL_ASSETS",IQ_LTM,IQ_TODAY,"CHP"))</f>
        <v>0.1105</v>
      </c>
      <c r="L29" s="28">
        <f>IF($A29="","",_xll.ciqfunctions.udf.CIQ($A29,"IQ_AP_AR",IQ_LTM,IQ_TODAY,"CHP"))</f>
        <v>7.7179999999999999E-2</v>
      </c>
      <c r="M29" s="28">
        <f>IF($A29="","",_xll.ciqfunctions.udf.CIQ($A29,"IQ_MGMT_RATE_RETURN",IQ_LTM,IQ_TODAY,"CHP"))</f>
        <v>99.796000000000006</v>
      </c>
      <c r="N29" s="28">
        <f>IF($A29="","",_xll.ciqfunctions.udf.CIQ($A29,"IQ_GROSS_MARGIN",IQ_LTM,IQ_TODAY,"CHP"))</f>
        <v>29.887699999999999</v>
      </c>
      <c r="O29" s="28">
        <f>IF($A29="","",_xll.ciqfunctions.udf.CIQ($A29,"IQ_EBITDA_MARGIN",IQ_LTM,IQ_TODAY,"CHP"))</f>
        <v>22.895800000000001</v>
      </c>
      <c r="P29" s="20"/>
      <c r="Q29" s="28">
        <f>IF($A29="","",_xll.ciqfunctions.udf.CIQ($A29,"IQ_FFO_INT",IQ_LTM,IQ_TODAY,"CHP"))</f>
        <v>94.489360000000005</v>
      </c>
      <c r="R29" s="28">
        <f>IF($A29="","",_xll.ciqfunctions.udf.CIQ($A29,"IQ_EBITDA_INT",IQ_LTM,IQ_TODAY,"CHP"))</f>
        <v>100.43617</v>
      </c>
      <c r="S29" s="28">
        <f>IF($A29="","",_xll.ciqfunctions.udf.CIQ($A29,"IQ_FFO_TOTAL_DEBT",IQ_LTM,IQ_TODAY,"CHP"))</f>
        <v>4.50406</v>
      </c>
      <c r="T29" s="28" t="str">
        <f>IF($A29="","",_xll.ciqfunctions.udf.CIQ($A29,"IQ_NET_DEBT_EBITDA",IQ_LTM,IQ_TODAY,"CHP"))</f>
        <v>NM</v>
      </c>
      <c r="U29" s="28">
        <f>IF($A29="","",_xll.ciqfunctions.udf.CIQ($A29,"IQ_TOTAL_DEBT_CAP",IQ_LTM,IQ_TODAY,"CHP"))</f>
        <v>7.6653000000000002</v>
      </c>
      <c r="V29" s="28">
        <f>IF($A29="","",_xll.ciqfunctions.udf.CIQ($A29,"IQ_DEBT_TOTAL_LIAB",IQ_LTM,IQ_TODAY,"CHP"))</f>
        <v>15.4618</v>
      </c>
      <c r="W29" s="28">
        <f>IF($A29="","",_xll.ciqfunctions.udf.CIQ($A29,"IQ_TOTAL_DEBT_TOTAL_REV",IQ_LTM,IQ_TODAY,"CHP"))</f>
        <v>5.008E-2</v>
      </c>
      <c r="X29" s="20"/>
      <c r="Y29" s="28">
        <f>IF($A29="","",_xll.ciqfunctions.udf.CIQ($A29,"IQ_FFO_PLUS_CASH_ST_DEBT",IQ_LTM,IQ_TODAY,"CHP"))</f>
        <v>30.275639999999999</v>
      </c>
      <c r="Z29" s="28">
        <f>IF($A29="","",_xll.ciqfunctions.udf.CIQ($A29,"IQ_FFO_GROSS_PROFIT",IQ_LTM,IQ_TODAY,"CHP"))</f>
        <v>0.75475999999999999</v>
      </c>
      <c r="AA29" s="28">
        <f>IF($A29="","",_xll.ciqfunctions.udf.CIQ($A29,"IQ_BASIC_DEFENSE_INTERVAL",IQ_LTM,IQ_TODAY,"CHP"))</f>
        <v>231.66368</v>
      </c>
      <c r="AB29" s="28">
        <f>IF($A29="","",_xll.ciqfunctions.udf.CIQ($A29,"IQ_CURRENT_RATIO",IQ_LTM,IQ_TODAY,"CHP"))</f>
        <v>2.28044</v>
      </c>
      <c r="AC29" s="28">
        <f>IF($A29="","",_xll.ciqfunctions.udf.CIQ($A29,"IQ_QUICK_RATIO",IQ_LTM,IQ_TODAY,"CHP"))</f>
        <v>2.0444100000000001</v>
      </c>
    </row>
    <row r="30" spans="1:29" s="22" customFormat="1" ht="12.75" customHeight="1" x14ac:dyDescent="0.2">
      <c r="A30" s="22" t="s">
        <v>4</v>
      </c>
      <c r="B30" s="22" t="s">
        <v>48</v>
      </c>
      <c r="C30" s="37">
        <f>IF($A30="","",_xll.ciqfunctions.udf.CIQ($A30,"IQ_PERIODDATE",IQ_LTM,IQ_TODAY,"CHP"))</f>
        <v>45930</v>
      </c>
      <c r="D30" s="28">
        <f>IF($A30="","",_xll.ciqfunctions.udf.CIQ($A30,"IQ_TOTAL_REV",IQ_LTM,IQ_TODAY,"CHP",,$B$4))</f>
        <v>65402</v>
      </c>
      <c r="E30" s="28">
        <f>IF($A30="","",_xll.ciqfunctions.udf.CIQ($A30,"IQ_TOTAL_EQUITY",IQ_LTM,IQ_TODAY,"CHP",,$B$4))</f>
        <v>27990</v>
      </c>
      <c r="F30" s="28">
        <f>IF($A30="","",_xll.ciqfunctions.udf.CIQ($A30,"IQ_RETURN_CAPITAL_CHP",IQ_LTM,IQ_TODAY,"CHP"))</f>
        <v>12.1966</v>
      </c>
      <c r="G30" s="28">
        <f>IF($A30="","",_xll.ciqfunctions.udf.CIQ($A30,"IQ_RECURRING_EARN_ASSETS",IQ_LTM,IQ_TODAY,"CHP"))</f>
        <v>7.8823999999999996</v>
      </c>
      <c r="H30" s="28">
        <f>IF($A30="","",_xll.ciqfunctions.udf.CIQ($A30,"IQ_NET_WORKING_CAP_REV",IQ_LTM,IQ_TODAY,"CHP"))</f>
        <v>-0.13009000000000001</v>
      </c>
      <c r="I30" s="28">
        <f>IF($A30="","",_xll.ciqfunctions.udf.CIQ($A30,"IQ_ASSET_TURNOVER",IQ_LTM,IQ_TODAY,"CHP"))</f>
        <v>0.44700000000000001</v>
      </c>
      <c r="J30" s="28">
        <f>IF($A30="","",_xll.ciqfunctions.udf.CIQ($A30,"IQ_INTAN_ASSETS_REV",IQ_LTM,IQ_TODAY,"CHP"))</f>
        <v>1.20983</v>
      </c>
      <c r="K30" s="28">
        <f>IF($A30="","",_xll.ciqfunctions.udf.CIQ($A30,"IQ_NET_WORKING_CAP_TOTAL_ASSETS",IQ_LTM,IQ_TODAY,"CHP"))</f>
        <v>-5.815E-2</v>
      </c>
      <c r="L30" s="28">
        <f>IF($A30="","",_xll.ciqfunctions.udf.CIQ($A30,"IQ_AP_AR",IQ_LTM,IQ_TODAY,"CHP"))</f>
        <v>0.63758999999999999</v>
      </c>
      <c r="M30" s="28">
        <f>IF($A30="","",_xll.ciqfunctions.udf.CIQ($A30,"IQ_MGMT_RATE_RETURN",IQ_LTM,IQ_TODAY,"CHP"))</f>
        <v>2037.6324999999999</v>
      </c>
      <c r="N30" s="28">
        <f>IF($A30="","",_xll.ciqfunctions.udf.CIQ($A30,"IQ_GROSS_MARGIN",IQ_LTM,IQ_TODAY,"CHP"))</f>
        <v>57.808599999999998</v>
      </c>
      <c r="O30" s="28">
        <f>IF($A30="","",_xll.ciqfunctions.udf.CIQ($A30,"IQ_EBITDA_MARGIN",IQ_LTM,IQ_TODAY,"CHP"))</f>
        <v>22.999199999999998</v>
      </c>
      <c r="P30" s="20"/>
      <c r="Q30" s="28">
        <f>IF($A30="","",_xll.ciqfunctions.udf.CIQ($A30,"IQ_FFO_INT",IQ_LTM,IQ_TODAY,"CHP"))</f>
        <v>7.1680000000000001</v>
      </c>
      <c r="R30" s="28">
        <f>IF($A30="","",_xll.ciqfunctions.udf.CIQ($A30,"IQ_EBITDA_INT",IQ_LTM,IQ_TODAY,"CHP"))</f>
        <v>8.6994900000000008</v>
      </c>
      <c r="S30" s="28">
        <f>IF($A30="","",_xll.ciqfunctions.udf.CIQ($A30,"IQ_FFO_TOTAL_DEBT",IQ_LTM,IQ_TODAY,"CHP"))</f>
        <v>0.20254</v>
      </c>
      <c r="T30" s="28">
        <f>IF($A30="","",_xll.ciqfunctions.udf.CIQ($A30,"IQ_NET_DEBT_EBITDA",IQ_LTM,IQ_TODAY,"CHP"))</f>
        <v>3.1602800000000002</v>
      </c>
      <c r="U30" s="28">
        <f>IF($A30="","",_xll.ciqfunctions.udf.CIQ($A30,"IQ_TOTAL_DEBT_CAP",IQ_LTM,IQ_TODAY,"CHP"))</f>
        <v>70.3994</v>
      </c>
      <c r="V30" s="28">
        <f>IF($A30="","",_xll.ciqfunctions.udf.CIQ($A30,"IQ_DEBT_TOTAL_LIAB",IQ_LTM,IQ_TODAY,"CHP"))</f>
        <v>56.260800000000003</v>
      </c>
      <c r="W30" s="28">
        <f>IF($A30="","",_xll.ciqfunctions.udf.CIQ($A30,"IQ_TOTAL_DEBT_TOTAL_REV",IQ_LTM,IQ_TODAY,"CHP"))</f>
        <v>1.0178400000000001</v>
      </c>
      <c r="X30" s="20"/>
      <c r="Y30" s="28">
        <f>IF($A30="","",_xll.ciqfunctions.udf.CIQ($A30,"IQ_FFO_PLUS_CASH_ST_DEBT",IQ_LTM,IQ_TODAY,"CHP"))</f>
        <v>3.2389999999999999</v>
      </c>
      <c r="Z30" s="28">
        <f>IF($A30="","",_xll.ciqfunctions.udf.CIQ($A30,"IQ_FFO_GROSS_PROFIT",IQ_LTM,IQ_TODAY,"CHP"))</f>
        <v>0.35661999999999999</v>
      </c>
      <c r="AA30" s="28">
        <f>IF($A30="","",_xll.ciqfunctions.udf.CIQ($A30,"IQ_BASIC_DEFENSE_INTERVAL",IQ_LTM,IQ_TODAY,"CHP"))</f>
        <v>173.42609999999999</v>
      </c>
      <c r="AB30" s="28">
        <f>IF($A30="","",_xll.ciqfunctions.udf.CIQ($A30,"IQ_CURRENT_RATIO",IQ_LTM,IQ_TODAY,"CHP"))</f>
        <v>0.93164999999999998</v>
      </c>
      <c r="AC30" s="28">
        <f>IF($A30="","",_xll.ciqfunctions.udf.CIQ($A30,"IQ_QUICK_RATIO",IQ_LTM,IQ_TODAY,"CHP"))</f>
        <v>0.77503</v>
      </c>
    </row>
    <row r="31" spans="1:29" s="22" customFormat="1" ht="12.75" customHeight="1" x14ac:dyDescent="0.2">
      <c r="A31" s="22" t="s">
        <v>537</v>
      </c>
      <c r="B31" s="22" t="s">
        <v>538</v>
      </c>
      <c r="C31" s="37">
        <f>IF($A31="","",_xll.ciqfunctions.udf.CIQ($A31,"IQ_PERIODDATE",IQ_LTM,IQ_TODAY,"CHP"))</f>
        <v>45930</v>
      </c>
      <c r="D31" s="28">
        <f>IF($A31="","",_xll.ciqfunctions.udf.CIQ($A31,"IQ_TOTAL_REV",IQ_LTM,IQ_TODAY,"CHP",,$B$4))</f>
        <v>15008</v>
      </c>
      <c r="E31" s="28">
        <f>IF($A31="","",_xll.ciqfunctions.udf.CIQ($A31,"IQ_TOTAL_EQUITY",IQ_LTM,IQ_TODAY,"CHP",,$B$4))</f>
        <v>1339</v>
      </c>
      <c r="F31" s="28">
        <f>IF($A31="","",_xll.ciqfunctions.udf.CIQ($A31,"IQ_RETURN_CAPITAL_CHP",IQ_LTM,IQ_TODAY,"CHP"))</f>
        <v>11.314</v>
      </c>
      <c r="G31" s="28">
        <f>IF($A31="","",_xll.ciqfunctions.udf.CIQ($A31,"IQ_RECURRING_EARN_ASSETS",IQ_LTM,IQ_TODAY,"CHP"))</f>
        <v>5.3983999999999996</v>
      </c>
      <c r="H31" s="28">
        <f>IF($A31="","",_xll.ciqfunctions.udf.CIQ($A31,"IQ_NET_WORKING_CAP_REV",IQ_LTM,IQ_TODAY,"CHP"))</f>
        <v>-5.4769999999999999E-2</v>
      </c>
      <c r="I31" s="28">
        <f>IF($A31="","",_xll.ciqfunctions.udf.CIQ($A31,"IQ_ASSET_TURNOVER",IQ_LTM,IQ_TODAY,"CHP"))</f>
        <v>1.3347599999999999</v>
      </c>
      <c r="J31" s="28">
        <f>IF($A31="","",_xll.ciqfunctions.udf.CIQ($A31,"IQ_INTAN_ASSETS_REV",IQ_LTM,IQ_TODAY,"CHP"))</f>
        <v>6.3899999999999998E-2</v>
      </c>
      <c r="K31" s="28">
        <f>IF($A31="","",_xll.ciqfunctions.udf.CIQ($A31,"IQ_NET_WORKING_CAP_TOTAL_ASSETS",IQ_LTM,IQ_TODAY,"CHP"))</f>
        <v>-7.3109999999999994E-2</v>
      </c>
      <c r="L31" s="28">
        <f>IF($A31="","",_xll.ciqfunctions.udf.CIQ($A31,"IQ_AP_AR",IQ_LTM,IQ_TODAY,"CHP"))</f>
        <v>0.81652000000000002</v>
      </c>
      <c r="M31" s="28">
        <f>IF($A31="","",_xll.ciqfunctions.udf.CIQ($A31,"IQ_MGMT_RATE_RETURN",IQ_LTM,IQ_TODAY,"CHP"))</f>
        <v>22.691500000000001</v>
      </c>
      <c r="N31" s="28">
        <f>IF($A31="","",_xll.ciqfunctions.udf.CIQ($A31,"IQ_GROSS_MARGIN",IQ_LTM,IQ_TODAY,"CHP"))</f>
        <v>21.401900000000001</v>
      </c>
      <c r="O31" s="28">
        <f>IF($A31="","",_xll.ciqfunctions.udf.CIQ($A31,"IQ_EBITDA_MARGIN",IQ_LTM,IQ_TODAY,"CHP"))</f>
        <v>8.9551999999999996</v>
      </c>
      <c r="P31" s="20"/>
      <c r="Q31" s="28">
        <f>IF($A31="","",_xll.ciqfunctions.udf.CIQ($A31,"IQ_FFO_INT",IQ_LTM,IQ_TODAY,"CHP"))</f>
        <v>9.9195399999999996</v>
      </c>
      <c r="R31" s="28">
        <f>IF($A31="","",_xll.ciqfunctions.udf.CIQ($A31,"IQ_EBITDA_INT",IQ_LTM,IQ_TODAY,"CHP"))</f>
        <v>20.758620000000001</v>
      </c>
      <c r="S31" s="28">
        <f>IF($A31="","",_xll.ciqfunctions.udf.CIQ($A31,"IQ_FFO_TOTAL_DEBT",IQ_LTM,IQ_TODAY,"CHP"))</f>
        <v>0.21435999999999999</v>
      </c>
      <c r="T31" s="28">
        <f>IF($A31="","",_xll.ciqfunctions.udf.CIQ($A31,"IQ_NET_DEBT_EBITDA",IQ_LTM,IQ_TODAY,"CHP"))</f>
        <v>1.4922500000000001</v>
      </c>
      <c r="U31" s="28">
        <f>IF($A31="","",_xll.ciqfunctions.udf.CIQ($A31,"IQ_TOTAL_DEBT_CAP",IQ_LTM,IQ_TODAY,"CHP"))</f>
        <v>75.041899999999998</v>
      </c>
      <c r="V31" s="28">
        <f>IF($A31="","",_xll.ciqfunctions.udf.CIQ($A31,"IQ_DEBT_TOTAL_LIAB",IQ_LTM,IQ_TODAY,"CHP"))</f>
        <v>40.646099999999997</v>
      </c>
      <c r="W31" s="28">
        <f>IF($A31="","",_xll.ciqfunctions.udf.CIQ($A31,"IQ_TOTAL_DEBT_TOTAL_REV",IQ_LTM,IQ_TODAY,"CHP"))</f>
        <v>0.26826</v>
      </c>
      <c r="X31" s="20"/>
      <c r="Y31" s="28">
        <f>IF($A31="","",_xll.ciqfunctions.udf.CIQ($A31,"IQ_FFO_PLUS_CASH_ST_DEBT",IQ_LTM,IQ_TODAY,"CHP"))</f>
        <v>5.2867499999999996</v>
      </c>
      <c r="Z31" s="28">
        <f>IF($A31="","",_xll.ciqfunctions.udf.CIQ($A31,"IQ_FFO_GROSS_PROFIT",IQ_LTM,IQ_TODAY,"CHP"))</f>
        <v>0.26867999999999997</v>
      </c>
      <c r="AA31" s="28">
        <f>IF($A31="","",_xll.ciqfunctions.udf.CIQ($A31,"IQ_BASIC_DEFENSE_INTERVAL",IQ_LTM,IQ_TODAY,"CHP"))</f>
        <v>67.258189999999999</v>
      </c>
      <c r="AB31" s="28">
        <f>IF($A31="","",_xll.ciqfunctions.udf.CIQ($A31,"IQ_CURRENT_RATIO",IQ_LTM,IQ_TODAY,"CHP"))</f>
        <v>1.0224</v>
      </c>
      <c r="AC31" s="28">
        <f>IF($A31="","",_xll.ciqfunctions.udf.CIQ($A31,"IQ_QUICK_RATIO",IQ_LTM,IQ_TODAY,"CHP"))</f>
        <v>0.64307999999999998</v>
      </c>
    </row>
    <row r="32" spans="1:29" s="22" customFormat="1" ht="12.75" customHeight="1" x14ac:dyDescent="0.2">
      <c r="A32" s="22" t="s">
        <v>168</v>
      </c>
      <c r="B32" s="22" t="s">
        <v>170</v>
      </c>
      <c r="C32" s="37">
        <f>IF($A32="","",_xll.ciqfunctions.udf.CIQ($A32,"IQ_PERIODDATE",IQ_LTM,IQ_TODAY,"CHP"))</f>
        <v>45930</v>
      </c>
      <c r="D32" s="28">
        <f>IF($A32="","",_xll.ciqfunctions.udf.CIQ($A32,"IQ_TOTAL_REV",IQ_LTM,IQ_TODAY,"CHP",,$B$4))</f>
        <v>22649.979480000002</v>
      </c>
      <c r="E32" s="28">
        <f>IF($A32="","",_xll.ciqfunctions.udf.CIQ($A32,"IQ_TOTAL_EQUITY",IQ_LTM,IQ_TODAY,"CHP",,$B$4))</f>
        <v>13247.41274</v>
      </c>
      <c r="F32" s="28">
        <f>IF($A32="","",_xll.ciqfunctions.udf.CIQ($A32,"IQ_RETURN_CAPITAL_CHP",IQ_LTM,IQ_TODAY,"CHP"))</f>
        <v>12.8233</v>
      </c>
      <c r="G32" s="28">
        <f>IF($A32="","",_xll.ciqfunctions.udf.CIQ($A32,"IQ_RECURRING_EARN_ASSETS",IQ_LTM,IQ_TODAY,"CHP"))</f>
        <v>8.2822999999999993</v>
      </c>
      <c r="H32" s="28">
        <f>IF($A32="","",_xll.ciqfunctions.udf.CIQ($A32,"IQ_NET_WORKING_CAP_REV",IQ_LTM,IQ_TODAY,"CHP"))</f>
        <v>0.10614</v>
      </c>
      <c r="I32" s="28">
        <f>IF($A32="","",_xll.ciqfunctions.udf.CIQ($A32,"IQ_ASSET_TURNOVER",IQ_LTM,IQ_TODAY,"CHP"))</f>
        <v>0.87907000000000002</v>
      </c>
      <c r="J32" s="28">
        <f>IF($A32="","",_xll.ciqfunctions.udf.CIQ($A32,"IQ_INTAN_ASSETS_REV",IQ_LTM,IQ_TODAY,"CHP"))</f>
        <v>0.22389999999999999</v>
      </c>
      <c r="K32" s="28">
        <f>IF($A32="","",_xll.ciqfunctions.udf.CIQ($A32,"IQ_NET_WORKING_CAP_TOTAL_ASSETS",IQ_LTM,IQ_TODAY,"CHP"))</f>
        <v>9.3299999999999994E-2</v>
      </c>
      <c r="L32" s="28">
        <f>IF($A32="","",_xll.ciqfunctions.udf.CIQ($A32,"IQ_AP_AR",IQ_LTM,IQ_TODAY,"CHP"))</f>
        <v>0.73723000000000005</v>
      </c>
      <c r="M32" s="28">
        <f>IF($A32="","",_xll.ciqfunctions.udf.CIQ($A32,"IQ_MGMT_RATE_RETURN",IQ_LTM,IQ_TODAY,"CHP"))</f>
        <v>34.933500000000002</v>
      </c>
      <c r="N32" s="28">
        <f>IF($A32="","",_xll.ciqfunctions.udf.CIQ($A32,"IQ_GROSS_MARGIN",IQ_LTM,IQ_TODAY,"CHP"))</f>
        <v>32.122399999999999</v>
      </c>
      <c r="O32" s="28">
        <f>IF($A32="","",_xll.ciqfunctions.udf.CIQ($A32,"IQ_EBITDA_MARGIN",IQ_LTM,IQ_TODAY,"CHP"))</f>
        <v>13.8712</v>
      </c>
      <c r="P32" s="20"/>
      <c r="Q32" s="28">
        <f>IF($A32="","",_xll.ciqfunctions.udf.CIQ($A32,"IQ_FFO_INT",IQ_LTM,IQ_TODAY,"CHP"))</f>
        <v>47.960129999999999</v>
      </c>
      <c r="R32" s="28">
        <f>IF($A32="","",_xll.ciqfunctions.udf.CIQ($A32,"IQ_EBITDA_INT",IQ_LTM,IQ_TODAY,"CHP"))</f>
        <v>50.37283</v>
      </c>
      <c r="S32" s="28">
        <f>IF($A32="","",_xll.ciqfunctions.udf.CIQ($A32,"IQ_FFO_TOTAL_DEBT",IQ_LTM,IQ_TODAY,"CHP"))</f>
        <v>0.88132999999999995</v>
      </c>
      <c r="T32" s="28">
        <f>IF($A32="","",_xll.ciqfunctions.udf.CIQ($A32,"IQ_NET_DEBT_EBITDA",IQ_LTM,IQ_TODAY,"CHP"))</f>
        <v>0.14668</v>
      </c>
      <c r="U32" s="28">
        <f>IF($A32="","",_xll.ciqfunctions.udf.CIQ($A32,"IQ_TOTAL_DEBT_CAP",IQ_LTM,IQ_TODAY,"CHP"))</f>
        <v>20.395499999999998</v>
      </c>
      <c r="V32" s="28">
        <f>IF($A32="","",_xll.ciqfunctions.udf.CIQ($A32,"IQ_DEBT_TOTAL_LIAB",IQ_LTM,IQ_TODAY,"CHP"))</f>
        <v>27.113099999999999</v>
      </c>
      <c r="W32" s="28">
        <f>IF($A32="","",_xll.ciqfunctions.udf.CIQ($A32,"IQ_TOTAL_DEBT_TOTAL_REV",IQ_LTM,IQ_TODAY,"CHP"))</f>
        <v>0.14985000000000001</v>
      </c>
      <c r="X32" s="20"/>
      <c r="Y32" s="28">
        <f>IF($A32="","",_xll.ciqfunctions.udf.CIQ($A32,"IQ_FFO_PLUS_CASH_ST_DEBT",IQ_LTM,IQ_TODAY,"CHP"))</f>
        <v>7.5031800000000004</v>
      </c>
      <c r="Z32" s="28">
        <f>IF($A32="","",_xll.ciqfunctions.udf.CIQ($A32,"IQ_FFO_GROSS_PROFIT",IQ_LTM,IQ_TODAY,"CHP"))</f>
        <v>0.41114000000000001</v>
      </c>
      <c r="AA32" s="28">
        <f>IF($A32="","",_xll.ciqfunctions.udf.CIQ($A32,"IQ_BASIC_DEFENSE_INTERVAL",IQ_LTM,IQ_TODAY,"CHP"))</f>
        <v>113.31717</v>
      </c>
      <c r="AB32" s="28">
        <f>IF($A32="","",_xll.ciqfunctions.udf.CIQ($A32,"IQ_CURRENT_RATIO",IQ_LTM,IQ_TODAY,"CHP"))</f>
        <v>1.5421899999999999</v>
      </c>
      <c r="AC32" s="28">
        <f>IF($A32="","",_xll.ciqfunctions.udf.CIQ($A32,"IQ_QUICK_RATIO",IQ_LTM,IQ_TODAY,"CHP"))</f>
        <v>0.78203</v>
      </c>
    </row>
    <row r="33" spans="1:29" s="22" customFormat="1" ht="12.75" customHeight="1" x14ac:dyDescent="0.2">
      <c r="A33" s="22" t="s">
        <v>1522</v>
      </c>
      <c r="B33" s="22" t="s">
        <v>1526</v>
      </c>
      <c r="C33" s="37">
        <f>IF($A33="","",_xll.ciqfunctions.udf.CIQ($A33,"IQ_PERIODDATE",IQ_LTM,IQ_TODAY,"CHP"))</f>
        <v>45930</v>
      </c>
      <c r="D33" s="28">
        <f>IF($A33="","",_xll.ciqfunctions.udf.CIQ($A33,"IQ_TOTAL_REV",IQ_LTM,IQ_TODAY,"CHP",,$B$4))</f>
        <v>30740.89486</v>
      </c>
      <c r="E33" s="28">
        <f>IF($A33="","",_xll.ciqfunctions.udf.CIQ($A33,"IQ_TOTAL_EQUITY",IQ_LTM,IQ_TODAY,"CHP",,$B$4))</f>
        <v>19569.28917</v>
      </c>
      <c r="F33" s="28">
        <f>IF($A33="","",_xll.ciqfunctions.udf.CIQ($A33,"IQ_RETURN_CAPITAL_CHP",IQ_LTM,IQ_TODAY,"CHP"))</f>
        <v>7.7000999999999999</v>
      </c>
      <c r="G33" s="28">
        <f>IF($A33="","",_xll.ciqfunctions.udf.CIQ($A33,"IQ_RECURRING_EARN_ASSETS",IQ_LTM,IQ_TODAY,"CHP"))</f>
        <v>5.6603000000000003</v>
      </c>
      <c r="H33" s="28">
        <f>IF($A33="","",_xll.ciqfunctions.udf.CIQ($A33,"IQ_NET_WORKING_CAP_REV",IQ_LTM,IQ_TODAY,"CHP"))</f>
        <v>0.13050999999999999</v>
      </c>
      <c r="I33" s="28">
        <f>IF($A33="","",_xll.ciqfunctions.udf.CIQ($A33,"IQ_ASSET_TURNOVER",IQ_LTM,IQ_TODAY,"CHP"))</f>
        <v>0.60555999999999999</v>
      </c>
      <c r="J33" s="28">
        <f>IF($A33="","",_xll.ciqfunctions.udf.CIQ($A33,"IQ_INTAN_ASSETS_REV",IQ_LTM,IQ_TODAY,"CHP"))</f>
        <v>0.43630000000000002</v>
      </c>
      <c r="K33" s="28">
        <f>IF($A33="","",_xll.ciqfunctions.udf.CIQ($A33,"IQ_NET_WORKING_CAP_TOTAL_ASSETS",IQ_LTM,IQ_TODAY,"CHP"))</f>
        <v>7.9030000000000003E-2</v>
      </c>
      <c r="L33" s="28">
        <f>IF($A33="","",_xll.ciqfunctions.udf.CIQ($A33,"IQ_AP_AR",IQ_LTM,IQ_TODAY,"CHP"))</f>
        <v>0.31458000000000003</v>
      </c>
      <c r="M33" s="28">
        <f>IF($A33="","",_xll.ciqfunctions.udf.CIQ($A33,"IQ_MGMT_RATE_RETURN",IQ_LTM,IQ_TODAY,"CHP"))</f>
        <v>15.0846</v>
      </c>
      <c r="N33" s="28">
        <f>IF($A33="","",_xll.ciqfunctions.udf.CIQ($A33,"IQ_GROSS_MARGIN",IQ_LTM,IQ_TODAY,"CHP"))</f>
        <v>29.282399999999999</v>
      </c>
      <c r="O33" s="28">
        <f>IF($A33="","",_xll.ciqfunctions.udf.CIQ($A33,"IQ_EBITDA_MARGIN",IQ_LTM,IQ_TODAY,"CHP"))</f>
        <v>17.037199999999999</v>
      </c>
      <c r="P33" s="20"/>
      <c r="Q33" s="28">
        <f>IF($A33="","",_xll.ciqfunctions.udf.CIQ($A33,"IQ_FFO_INT",IQ_LTM,IQ_TODAY,"CHP"))</f>
        <v>0</v>
      </c>
      <c r="R33" s="28">
        <f>IF($A33="","",_xll.ciqfunctions.udf.CIQ($A33,"IQ_EBITDA_INT",IQ_LTM,IQ_TODAY,"CHP"))</f>
        <v>7.5328799999999996</v>
      </c>
      <c r="S33" s="28">
        <f>IF($A33="","",_xll.ciqfunctions.udf.CIQ($A33,"IQ_FFO_TOTAL_DEBT",IQ_LTM,IQ_TODAY,"CHP"))</f>
        <v>0</v>
      </c>
      <c r="T33" s="28">
        <f>IF($A33="","",_xll.ciqfunctions.udf.CIQ($A33,"IQ_NET_DEBT_EBITDA",IQ_LTM,IQ_TODAY,"CHP"))</f>
        <v>2.8247800000000001</v>
      </c>
      <c r="U33" s="28">
        <f>IF($A33="","",_xll.ciqfunctions.udf.CIQ($A33,"IQ_TOTAL_DEBT_CAP",IQ_LTM,IQ_TODAY,"CHP"))</f>
        <v>47.558399999999999</v>
      </c>
      <c r="V33" s="28">
        <f>IF($A33="","",_xll.ciqfunctions.udf.CIQ($A33,"IQ_DEBT_TOTAL_LIAB",IQ_LTM,IQ_TODAY,"CHP"))</f>
        <v>56.891100000000002</v>
      </c>
      <c r="W33" s="28">
        <f>IF($A33="","",_xll.ciqfunctions.udf.CIQ($A33,"IQ_TOTAL_DEBT_TOTAL_REV",IQ_LTM,IQ_TODAY,"CHP"))</f>
        <v>0.57730999999999999</v>
      </c>
      <c r="X33" s="20"/>
      <c r="Y33" s="28">
        <f>IF($A33="","",_xll.ciqfunctions.udf.CIQ($A33,"IQ_FFO_PLUS_CASH_ST_DEBT",IQ_LTM,IQ_TODAY,"CHP"))</f>
        <v>0</v>
      </c>
      <c r="Z33" s="28">
        <f>IF($A33="","",_xll.ciqfunctions.udf.CIQ($A33,"IQ_FFO_GROSS_PROFIT",IQ_LTM,IQ_TODAY,"CHP"))</f>
        <v>0</v>
      </c>
      <c r="AA33" s="28">
        <f>IF($A33="","",_xll.ciqfunctions.udf.CIQ($A33,"IQ_BASIC_DEFENSE_INTERVAL",IQ_LTM,IQ_TODAY,"CHP"))</f>
        <v>156.64304000000001</v>
      </c>
      <c r="AB33" s="28">
        <f>IF($A33="","",_xll.ciqfunctions.udf.CIQ($A33,"IQ_CURRENT_RATIO",IQ_LTM,IQ_TODAY,"CHP"))</f>
        <v>1.3808499999999999</v>
      </c>
      <c r="AC33" s="28">
        <f>IF($A33="","",_xll.ciqfunctions.udf.CIQ($A33,"IQ_QUICK_RATIO",IQ_LTM,IQ_TODAY,"CHP"))</f>
        <v>1.33192</v>
      </c>
    </row>
    <row r="34" spans="1:29" s="22" customFormat="1" ht="12.75" customHeight="1" x14ac:dyDescent="0.2">
      <c r="A34" s="22" t="s">
        <v>44</v>
      </c>
      <c r="B34" s="22" t="s">
        <v>163</v>
      </c>
      <c r="C34" s="37">
        <f>IF($A34="","",_xll.ciqfunctions.udf.CIQ($A34,"IQ_PERIODDATE",IQ_LTM,IQ_TODAY,"CHP"))</f>
        <v>45930</v>
      </c>
      <c r="D34" s="28">
        <f>IF($A34="","",_xll.ciqfunctions.udf.CIQ($A34,"IQ_TOTAL_REV",IQ_LTM,IQ_TODAY,"CHP",,$B$4))</f>
        <v>8339.8463499999998</v>
      </c>
      <c r="E34" s="28">
        <f>IF($A34="","",_xll.ciqfunctions.udf.CIQ($A34,"IQ_TOTAL_EQUITY",IQ_LTM,IQ_TODAY,"CHP",,$B$4))</f>
        <v>2436.4721</v>
      </c>
      <c r="F34" s="28">
        <f>IF($A34="","",_xll.ciqfunctions.udf.CIQ($A34,"IQ_RETURN_CAPITAL_CHP",IQ_LTM,IQ_TODAY,"CHP"))</f>
        <v>23.115300000000001</v>
      </c>
      <c r="G34" s="28">
        <f>IF($A34="","",_xll.ciqfunctions.udf.CIQ($A34,"IQ_RECURRING_EARN_ASSETS",IQ_LTM,IQ_TODAY,"CHP"))</f>
        <v>12.722</v>
      </c>
      <c r="H34" s="28">
        <f>IF($A34="","",_xll.ciqfunctions.udf.CIQ($A34,"IQ_NET_WORKING_CAP_REV",IQ_LTM,IQ_TODAY,"CHP"))</f>
        <v>4.3369999999999999E-2</v>
      </c>
      <c r="I34" s="28">
        <f>IF($A34="","",_xll.ciqfunctions.udf.CIQ($A34,"IQ_ASSET_TURNOVER",IQ_LTM,IQ_TODAY,"CHP"))</f>
        <v>1.8543799999999999</v>
      </c>
      <c r="J34" s="28">
        <f>IF($A34="","",_xll.ciqfunctions.udf.CIQ($A34,"IQ_INTAN_ASSETS_REV",IQ_LTM,IQ_TODAY,"CHP"))</f>
        <v>2.163E-2</v>
      </c>
      <c r="K34" s="28">
        <f>IF($A34="","",_xll.ciqfunctions.udf.CIQ($A34,"IQ_NET_WORKING_CAP_TOTAL_ASSETS",IQ_LTM,IQ_TODAY,"CHP"))</f>
        <v>8.0430000000000001E-2</v>
      </c>
      <c r="L34" s="28">
        <f>IF($A34="","",_xll.ciqfunctions.udf.CIQ($A34,"IQ_AP_AR",IQ_LTM,IQ_TODAY,"CHP"))</f>
        <v>0.70882000000000001</v>
      </c>
      <c r="M34" s="28">
        <f>IF($A34="","",_xll.ciqfunctions.udf.CIQ($A34,"IQ_MGMT_RATE_RETURN",IQ_LTM,IQ_TODAY,"CHP"))</f>
        <v>96.116399999999999</v>
      </c>
      <c r="N34" s="28">
        <f>IF($A34="","",_xll.ciqfunctions.udf.CIQ($A34,"IQ_GROSS_MARGIN",IQ_LTM,IQ_TODAY,"CHP"))</f>
        <v>19.124099999999999</v>
      </c>
      <c r="O34" s="28">
        <f>IF($A34="","",_xll.ciqfunctions.udf.CIQ($A34,"IQ_EBITDA_MARGIN",IQ_LTM,IQ_TODAY,"CHP"))</f>
        <v>7.5567000000000002</v>
      </c>
      <c r="P34" s="20"/>
      <c r="Q34" s="28" t="str">
        <f>IF($A34="","",_xll.ciqfunctions.udf.CIQ($A34,"IQ_FFO_INT",IQ_LTM,IQ_TODAY,"CHP"))</f>
        <v>NM</v>
      </c>
      <c r="R34" s="28" t="str">
        <f>IF($A34="","",_xll.ciqfunctions.udf.CIQ($A34,"IQ_EBITDA_INT",IQ_LTM,IQ_TODAY,"CHP"))</f>
        <v>NM</v>
      </c>
      <c r="S34" s="28">
        <f>IF($A34="","",_xll.ciqfunctions.udf.CIQ($A34,"IQ_FFO_TOTAL_DEBT",IQ_LTM,IQ_TODAY,"CHP"))</f>
        <v>9.9083299999999994</v>
      </c>
      <c r="T34" s="28" t="str">
        <f>IF($A34="","",_xll.ciqfunctions.udf.CIQ($A34,"IQ_NET_DEBT_EBITDA",IQ_LTM,IQ_TODAY,"CHP"))</f>
        <v>NM</v>
      </c>
      <c r="U34" s="28">
        <f>IF($A34="","",_xll.ciqfunctions.udf.CIQ($A34,"IQ_TOTAL_DEBT_CAP",IQ_LTM,IQ_TODAY,"CHP"))</f>
        <v>1.5657000000000001</v>
      </c>
      <c r="V34" s="28">
        <f>IF($A34="","",_xll.ciqfunctions.udf.CIQ($A34,"IQ_DEBT_TOTAL_LIAB",IQ_LTM,IQ_TODAY,"CHP"))</f>
        <v>1.8805000000000001</v>
      </c>
      <c r="W34" s="28">
        <f>IF($A34="","",_xll.ciqfunctions.udf.CIQ($A34,"IQ_TOTAL_DEBT_TOTAL_REV",IQ_LTM,IQ_TODAY,"CHP"))</f>
        <v>4.6499999999999996E-3</v>
      </c>
      <c r="X34" s="20"/>
      <c r="Y34" s="28">
        <f>IF($A34="","",_xll.ciqfunctions.udf.CIQ($A34,"IQ_FFO_PLUS_CASH_ST_DEBT",IQ_LTM,IQ_TODAY,"CHP"))</f>
        <v>64.277910000000006</v>
      </c>
      <c r="Z34" s="28">
        <f>IF($A34="","",_xll.ciqfunctions.udf.CIQ($A34,"IQ_FFO_GROSS_PROFIT",IQ_LTM,IQ_TODAY,"CHP"))</f>
        <v>0.24077000000000001</v>
      </c>
      <c r="AA34" s="28">
        <f>IF($A34="","",_xll.ciqfunctions.udf.CIQ($A34,"IQ_BASIC_DEFENSE_INTERVAL",IQ_LTM,IQ_TODAY,"CHP"))</f>
        <v>130.70905999999999</v>
      </c>
      <c r="AB34" s="28">
        <f>IF($A34="","",_xll.ciqfunctions.udf.CIQ($A34,"IQ_CURRENT_RATIO",IQ_LTM,IQ_TODAY,"CHP"))</f>
        <v>1.8657999999999999</v>
      </c>
      <c r="AC34" s="28">
        <f>IF($A34="","",_xll.ciqfunctions.udf.CIQ($A34,"IQ_QUICK_RATIO",IQ_LTM,IQ_TODAY,"CHP"))</f>
        <v>1.4152199999999999</v>
      </c>
    </row>
    <row r="35" spans="1:29" s="22" customFormat="1" ht="12.75" customHeight="1" x14ac:dyDescent="0.2">
      <c r="A35" s="22" t="s">
        <v>156</v>
      </c>
      <c r="B35" s="22" t="s">
        <v>1527</v>
      </c>
      <c r="C35" s="37">
        <f>IF($A35="","",_xll.ciqfunctions.udf.CIQ($A35,"IQ_PERIODDATE",IQ_LTM,IQ_TODAY,"CHP"))</f>
        <v>45930</v>
      </c>
      <c r="D35" s="28">
        <f>IF($A35="","",_xll.ciqfunctions.udf.CIQ($A35,"IQ_TOTAL_REV",IQ_LTM,IQ_TODAY,"CHP",,$B$4))</f>
        <v>9532.0646500000003</v>
      </c>
      <c r="E35" s="28">
        <f>IF($A35="","",_xll.ciqfunctions.udf.CIQ($A35,"IQ_TOTAL_EQUITY",IQ_LTM,IQ_TODAY,"CHP",,$B$4))</f>
        <v>6781.9338799999996</v>
      </c>
      <c r="F35" s="28">
        <f>IF($A35="","",_xll.ciqfunctions.udf.CIQ($A35,"IQ_RETURN_CAPITAL_CHP",IQ_LTM,IQ_TODAY,"CHP"))</f>
        <v>8.5797000000000008</v>
      </c>
      <c r="G35" s="28">
        <f>IF($A35="","",_xll.ciqfunctions.udf.CIQ($A35,"IQ_RECURRING_EARN_ASSETS",IQ_LTM,IQ_TODAY,"CHP"))</f>
        <v>7.1228999999999996</v>
      </c>
      <c r="H35" s="28">
        <f>IF($A35="","",_xll.ciqfunctions.udf.CIQ($A35,"IQ_NET_WORKING_CAP_REV",IQ_LTM,IQ_TODAY,"CHP"))</f>
        <v>7.0610000000000006E-2</v>
      </c>
      <c r="I35" s="28">
        <f>IF($A35="","",_xll.ciqfunctions.udf.CIQ($A35,"IQ_ASSET_TURNOVER",IQ_LTM,IQ_TODAY,"CHP"))</f>
        <v>1.0605</v>
      </c>
      <c r="J35" s="28">
        <f>IF($A35="","",_xll.ciqfunctions.udf.CIQ($A35,"IQ_INTAN_ASSETS_REV",IQ_LTM,IQ_TODAY,"CHP"))</f>
        <v>5.8500000000000003E-2</v>
      </c>
      <c r="K35" s="28">
        <f>IF($A35="","",_xll.ciqfunctions.udf.CIQ($A35,"IQ_NET_WORKING_CAP_TOTAL_ASSETS",IQ_LTM,IQ_TODAY,"CHP"))</f>
        <v>7.4880000000000002E-2</v>
      </c>
      <c r="L35" s="28">
        <f>IF($A35="","",_xll.ciqfunctions.udf.CIQ($A35,"IQ_AP_AR",IQ_LTM,IQ_TODAY,"CHP"))</f>
        <v>0.35951</v>
      </c>
      <c r="M35" s="28">
        <f>IF($A35="","",_xll.ciqfunctions.udf.CIQ($A35,"IQ_MGMT_RATE_RETURN",IQ_LTM,IQ_TODAY,"CHP"))</f>
        <v>26.86</v>
      </c>
      <c r="N35" s="28">
        <f>IF($A35="","",_xll.ciqfunctions.udf.CIQ($A35,"IQ_GROSS_MARGIN",IQ_LTM,IQ_TODAY,"CHP"))</f>
        <v>14.7209</v>
      </c>
      <c r="O35" s="28">
        <f>IF($A35="","",_xll.ciqfunctions.udf.CIQ($A35,"IQ_EBITDA_MARGIN",IQ_LTM,IQ_TODAY,"CHP"))</f>
        <v>11.243399999999999</v>
      </c>
      <c r="P35" s="20"/>
      <c r="Q35" s="28">
        <f>IF($A35="","",_xll.ciqfunctions.udf.CIQ($A35,"IQ_FFO_INT",IQ_LTM,IQ_TODAY,"CHP"))</f>
        <v>30.48132</v>
      </c>
      <c r="R35" s="28">
        <f>IF($A35="","",_xll.ciqfunctions.udf.CIQ($A35,"IQ_EBITDA_INT",IQ_LTM,IQ_TODAY,"CHP"))</f>
        <v>30.900680000000001</v>
      </c>
      <c r="S35" s="28">
        <f>IF($A35="","",_xll.ciqfunctions.udf.CIQ($A35,"IQ_FFO_TOTAL_DEBT",IQ_LTM,IQ_TODAY,"CHP"))</f>
        <v>1.8258300000000001</v>
      </c>
      <c r="T35" s="28" t="str">
        <f>IF($A35="","",_xll.ciqfunctions.udf.CIQ($A35,"IQ_NET_DEBT_EBITDA",IQ_LTM,IQ_TODAY,"CHP"))</f>
        <v>NM</v>
      </c>
      <c r="U35" s="28">
        <f>IF($A35="","",_xll.ciqfunctions.udf.CIQ($A35,"IQ_TOTAL_DEBT_CAP",IQ_LTM,IQ_TODAY,"CHP"))</f>
        <v>7.7592999999999996</v>
      </c>
      <c r="V35" s="28">
        <f>IF($A35="","",_xll.ciqfunctions.udf.CIQ($A35,"IQ_DEBT_TOTAL_LIAB",IQ_LTM,IQ_TODAY,"CHP"))</f>
        <v>26.242899999999999</v>
      </c>
      <c r="W35" s="28">
        <f>IF($A35="","",_xll.ciqfunctions.udf.CIQ($A35,"IQ_TOTAL_DEBT_TOTAL_REV",IQ_LTM,IQ_TODAY,"CHP"))</f>
        <v>6.0740000000000002E-2</v>
      </c>
      <c r="X35" s="20"/>
      <c r="Y35" s="28">
        <f>IF($A35="","",_xll.ciqfunctions.udf.CIQ($A35,"IQ_FFO_PLUS_CASH_ST_DEBT",IQ_LTM,IQ_TODAY,"CHP"))</f>
        <v>29.322230000000001</v>
      </c>
      <c r="Z35" s="28">
        <f>IF($A35="","",_xll.ciqfunctions.udf.CIQ($A35,"IQ_FFO_GROSS_PROFIT",IQ_LTM,IQ_TODAY,"CHP"))</f>
        <v>0.75341000000000002</v>
      </c>
      <c r="AA35" s="28">
        <f>IF($A35="","",_xll.ciqfunctions.udf.CIQ($A35,"IQ_BASIC_DEFENSE_INTERVAL",IQ_LTM,IQ_TODAY,"CHP"))</f>
        <v>238.14936</v>
      </c>
      <c r="AB35" s="28">
        <f>IF($A35="","",_xll.ciqfunctions.udf.CIQ($A35,"IQ_CURRENT_RATIO",IQ_LTM,IQ_TODAY,"CHP"))</f>
        <v>3.93865</v>
      </c>
      <c r="AC35" s="28">
        <f>IF($A35="","",_xll.ciqfunctions.udf.CIQ($A35,"IQ_QUICK_RATIO",IQ_LTM,IQ_TODAY,"CHP"))</f>
        <v>3.7273200000000002</v>
      </c>
    </row>
    <row r="36" spans="1:29" s="22" customFormat="1" ht="12.75" customHeight="1" x14ac:dyDescent="0.2">
      <c r="A36" s="22" t="s">
        <v>1523</v>
      </c>
      <c r="B36" s="22" t="s">
        <v>1528</v>
      </c>
      <c r="C36" s="37">
        <f>IF($A36="","",_xll.ciqfunctions.udf.CIQ($A36,"IQ_PERIODDATE",IQ_LTM,IQ_TODAY,"CHP"))</f>
        <v>45838</v>
      </c>
      <c r="D36" s="28">
        <f>IF($A36="","",_xll.ciqfunctions.udf.CIQ($A36,"IQ_TOTAL_REV",IQ_LTM,IQ_TODAY,"CHP",,$B$4))</f>
        <v>30959.96991</v>
      </c>
      <c r="E36" s="28">
        <f>IF($A36="","",_xll.ciqfunctions.udf.CIQ($A36,"IQ_TOTAL_EQUITY",IQ_LTM,IQ_TODAY,"CHP",,$B$4))</f>
        <v>8619.4643099999994</v>
      </c>
      <c r="F36" s="28">
        <f>IF($A36="","",_xll.ciqfunctions.udf.CIQ($A36,"IQ_RETURN_CAPITAL_CHP",IQ_LTM,IQ_TODAY,"CHP"))</f>
        <v>4.8023999999999996</v>
      </c>
      <c r="G36" s="28">
        <f>IF($A36="","",_xll.ciqfunctions.udf.CIQ($A36,"IQ_RECURRING_EARN_ASSETS",IQ_LTM,IQ_TODAY,"CHP"))</f>
        <v>2.3769999999999998</v>
      </c>
      <c r="H36" s="28">
        <f>IF($A36="","",_xll.ciqfunctions.udf.CIQ($A36,"IQ_NET_WORKING_CAP_REV",IQ_LTM,IQ_TODAY,"CHP"))</f>
        <v>-6.4949999999999994E-2</v>
      </c>
      <c r="I36" s="28">
        <f>IF($A36="","",_xll.ciqfunctions.udf.CIQ($A36,"IQ_ASSET_TURNOVER",IQ_LTM,IQ_TODAY,"CHP"))</f>
        <v>0.63643000000000005</v>
      </c>
      <c r="J36" s="28">
        <f>IF($A36="","",_xll.ciqfunctions.udf.CIQ($A36,"IQ_INTAN_ASSETS_REV",IQ_LTM,IQ_TODAY,"CHP"))</f>
        <v>1.7749999999999998E-2</v>
      </c>
      <c r="K36" s="28">
        <f>IF($A36="","",_xll.ciqfunctions.udf.CIQ($A36,"IQ_NET_WORKING_CAP_TOTAL_ASSETS",IQ_LTM,IQ_TODAY,"CHP"))</f>
        <v>-4.1329999999999999E-2</v>
      </c>
      <c r="L36" s="28">
        <f>IF($A36="","",_xll.ciqfunctions.udf.CIQ($A36,"IQ_AP_AR",IQ_LTM,IQ_TODAY,"CHP"))</f>
        <v>1.0107299999999999</v>
      </c>
      <c r="M36" s="28">
        <f>IF($A36="","",_xll.ciqfunctions.udf.CIQ($A36,"IQ_MGMT_RATE_RETURN",IQ_LTM,IQ_TODAY,"CHP"))</f>
        <v>379.62290000000002</v>
      </c>
      <c r="N36" s="28">
        <f>IF($A36="","",_xll.ciqfunctions.udf.CIQ($A36,"IQ_GROSS_MARGIN",IQ_LTM,IQ_TODAY,"CHP"))</f>
        <v>11.386799999999999</v>
      </c>
      <c r="O36" s="28">
        <f>IF($A36="","",_xll.ciqfunctions.udf.CIQ($A36,"IQ_EBITDA_MARGIN",IQ_LTM,IQ_TODAY,"CHP"))</f>
        <v>4.3741000000000003</v>
      </c>
      <c r="P36" s="20"/>
      <c r="Q36" s="28">
        <f>IF($A36="","",_xll.ciqfunctions.udf.CIQ($A36,"IQ_FFO_INT",IQ_LTM,IQ_TODAY,"CHP"))</f>
        <v>1.2532799999999999</v>
      </c>
      <c r="R36" s="28">
        <f>IF($A36="","",_xll.ciqfunctions.udf.CIQ($A36,"IQ_EBITDA_INT",IQ_LTM,IQ_TODAY,"CHP"))</f>
        <v>2.3532999999999999</v>
      </c>
      <c r="S36" s="28">
        <f>IF($A36="","",_xll.ciqfunctions.udf.CIQ($A36,"IQ_FFO_TOTAL_DEBT",IQ_LTM,IQ_TODAY,"CHP"))</f>
        <v>4.7329999999999997E-2</v>
      </c>
      <c r="T36" s="28">
        <f>IF($A36="","",_xll.ciqfunctions.udf.CIQ($A36,"IQ_NET_DEBT_EBITDA",IQ_LTM,IQ_TODAY,"CHP"))</f>
        <v>6.3874300000000002</v>
      </c>
      <c r="U36" s="28">
        <f>IF($A36="","",_xll.ciqfunctions.udf.CIQ($A36,"IQ_TOTAL_DEBT_CAP",IQ_LTM,IQ_TODAY,"CHP"))</f>
        <v>63.887999999999998</v>
      </c>
      <c r="V36" s="28">
        <f>IF($A36="","",_xll.ciqfunctions.udf.CIQ($A36,"IQ_DEBT_TOTAL_LIAB",IQ_LTM,IQ_TODAY,"CHP"))</f>
        <v>38.4315</v>
      </c>
      <c r="W36" s="28">
        <f>IF($A36="","",_xll.ciqfunctions.udf.CIQ($A36,"IQ_TOTAL_DEBT_TOTAL_REV",IQ_LTM,IQ_TODAY,"CHP"))</f>
        <v>0.49686999999999998</v>
      </c>
      <c r="X36" s="20"/>
      <c r="Y36" s="28">
        <f>IF($A36="","",_xll.ciqfunctions.udf.CIQ($A36,"IQ_FFO_PLUS_CASH_ST_DEBT",IQ_LTM,IQ_TODAY,"CHP"))</f>
        <v>0.70998000000000006</v>
      </c>
      <c r="Z36" s="28">
        <f>IF($A36="","",_xll.ciqfunctions.udf.CIQ($A36,"IQ_FFO_GROSS_PROFIT",IQ_LTM,IQ_TODAY,"CHP"))</f>
        <v>0.20655000000000001</v>
      </c>
      <c r="AA36" s="28">
        <f>IF($A36="","",_xll.ciqfunctions.udf.CIQ($A36,"IQ_BASIC_DEFENSE_INTERVAL",IQ_LTM,IQ_TODAY,"CHP"))</f>
        <v>216.70817</v>
      </c>
      <c r="AB36" s="28">
        <f>IF($A36="","",_xll.ciqfunctions.udf.CIQ($A36,"IQ_CURRENT_RATIO",IQ_LTM,IQ_TODAY,"CHP"))</f>
        <v>0.83330000000000004</v>
      </c>
      <c r="AC36" s="28">
        <f>IF($A36="","",_xll.ciqfunctions.udf.CIQ($A36,"IQ_QUICK_RATIO",IQ_LTM,IQ_TODAY,"CHP"))</f>
        <v>0.50905999999999996</v>
      </c>
    </row>
    <row r="37" spans="1:29" s="22" customFormat="1" ht="12.75" customHeight="1" x14ac:dyDescent="0.2">
      <c r="A37" s="22" t="s">
        <v>1524</v>
      </c>
      <c r="B37" s="22" t="s">
        <v>1529</v>
      </c>
      <c r="C37" s="37">
        <f>IF($A37="","",_xll.ciqfunctions.udf.CIQ($A37,"IQ_PERIODDATE",IQ_LTM,IQ_TODAY,"CHP"))</f>
        <v>45930</v>
      </c>
      <c r="D37" s="28">
        <f>IF($A37="","",_xll.ciqfunctions.udf.CIQ($A37,"IQ_TOTAL_REV",IQ_LTM,IQ_TODAY,"CHP",,$B$4))</f>
        <v>16616.201379999999</v>
      </c>
      <c r="E37" s="28">
        <f>IF($A37="","",_xll.ciqfunctions.udf.CIQ($A37,"IQ_TOTAL_EQUITY",IQ_LTM,IQ_TODAY,"CHP",,$B$4))</f>
        <v>3896.4751799999999</v>
      </c>
      <c r="F37" s="28">
        <f>IF($A37="","",_xll.ciqfunctions.udf.CIQ($A37,"IQ_RETURN_CAPITAL_CHP",IQ_LTM,IQ_TODAY,"CHP"))</f>
        <v>5.71</v>
      </c>
      <c r="G37" s="28">
        <f>IF($A37="","",_xll.ciqfunctions.udf.CIQ($A37,"IQ_RECURRING_EARN_ASSETS",IQ_LTM,IQ_TODAY,"CHP"))</f>
        <v>2.7824</v>
      </c>
      <c r="H37" s="28">
        <f>IF($A37="","",_xll.ciqfunctions.udf.CIQ($A37,"IQ_NET_WORKING_CAP_REV",IQ_LTM,IQ_TODAY,"CHP"))</f>
        <v>-3.2710000000000003E-2</v>
      </c>
      <c r="I37" s="28">
        <f>IF($A37="","",_xll.ciqfunctions.udf.CIQ($A37,"IQ_ASSET_TURNOVER",IQ_LTM,IQ_TODAY,"CHP"))</f>
        <v>0.99399999999999999</v>
      </c>
      <c r="J37" s="28">
        <f>IF($A37="","",_xll.ciqfunctions.udf.CIQ($A37,"IQ_INTAN_ASSETS_REV",IQ_LTM,IQ_TODAY,"CHP"))</f>
        <v>4.3959999999999999E-2</v>
      </c>
      <c r="K37" s="28">
        <f>IF($A37="","",_xll.ciqfunctions.udf.CIQ($A37,"IQ_NET_WORKING_CAP_TOTAL_ASSETS",IQ_LTM,IQ_TODAY,"CHP"))</f>
        <v>-3.252E-2</v>
      </c>
      <c r="L37" s="28">
        <f>IF($A37="","",_xll.ciqfunctions.udf.CIQ($A37,"IQ_AP_AR",IQ_LTM,IQ_TODAY,"CHP"))</f>
        <v>1.9036599999999999</v>
      </c>
      <c r="M37" s="28">
        <f>IF($A37="","",_xll.ciqfunctions.udf.CIQ($A37,"IQ_MGMT_RATE_RETURN",IQ_LTM,IQ_TODAY,"CHP"))</f>
        <v>31.653500000000001</v>
      </c>
      <c r="N37" s="28">
        <f>IF($A37="","",_xll.ciqfunctions.udf.CIQ($A37,"IQ_GROSS_MARGIN",IQ_LTM,IQ_TODAY,"CHP"))</f>
        <v>10.2852</v>
      </c>
      <c r="O37" s="28">
        <f>IF($A37="","",_xll.ciqfunctions.udf.CIQ($A37,"IQ_EBITDA_MARGIN",IQ_LTM,IQ_TODAY,"CHP"))</f>
        <v>4.2229999999999999</v>
      </c>
      <c r="P37" s="20"/>
      <c r="Q37" s="28">
        <f>IF($A37="","",_xll.ciqfunctions.udf.CIQ($A37,"IQ_FFO_INT",IQ_LTM,IQ_TODAY,"CHP"))</f>
        <v>4.92441</v>
      </c>
      <c r="R37" s="28">
        <f>IF($A37="","",_xll.ciqfunctions.udf.CIQ($A37,"IQ_EBITDA_INT",IQ_LTM,IQ_TODAY,"CHP"))</f>
        <v>6.4323800000000002</v>
      </c>
      <c r="S37" s="28">
        <f>IF($A37="","",_xll.ciqfunctions.udf.CIQ($A37,"IQ_FFO_TOTAL_DEBT",IQ_LTM,IQ_TODAY,"CHP"))</f>
        <v>0.13128000000000001</v>
      </c>
      <c r="T37" s="28" t="str">
        <f>IF($A37="","",_xll.ciqfunctions.udf.CIQ($A37,"IQ_NET_DEBT_EBITDA",IQ_LTM,IQ_TODAY,"CHP"))</f>
        <v>NM</v>
      </c>
      <c r="U37" s="28">
        <f>IF($A37="","",_xll.ciqfunctions.udf.CIQ($A37,"IQ_TOTAL_DEBT_CAP",IQ_LTM,IQ_TODAY,"CHP"))</f>
        <v>51.440600000000003</v>
      </c>
      <c r="V37" s="28">
        <f>IF($A37="","",_xll.ciqfunctions.udf.CIQ($A37,"IQ_DEBT_TOTAL_LIAB",IQ_LTM,IQ_TODAY,"CHP"))</f>
        <v>32.684800000000003</v>
      </c>
      <c r="W37" s="28">
        <f>IF($A37="","",_xll.ciqfunctions.udf.CIQ($A37,"IQ_TOTAL_DEBT_TOTAL_REV",IQ_LTM,IQ_TODAY,"CHP"))</f>
        <v>0.25217000000000001</v>
      </c>
      <c r="X37" s="20"/>
      <c r="Y37" s="28">
        <f>IF($A37="","",_xll.ciqfunctions.udf.CIQ($A37,"IQ_FFO_PLUS_CASH_ST_DEBT",IQ_LTM,IQ_TODAY,"CHP"))</f>
        <v>1.9680599999999999</v>
      </c>
      <c r="Z37" s="28">
        <f>IF($A37="","",_xll.ciqfunctions.udf.CIQ($A37,"IQ_FFO_GROSS_PROFIT",IQ_LTM,IQ_TODAY,"CHP"))</f>
        <v>0.32186999999999999</v>
      </c>
      <c r="AA37" s="28">
        <f>IF($A37="","",_xll.ciqfunctions.udf.CIQ($A37,"IQ_BASIC_DEFENSE_INTERVAL",IQ_LTM,IQ_TODAY,"CHP"))</f>
        <v>177.84916999999999</v>
      </c>
      <c r="AB37" s="28">
        <f>IF($A37="","",_xll.ciqfunctions.udf.CIQ($A37,"IQ_CURRENT_RATIO",IQ_LTM,IQ_TODAY,"CHP"))</f>
        <v>1.1211100000000001</v>
      </c>
      <c r="AC37" s="28">
        <f>IF($A37="","",_xll.ciqfunctions.udf.CIQ($A37,"IQ_QUICK_RATIO",IQ_LTM,IQ_TODAY,"CHP"))</f>
        <v>0.75056999999999996</v>
      </c>
    </row>
    <row r="38" spans="1:29" s="22" customFormat="1" ht="12.75" customHeight="1" x14ac:dyDescent="0.2">
      <c r="A38" s="22" t="s">
        <v>157</v>
      </c>
      <c r="B38" s="22" t="s">
        <v>49</v>
      </c>
      <c r="C38" s="37">
        <f>IF($A38="","",_xll.ciqfunctions.udf.CIQ($A38,"IQ_PERIODDATE",IQ_LTM,IQ_TODAY,"CHP"))</f>
        <v>45930</v>
      </c>
      <c r="D38" s="28">
        <f>IF($A38="","",_xll.ciqfunctions.udf.CIQ($A38,"IQ_TOTAL_REV",IQ_LTM,IQ_TODAY,"CHP",,$B$4))</f>
        <v>28344.80386</v>
      </c>
      <c r="E38" s="28">
        <f>IF($A38="","",_xll.ciqfunctions.udf.CIQ($A38,"IQ_TOTAL_EQUITY",IQ_LTM,IQ_TODAY,"CHP",,$B$4))</f>
        <v>11820.34463</v>
      </c>
      <c r="F38" s="28">
        <f>IF($A38="","",_xll.ciqfunctions.udf.CIQ($A38,"IQ_RETURN_CAPITAL_CHP",IQ_LTM,IQ_TODAY,"CHP"))</f>
        <v>53.020699999999998</v>
      </c>
      <c r="G38" s="28">
        <f>IF($A38="","",_xll.ciqfunctions.udf.CIQ($A38,"IQ_RECURRING_EARN_ASSETS",IQ_LTM,IQ_TODAY,"CHP"))</f>
        <v>36.1524</v>
      </c>
      <c r="H38" s="28">
        <f>IF($A38="","",_xll.ciqfunctions.udf.CIQ($A38,"IQ_NET_WORKING_CAP_REV",IQ_LTM,IQ_TODAY,"CHP"))</f>
        <v>0.12512000000000001</v>
      </c>
      <c r="I38" s="28">
        <f>IF($A38="","",_xll.ciqfunctions.udf.CIQ($A38,"IQ_ASSET_TURNOVER",IQ_LTM,IQ_TODAY,"CHP"))</f>
        <v>1.4706600000000001</v>
      </c>
      <c r="J38" s="28">
        <f>IF($A38="","",_xll.ciqfunctions.udf.CIQ($A38,"IQ_INTAN_ASSETS_REV",IQ_LTM,IQ_TODAY,"CHP"))</f>
        <v>9.9799999999999993E-3</v>
      </c>
      <c r="K38" s="28">
        <f>IF($A38="","",_xll.ciqfunctions.udf.CIQ($A38,"IQ_NET_WORKING_CAP_TOTAL_ASSETS",IQ_LTM,IQ_TODAY,"CHP"))</f>
        <v>0.184</v>
      </c>
      <c r="L38" s="28">
        <f>IF($A38="","",_xll.ciqfunctions.udf.CIQ($A38,"IQ_AP_AR",IQ_LTM,IQ_TODAY,"CHP"))</f>
        <v>0.2039</v>
      </c>
      <c r="M38" s="28">
        <f>IF($A38="","",_xll.ciqfunctions.udf.CIQ($A38,"IQ_MGMT_RATE_RETURN",IQ_LTM,IQ_TODAY,"CHP"))</f>
        <v>113.0371</v>
      </c>
      <c r="N38" s="28">
        <f>IF($A38="","",_xll.ciqfunctions.udf.CIQ($A38,"IQ_GROSS_MARGIN",IQ_LTM,IQ_TODAY,"CHP"))</f>
        <v>39.073900000000002</v>
      </c>
      <c r="O38" s="28">
        <f>IF($A38="","",_xll.ciqfunctions.udf.CIQ($A38,"IQ_EBITDA_MARGIN",IQ_LTM,IQ_TODAY,"CHP"))</f>
        <v>25.9709</v>
      </c>
      <c r="P38" s="20"/>
      <c r="Q38" s="28">
        <f>IF($A38="","",_xll.ciqfunctions.udf.CIQ($A38,"IQ_FFO_INT",IQ_LTM,IQ_TODAY,"CHP"))</f>
        <v>58.923859999999998</v>
      </c>
      <c r="R38" s="28">
        <f>IF($A38="","",_xll.ciqfunctions.udf.CIQ($A38,"IQ_EBITDA_INT",IQ_LTM,IQ_TODAY,"CHP"))</f>
        <v>78.268180000000001</v>
      </c>
      <c r="S38" s="28">
        <f>IF($A38="","",_xll.ciqfunctions.udf.CIQ($A38,"IQ_FFO_TOTAL_DEBT",IQ_LTM,IQ_TODAY,"CHP"))</f>
        <v>4.7432299999999996</v>
      </c>
      <c r="T38" s="28" t="str">
        <f>IF($A38="","",_xll.ciqfunctions.udf.CIQ($A38,"IQ_NET_DEBT_EBITDA",IQ_LTM,IQ_TODAY,"CHP"))</f>
        <v>NM</v>
      </c>
      <c r="U38" s="28">
        <f>IF($A38="","",_xll.ciqfunctions.udf.CIQ($A38,"IQ_TOTAL_DEBT_CAP",IQ_LTM,IQ_TODAY,"CHP"))</f>
        <v>9.1501000000000001</v>
      </c>
      <c r="V38" s="28">
        <f>IF($A38="","",_xll.ciqfunctions.udf.CIQ($A38,"IQ_DEBT_TOTAL_LIAB",IQ_LTM,IQ_TODAY,"CHP"))</f>
        <v>16.133800000000001</v>
      </c>
      <c r="W38" s="28">
        <f>IF($A38="","",_xll.ciqfunctions.udf.CIQ($A38,"IQ_TOTAL_DEBT_TOTAL_REV",IQ_LTM,IQ_TODAY,"CHP"))</f>
        <v>4.2419999999999999E-2</v>
      </c>
      <c r="X38" s="20"/>
      <c r="Y38" s="28">
        <f>IF($A38="","",_xll.ciqfunctions.udf.CIQ($A38,"IQ_FFO_PLUS_CASH_ST_DEBT",IQ_LTM,IQ_TODAY,"CHP"))</f>
        <v>57.797130000000003</v>
      </c>
      <c r="Z38" s="28">
        <f>IF($A38="","",_xll.ciqfunctions.udf.CIQ($A38,"IQ_FFO_GROSS_PROFIT",IQ_LTM,IQ_TODAY,"CHP"))</f>
        <v>0.51497999999999999</v>
      </c>
      <c r="AA38" s="28">
        <f>IF($A38="","",_xll.ciqfunctions.udf.CIQ($A38,"IQ_BASIC_DEFENSE_INTERVAL",IQ_LTM,IQ_TODAY,"CHP"))</f>
        <v>210.60646</v>
      </c>
      <c r="AB38" s="28">
        <f>IF($A38="","",_xll.ciqfunctions.udf.CIQ($A38,"IQ_CURRENT_RATIO",IQ_LTM,IQ_TODAY,"CHP"))</f>
        <v>2.4328699999999999</v>
      </c>
      <c r="AC38" s="28">
        <f>IF($A38="","",_xll.ciqfunctions.udf.CIQ($A38,"IQ_QUICK_RATIO",IQ_LTM,IQ_TODAY,"CHP"))</f>
        <v>2.20885</v>
      </c>
    </row>
    <row r="39" spans="1:29" s="22" customFormat="1" ht="12.75" customHeight="1" x14ac:dyDescent="0.2">
      <c r="A39" s="22" t="s">
        <v>45</v>
      </c>
      <c r="B39" s="22" t="s">
        <v>164</v>
      </c>
      <c r="C39" s="37">
        <f>IF($A39="","",_xll.ciqfunctions.udf.CIQ($A39,"IQ_PERIODDATE",IQ_LTM,IQ_TODAY,"CHP"))</f>
        <v>45930</v>
      </c>
      <c r="D39" s="28">
        <f>IF($A39="","",_xll.ciqfunctions.udf.CIQ($A39,"IQ_TOTAL_REV",IQ_LTM,IQ_TODAY,"CHP",,$B$4))</f>
        <v>9861.7341699999997</v>
      </c>
      <c r="E39" s="28">
        <f>IF($A39="","",_xll.ciqfunctions.udf.CIQ($A39,"IQ_TOTAL_EQUITY",IQ_LTM,IQ_TODAY,"CHP",,$B$4))</f>
        <v>9488.5267100000001</v>
      </c>
      <c r="F39" s="28">
        <f>IF($A39="","",_xll.ciqfunctions.udf.CIQ($A39,"IQ_RETURN_CAPITAL_CHP",IQ_LTM,IQ_TODAY,"CHP"))</f>
        <v>14.4574</v>
      </c>
      <c r="G39" s="28">
        <f>IF($A39="","",_xll.ciqfunctions.udf.CIQ($A39,"IQ_RECURRING_EARN_ASSETS",IQ_LTM,IQ_TODAY,"CHP"))</f>
        <v>11.4656</v>
      </c>
      <c r="H39" s="28">
        <f>IF($A39="","",_xll.ciqfunctions.udf.CIQ($A39,"IQ_NET_WORKING_CAP_REV",IQ_LTM,IQ_TODAY,"CHP"))</f>
        <v>5.9900000000000002E-2</v>
      </c>
      <c r="I39" s="28">
        <f>IF($A39="","",_xll.ciqfunctions.udf.CIQ($A39,"IQ_ASSET_TURNOVER",IQ_LTM,IQ_TODAY,"CHP"))</f>
        <v>0.68403999999999998</v>
      </c>
      <c r="J39" s="28">
        <f>IF($A39="","",_xll.ciqfunctions.udf.CIQ($A39,"IQ_INTAN_ASSETS_REV",IQ_LTM,IQ_TODAY,"CHP"))</f>
        <v>0.40659000000000001</v>
      </c>
      <c r="K39" s="28">
        <f>IF($A39="","",_xll.ciqfunctions.udf.CIQ($A39,"IQ_NET_WORKING_CAP_TOTAL_ASSETS",IQ_LTM,IQ_TODAY,"CHP"))</f>
        <v>4.0969999999999999E-2</v>
      </c>
      <c r="L39" s="28">
        <f>IF($A39="","",_xll.ciqfunctions.udf.CIQ($A39,"IQ_AP_AR",IQ_LTM,IQ_TODAY,"CHP"))</f>
        <v>9.9269999999999997E-2</v>
      </c>
      <c r="M39" s="28">
        <f>IF($A39="","",_xll.ciqfunctions.udf.CIQ($A39,"IQ_MGMT_RATE_RETURN",IQ_LTM,IQ_TODAY,"CHP"))</f>
        <v>93.427300000000002</v>
      </c>
      <c r="N39" s="28">
        <f>IF($A39="","",_xll.ciqfunctions.udf.CIQ($A39,"IQ_GROSS_MARGIN",IQ_LTM,IQ_TODAY,"CHP"))</f>
        <v>30.117999999999999</v>
      </c>
      <c r="O39" s="28">
        <f>IF($A39="","",_xll.ciqfunctions.udf.CIQ($A39,"IQ_EBITDA_MARGIN",IQ_LTM,IQ_TODAY,"CHP"))</f>
        <v>19.157900000000001</v>
      </c>
      <c r="P39" s="20"/>
      <c r="Q39" s="28">
        <f>IF($A39="","",_xll.ciqfunctions.udf.CIQ($A39,"IQ_FFO_INT",IQ_LTM,IQ_TODAY,"CHP"))</f>
        <v>17.699020000000001</v>
      </c>
      <c r="R39" s="28">
        <f>IF($A39="","",_xll.ciqfunctions.udf.CIQ($A39,"IQ_EBITDA_INT",IQ_LTM,IQ_TODAY,"CHP"))</f>
        <v>19.477350000000001</v>
      </c>
      <c r="S39" s="28">
        <f>IF($A39="","",_xll.ciqfunctions.udf.CIQ($A39,"IQ_FFO_TOTAL_DEBT",IQ_LTM,IQ_TODAY,"CHP"))</f>
        <v>1.00082</v>
      </c>
      <c r="T39" s="28" t="str">
        <f>IF($A39="","",_xll.ciqfunctions.udf.CIQ($A39,"IQ_NET_DEBT_EBITDA",IQ_LTM,IQ_TODAY,"CHP"))</f>
        <v>NM</v>
      </c>
      <c r="U39" s="28">
        <f>IF($A39="","",_xll.ciqfunctions.udf.CIQ($A39,"IQ_TOTAL_DEBT_CAP",IQ_LTM,IQ_TODAY,"CHP"))</f>
        <v>15.5503</v>
      </c>
      <c r="V39" s="28">
        <f>IF($A39="","",_xll.ciqfunctions.udf.CIQ($A39,"IQ_DEBT_TOTAL_LIAB",IQ_LTM,IQ_TODAY,"CHP"))</f>
        <v>36.075200000000002</v>
      </c>
      <c r="W39" s="28">
        <f>IF($A39="","",_xll.ciqfunctions.udf.CIQ($A39,"IQ_TOTAL_DEBT_TOTAL_REV",IQ_LTM,IQ_TODAY,"CHP"))</f>
        <v>0.18029000000000001</v>
      </c>
      <c r="X39" s="20"/>
      <c r="Y39" s="28">
        <f>IF($A39="","",_xll.ciqfunctions.udf.CIQ($A39,"IQ_FFO_PLUS_CASH_ST_DEBT",IQ_LTM,IQ_TODAY,"CHP"))</f>
        <v>4.9293800000000001</v>
      </c>
      <c r="Z39" s="28">
        <f>IF($A39="","",_xll.ciqfunctions.udf.CIQ($A39,"IQ_FFO_GROSS_PROFIT",IQ_LTM,IQ_TODAY,"CHP"))</f>
        <v>0.59909000000000001</v>
      </c>
      <c r="AA39" s="28">
        <f>IF($A39="","",_xll.ciqfunctions.udf.CIQ($A39,"IQ_BASIC_DEFENSE_INTERVAL",IQ_LTM,IQ_TODAY,"CHP"))</f>
        <v>336.74279999999999</v>
      </c>
      <c r="AB39" s="28">
        <f>IF($A39="","",_xll.ciqfunctions.udf.CIQ($A39,"IQ_CURRENT_RATIO",IQ_LTM,IQ_TODAY,"CHP"))</f>
        <v>2.25631</v>
      </c>
      <c r="AC39" s="28">
        <f>IF($A39="","",_xll.ciqfunctions.udf.CIQ($A39,"IQ_QUICK_RATIO",IQ_LTM,IQ_TODAY,"CHP"))</f>
        <v>2.1571500000000001</v>
      </c>
    </row>
    <row r="40" spans="1:29" s="22" customFormat="1" ht="12.75" customHeight="1" x14ac:dyDescent="0.2">
      <c r="C40" s="37" t="str">
        <f>IF($A40="","",_xll.ciqfunctions.udf.CIQ($A40,"IQ_PERIODDATE",IQ_LTM,IQ_TODAY,"CHP"))</f>
        <v/>
      </c>
      <c r="D40" s="28" t="str">
        <f>IF($A40="","",_xll.ciqfunctions.udf.CIQ($A40,"IQ_TOTAL_REV",IQ_LTM,IQ_TODAY,"CHP",,$B$4))</f>
        <v/>
      </c>
      <c r="E40" s="28" t="str">
        <f>IF($A40="","",_xll.ciqfunctions.udf.CIQ($A40,"IQ_TOTAL_EQUITY",IQ_LTM,IQ_TODAY,"CHP",,$B$4))</f>
        <v/>
      </c>
      <c r="F40" s="28" t="str">
        <f>IF($A40="","",_xll.ciqfunctions.udf.CIQ($A40,"IQ_RETURN_CAPITAL_CHP",IQ_LTM,IQ_TODAY,"CHP"))</f>
        <v/>
      </c>
      <c r="G40" s="28" t="str">
        <f>IF($A40="","",_xll.ciqfunctions.udf.CIQ($A40,"IQ_RECURRING_EARN_ASSETS",IQ_LTM,IQ_TODAY,"CHP"))</f>
        <v/>
      </c>
      <c r="H40" s="28" t="str">
        <f>IF($A40="","",_xll.ciqfunctions.udf.CIQ($A40,"IQ_NET_WORKING_CAP_REV",IQ_LTM,IQ_TODAY,"CHP"))</f>
        <v/>
      </c>
      <c r="I40" s="28" t="str">
        <f>IF($A40="","",_xll.ciqfunctions.udf.CIQ($A40,"IQ_ASSET_TURNOVER",IQ_LTM,IQ_TODAY,"CHP"))</f>
        <v/>
      </c>
      <c r="J40" s="28" t="str">
        <f>IF($A40="","",_xll.ciqfunctions.udf.CIQ($A40,"IQ_INTAN_ASSETS_REV",IQ_LTM,IQ_TODAY,"CHP"))</f>
        <v/>
      </c>
      <c r="K40" s="28" t="str">
        <f>IF($A40="","",_xll.ciqfunctions.udf.CIQ($A40,"IQ_NET_WORKING_CAP_TOTAL_ASSETS",IQ_LTM,IQ_TODAY,"CHP"))</f>
        <v/>
      </c>
      <c r="L40" s="28" t="str">
        <f>IF($A40="","",_xll.ciqfunctions.udf.CIQ($A40,"IQ_AP_AR",IQ_LTM,IQ_TODAY,"CHP"))</f>
        <v/>
      </c>
      <c r="M40" s="28" t="str">
        <f>IF($A40="","",_xll.ciqfunctions.udf.CIQ($A40,"IQ_MGMT_RATE_RETURN",IQ_LTM,IQ_TODAY,"CHP"))</f>
        <v/>
      </c>
      <c r="N40" s="28" t="str">
        <f>IF($A40="","",_xll.ciqfunctions.udf.CIQ($A40,"IQ_GROSS_MARGIN",IQ_LTM,IQ_TODAY,"CHP"))</f>
        <v/>
      </c>
      <c r="O40" s="28" t="str">
        <f>IF($A40="","",_xll.ciqfunctions.udf.CIQ($A40,"IQ_EBITDA_MARGIN",IQ_LTM,IQ_TODAY,"CHP"))</f>
        <v/>
      </c>
      <c r="P40" s="20"/>
      <c r="Q40" s="28" t="str">
        <f>IF($A40="","",_xll.ciqfunctions.udf.CIQ($A40,"IQ_FFO_INT",IQ_LTM,IQ_TODAY,"CHP"))</f>
        <v/>
      </c>
      <c r="R40" s="28" t="str">
        <f>IF($A40="","",_xll.ciqfunctions.udf.CIQ($A40,"IQ_EBITDA_INT",IQ_LTM,IQ_TODAY,"CHP"))</f>
        <v/>
      </c>
      <c r="S40" s="28" t="str">
        <f>IF($A40="","",_xll.ciqfunctions.udf.CIQ($A40,"IQ_FFO_TOTAL_DEBT",IQ_LTM,IQ_TODAY,"CHP"))</f>
        <v/>
      </c>
      <c r="T40" s="28" t="str">
        <f>IF($A40="","",_xll.ciqfunctions.udf.CIQ($A40,"IQ_NET_DEBT_EBITDA",IQ_LTM,IQ_TODAY,"CHP"))</f>
        <v/>
      </c>
      <c r="U40" s="28" t="str">
        <f>IF($A40="","",_xll.ciqfunctions.udf.CIQ($A40,"IQ_TOTAL_DEBT_CAP",IQ_LTM,IQ_TODAY,"CHP"))</f>
        <v/>
      </c>
      <c r="V40" s="28" t="str">
        <f>IF($A40="","",_xll.ciqfunctions.udf.CIQ($A40,"IQ_DEBT_TOTAL_LIAB",IQ_LTM,IQ_TODAY,"CHP"))</f>
        <v/>
      </c>
      <c r="W40" s="28" t="str">
        <f>IF($A40="","",_xll.ciqfunctions.udf.CIQ($A40,"IQ_TOTAL_DEBT_TOTAL_REV",IQ_LTM,IQ_TODAY,"CHP"))</f>
        <v/>
      </c>
      <c r="X40" s="20"/>
      <c r="Y40" s="28" t="str">
        <f>IF($A40="","",_xll.ciqfunctions.udf.CIQ($A40,"IQ_FFO_PLUS_CASH_ST_DEBT",IQ_LTM,IQ_TODAY,"CHP"))</f>
        <v/>
      </c>
      <c r="Z40" s="28" t="str">
        <f>IF($A40="","",_xll.ciqfunctions.udf.CIQ($A40,"IQ_FFO_GROSS_PROFIT",IQ_LTM,IQ_TODAY,"CHP"))</f>
        <v/>
      </c>
      <c r="AA40" s="28" t="str">
        <f>IF($A40="","",_xll.ciqfunctions.udf.CIQ($A40,"IQ_BASIC_DEFENSE_INTERVAL",IQ_LTM,IQ_TODAY,"CHP"))</f>
        <v/>
      </c>
      <c r="AB40" s="28" t="str">
        <f>IF($A40="","",_xll.ciqfunctions.udf.CIQ($A40,"IQ_CURRENT_RATIO",IQ_LTM,IQ_TODAY,"CHP"))</f>
        <v/>
      </c>
      <c r="AC40" s="28" t="str">
        <f>IF($A40="","",_xll.ciqfunctions.udf.CIQ($A40,"IQ_QUICK_RATIO",IQ_LTM,IQ_TODAY,"CHP"))</f>
        <v/>
      </c>
    </row>
    <row r="41" spans="1:29" s="22" customFormat="1" ht="12.75" customHeight="1" x14ac:dyDescent="0.2">
      <c r="C41" s="37" t="str">
        <f>IF($A41="","",_xll.ciqfunctions.udf.CIQ($A41,"IQ_PERIODDATE",IQ_LTM,IQ_TODAY,"CHP"))</f>
        <v/>
      </c>
      <c r="D41" s="28" t="str">
        <f>IF($A41="","",_xll.ciqfunctions.udf.CIQ($A41,"IQ_TOTAL_REV",IQ_LTM,IQ_TODAY,"CHP",,$B$4))</f>
        <v/>
      </c>
      <c r="E41" s="28" t="str">
        <f>IF($A41="","",_xll.ciqfunctions.udf.CIQ($A41,"IQ_TOTAL_EQUITY",IQ_LTM,IQ_TODAY,"CHP",,$B$4))</f>
        <v/>
      </c>
      <c r="F41" s="28" t="str">
        <f>IF($A41="","",_xll.ciqfunctions.udf.CIQ($A41,"IQ_RETURN_CAPITAL_CHP",IQ_LTM,IQ_TODAY,"CHP"))</f>
        <v/>
      </c>
      <c r="G41" s="28" t="str">
        <f>IF($A41="","",_xll.ciqfunctions.udf.CIQ($A41,"IQ_RECURRING_EARN_ASSETS",IQ_LTM,IQ_TODAY,"CHP"))</f>
        <v/>
      </c>
      <c r="H41" s="28" t="str">
        <f>IF($A41="","",_xll.ciqfunctions.udf.CIQ($A41,"IQ_NET_WORKING_CAP_REV",IQ_LTM,IQ_TODAY,"CHP"))</f>
        <v/>
      </c>
      <c r="I41" s="28" t="str">
        <f>IF($A41="","",_xll.ciqfunctions.udf.CIQ($A41,"IQ_ASSET_TURNOVER",IQ_LTM,IQ_TODAY,"CHP"))</f>
        <v/>
      </c>
      <c r="J41" s="28" t="str">
        <f>IF($A41="","",_xll.ciqfunctions.udf.CIQ($A41,"IQ_INTAN_ASSETS_REV",IQ_LTM,IQ_TODAY,"CHP"))</f>
        <v/>
      </c>
      <c r="K41" s="28" t="str">
        <f>IF($A41="","",_xll.ciqfunctions.udf.CIQ($A41,"IQ_NET_WORKING_CAP_TOTAL_ASSETS",IQ_LTM,IQ_TODAY,"CHP"))</f>
        <v/>
      </c>
      <c r="L41" s="28" t="str">
        <f>IF($A41="","",_xll.ciqfunctions.udf.CIQ($A41,"IQ_AP_AR",IQ_LTM,IQ_TODAY,"CHP"))</f>
        <v/>
      </c>
      <c r="M41" s="28" t="str">
        <f>IF($A41="","",_xll.ciqfunctions.udf.CIQ($A41,"IQ_MGMT_RATE_RETURN",IQ_LTM,IQ_TODAY,"CHP"))</f>
        <v/>
      </c>
      <c r="N41" s="28" t="str">
        <f>IF($A41="","",_xll.ciqfunctions.udf.CIQ($A41,"IQ_GROSS_MARGIN",IQ_LTM,IQ_TODAY,"CHP"))</f>
        <v/>
      </c>
      <c r="O41" s="28" t="str">
        <f>IF($A41="","",_xll.ciqfunctions.udf.CIQ($A41,"IQ_EBITDA_MARGIN",IQ_LTM,IQ_TODAY,"CHP"))</f>
        <v/>
      </c>
      <c r="P41" s="20"/>
      <c r="Q41" s="28" t="str">
        <f>IF($A41="","",_xll.ciqfunctions.udf.CIQ($A41,"IQ_FFO_INT",IQ_LTM,IQ_TODAY,"CHP"))</f>
        <v/>
      </c>
      <c r="R41" s="28" t="str">
        <f>IF($A41="","",_xll.ciqfunctions.udf.CIQ($A41,"IQ_EBITDA_INT",IQ_LTM,IQ_TODAY,"CHP"))</f>
        <v/>
      </c>
      <c r="S41" s="28" t="str">
        <f>IF($A41="","",_xll.ciqfunctions.udf.CIQ($A41,"IQ_FFO_TOTAL_DEBT",IQ_LTM,IQ_TODAY,"CHP"))</f>
        <v/>
      </c>
      <c r="T41" s="28" t="str">
        <f>IF($A41="","",_xll.ciqfunctions.udf.CIQ($A41,"IQ_NET_DEBT_EBITDA",IQ_LTM,IQ_TODAY,"CHP"))</f>
        <v/>
      </c>
      <c r="U41" s="28" t="str">
        <f>IF($A41="","",_xll.ciqfunctions.udf.CIQ($A41,"IQ_TOTAL_DEBT_CAP",IQ_LTM,IQ_TODAY,"CHP"))</f>
        <v/>
      </c>
      <c r="V41" s="28" t="str">
        <f>IF($A41="","",_xll.ciqfunctions.udf.CIQ($A41,"IQ_DEBT_TOTAL_LIAB",IQ_LTM,IQ_TODAY,"CHP"))</f>
        <v/>
      </c>
      <c r="W41" s="28" t="str">
        <f>IF($A41="","",_xll.ciqfunctions.udf.CIQ($A41,"IQ_TOTAL_DEBT_TOTAL_REV",IQ_LTM,IQ_TODAY,"CHP"))</f>
        <v/>
      </c>
      <c r="X41" s="20"/>
      <c r="Y41" s="28" t="str">
        <f>IF($A41="","",_xll.ciqfunctions.udf.CIQ($A41,"IQ_FFO_PLUS_CASH_ST_DEBT",IQ_LTM,IQ_TODAY,"CHP"))</f>
        <v/>
      </c>
      <c r="Z41" s="28" t="str">
        <f>IF($A41="","",_xll.ciqfunctions.udf.CIQ($A41,"IQ_FFO_GROSS_PROFIT",IQ_LTM,IQ_TODAY,"CHP"))</f>
        <v/>
      </c>
      <c r="AA41" s="28" t="str">
        <f>IF($A41="","",_xll.ciqfunctions.udf.CIQ($A41,"IQ_BASIC_DEFENSE_INTERVAL",IQ_LTM,IQ_TODAY,"CHP"))</f>
        <v/>
      </c>
      <c r="AB41" s="28" t="str">
        <f>IF($A41="","",_xll.ciqfunctions.udf.CIQ($A41,"IQ_CURRENT_RATIO",IQ_LTM,IQ_TODAY,"CHP"))</f>
        <v/>
      </c>
      <c r="AC41" s="28" t="str">
        <f>IF($A41="","",_xll.ciqfunctions.udf.CIQ($A41,"IQ_QUICK_RATIO",IQ_LTM,IQ_TODAY,"CHP"))</f>
        <v/>
      </c>
    </row>
    <row r="42" spans="1:29" s="22" customFormat="1" ht="12.75" customHeight="1" x14ac:dyDescent="0.2">
      <c r="C42" s="37" t="str">
        <f>IF($A42="","",_xll.ciqfunctions.udf.CIQ($A42,"IQ_PERIODDATE",IQ_LTM,IQ_TODAY,"CHP"))</f>
        <v/>
      </c>
      <c r="D42" s="28" t="str">
        <f>IF($A42="","",_xll.ciqfunctions.udf.CIQ($A42,"IQ_TOTAL_REV",IQ_LTM,IQ_TODAY,"CHP",,$B$4))</f>
        <v/>
      </c>
      <c r="E42" s="28" t="str">
        <f>IF($A42="","",_xll.ciqfunctions.udf.CIQ($A42,"IQ_TOTAL_EQUITY",IQ_LTM,IQ_TODAY,"CHP",,$B$4))</f>
        <v/>
      </c>
      <c r="F42" s="28" t="str">
        <f>IF($A42="","",_xll.ciqfunctions.udf.CIQ($A42,"IQ_RETURN_CAPITAL_CHP",IQ_LTM,IQ_TODAY,"CHP"))</f>
        <v/>
      </c>
      <c r="G42" s="28" t="str">
        <f>IF($A42="","",_xll.ciqfunctions.udf.CIQ($A42,"IQ_RECURRING_EARN_ASSETS",IQ_LTM,IQ_TODAY,"CHP"))</f>
        <v/>
      </c>
      <c r="H42" s="28" t="str">
        <f>IF($A42="","",_xll.ciqfunctions.udf.CIQ($A42,"IQ_NET_WORKING_CAP_REV",IQ_LTM,IQ_TODAY,"CHP"))</f>
        <v/>
      </c>
      <c r="I42" s="28" t="str">
        <f>IF($A42="","",_xll.ciqfunctions.udf.CIQ($A42,"IQ_ASSET_TURNOVER",IQ_LTM,IQ_TODAY,"CHP"))</f>
        <v/>
      </c>
      <c r="J42" s="28" t="str">
        <f>IF($A42="","",_xll.ciqfunctions.udf.CIQ($A42,"IQ_INTAN_ASSETS_REV",IQ_LTM,IQ_TODAY,"CHP"))</f>
        <v/>
      </c>
      <c r="K42" s="28" t="str">
        <f>IF($A42="","",_xll.ciqfunctions.udf.CIQ($A42,"IQ_NET_WORKING_CAP_TOTAL_ASSETS",IQ_LTM,IQ_TODAY,"CHP"))</f>
        <v/>
      </c>
      <c r="L42" s="28" t="str">
        <f>IF($A42="","",_xll.ciqfunctions.udf.CIQ($A42,"IQ_AP_AR",IQ_LTM,IQ_TODAY,"CHP"))</f>
        <v/>
      </c>
      <c r="M42" s="28" t="str">
        <f>IF($A42="","",_xll.ciqfunctions.udf.CIQ($A42,"IQ_MGMT_RATE_RETURN",IQ_LTM,IQ_TODAY,"CHP"))</f>
        <v/>
      </c>
      <c r="N42" s="28" t="str">
        <f>IF($A42="","",_xll.ciqfunctions.udf.CIQ($A42,"IQ_GROSS_MARGIN",IQ_LTM,IQ_TODAY,"CHP"))</f>
        <v/>
      </c>
      <c r="O42" s="28" t="str">
        <f>IF($A42="","",_xll.ciqfunctions.udf.CIQ($A42,"IQ_EBITDA_MARGIN",IQ_LTM,IQ_TODAY,"CHP"))</f>
        <v/>
      </c>
      <c r="P42" s="20"/>
      <c r="Q42" s="28" t="str">
        <f>IF($A42="","",_xll.ciqfunctions.udf.CIQ($A42,"IQ_FFO_INT",IQ_LTM,IQ_TODAY,"CHP"))</f>
        <v/>
      </c>
      <c r="R42" s="28" t="str">
        <f>IF($A42="","",_xll.ciqfunctions.udf.CIQ($A42,"IQ_EBITDA_INT",IQ_LTM,IQ_TODAY,"CHP"))</f>
        <v/>
      </c>
      <c r="S42" s="28" t="str">
        <f>IF($A42="","",_xll.ciqfunctions.udf.CIQ($A42,"IQ_FFO_TOTAL_DEBT",IQ_LTM,IQ_TODAY,"CHP"))</f>
        <v/>
      </c>
      <c r="T42" s="28" t="str">
        <f>IF($A42="","",_xll.ciqfunctions.udf.CIQ($A42,"IQ_NET_DEBT_EBITDA",IQ_LTM,IQ_TODAY,"CHP"))</f>
        <v/>
      </c>
      <c r="U42" s="28" t="str">
        <f>IF($A42="","",_xll.ciqfunctions.udf.CIQ($A42,"IQ_TOTAL_DEBT_CAP",IQ_LTM,IQ_TODAY,"CHP"))</f>
        <v/>
      </c>
      <c r="V42" s="28" t="str">
        <f>IF($A42="","",_xll.ciqfunctions.udf.CIQ($A42,"IQ_DEBT_TOTAL_LIAB",IQ_LTM,IQ_TODAY,"CHP"))</f>
        <v/>
      </c>
      <c r="W42" s="28" t="str">
        <f>IF($A42="","",_xll.ciqfunctions.udf.CIQ($A42,"IQ_TOTAL_DEBT_TOTAL_REV",IQ_LTM,IQ_TODAY,"CHP"))</f>
        <v/>
      </c>
      <c r="X42" s="20"/>
      <c r="Y42" s="28" t="str">
        <f>IF($A42="","",_xll.ciqfunctions.udf.CIQ($A42,"IQ_FFO_PLUS_CASH_ST_DEBT",IQ_LTM,IQ_TODAY,"CHP"))</f>
        <v/>
      </c>
      <c r="Z42" s="28" t="str">
        <f>IF($A42="","",_xll.ciqfunctions.udf.CIQ($A42,"IQ_FFO_GROSS_PROFIT",IQ_LTM,IQ_TODAY,"CHP"))</f>
        <v/>
      </c>
      <c r="AA42" s="28" t="str">
        <f>IF($A42="","",_xll.ciqfunctions.udf.CIQ($A42,"IQ_BASIC_DEFENSE_INTERVAL",IQ_LTM,IQ_TODAY,"CHP"))</f>
        <v/>
      </c>
      <c r="AB42" s="28" t="str">
        <f>IF($A42="","",_xll.ciqfunctions.udf.CIQ($A42,"IQ_CURRENT_RATIO",IQ_LTM,IQ_TODAY,"CHP"))</f>
        <v/>
      </c>
      <c r="AC42" s="28" t="str">
        <f>IF($A42="","",_xll.ciqfunctions.udf.CIQ($A42,"IQ_QUICK_RATIO",IQ_LTM,IQ_TODAY,"CHP"))</f>
        <v/>
      </c>
    </row>
    <row r="43" spans="1:29" s="22" customFormat="1" ht="12.75" customHeight="1" x14ac:dyDescent="0.2">
      <c r="C43" s="37" t="str">
        <f>IF($A43="","",_xll.ciqfunctions.udf.CIQ($A43,"IQ_PERIODDATE",IQ_LTM,IQ_TODAY,"CHP"))</f>
        <v/>
      </c>
      <c r="D43" s="28" t="str">
        <f>IF($A43="","",_xll.ciqfunctions.udf.CIQ($A43,"IQ_TOTAL_REV",IQ_LTM,IQ_TODAY,"CHP",,$B$4))</f>
        <v/>
      </c>
      <c r="E43" s="28" t="str">
        <f>IF($A43="","",_xll.ciqfunctions.udf.CIQ($A43,"IQ_TOTAL_EQUITY",IQ_LTM,IQ_TODAY,"CHP",,$B$4))</f>
        <v/>
      </c>
      <c r="F43" s="28" t="str">
        <f>IF($A43="","",_xll.ciqfunctions.udf.CIQ($A43,"IQ_RETURN_CAPITAL_CHP",IQ_LTM,IQ_TODAY,"CHP"))</f>
        <v/>
      </c>
      <c r="G43" s="28" t="str">
        <f>IF($A43="","",_xll.ciqfunctions.udf.CIQ($A43,"IQ_RECURRING_EARN_ASSETS",IQ_LTM,IQ_TODAY,"CHP"))</f>
        <v/>
      </c>
      <c r="H43" s="28" t="str">
        <f>IF($A43="","",_xll.ciqfunctions.udf.CIQ($A43,"IQ_NET_WORKING_CAP_REV",IQ_LTM,IQ_TODAY,"CHP"))</f>
        <v/>
      </c>
      <c r="I43" s="28" t="str">
        <f>IF($A43="","",_xll.ciqfunctions.udf.CIQ($A43,"IQ_ASSET_TURNOVER",IQ_LTM,IQ_TODAY,"CHP"))</f>
        <v/>
      </c>
      <c r="J43" s="28" t="str">
        <f>IF($A43="","",_xll.ciqfunctions.udf.CIQ($A43,"IQ_INTAN_ASSETS_REV",IQ_LTM,IQ_TODAY,"CHP"))</f>
        <v/>
      </c>
      <c r="K43" s="28" t="str">
        <f>IF($A43="","",_xll.ciqfunctions.udf.CIQ($A43,"IQ_NET_WORKING_CAP_TOTAL_ASSETS",IQ_LTM,IQ_TODAY,"CHP"))</f>
        <v/>
      </c>
      <c r="L43" s="28" t="str">
        <f>IF($A43="","",_xll.ciqfunctions.udf.CIQ($A43,"IQ_AP_AR",IQ_LTM,IQ_TODAY,"CHP"))</f>
        <v/>
      </c>
      <c r="M43" s="28" t="str">
        <f>IF($A43="","",_xll.ciqfunctions.udf.CIQ($A43,"IQ_MGMT_RATE_RETURN",IQ_LTM,IQ_TODAY,"CHP"))</f>
        <v/>
      </c>
      <c r="N43" s="28" t="str">
        <f>IF($A43="","",_xll.ciqfunctions.udf.CIQ($A43,"IQ_GROSS_MARGIN",IQ_LTM,IQ_TODAY,"CHP"))</f>
        <v/>
      </c>
      <c r="O43" s="28" t="str">
        <f>IF($A43="","",_xll.ciqfunctions.udf.CIQ($A43,"IQ_EBITDA_MARGIN",IQ_LTM,IQ_TODAY,"CHP"))</f>
        <v/>
      </c>
      <c r="P43" s="20"/>
      <c r="Q43" s="28" t="str">
        <f>IF($A43="","",_xll.ciqfunctions.udf.CIQ($A43,"IQ_FFO_INT",IQ_LTM,IQ_TODAY,"CHP"))</f>
        <v/>
      </c>
      <c r="R43" s="28" t="str">
        <f>IF($A43="","",_xll.ciqfunctions.udf.CIQ($A43,"IQ_EBITDA_INT",IQ_LTM,IQ_TODAY,"CHP"))</f>
        <v/>
      </c>
      <c r="S43" s="28" t="str">
        <f>IF($A43="","",_xll.ciqfunctions.udf.CIQ($A43,"IQ_FFO_TOTAL_DEBT",IQ_LTM,IQ_TODAY,"CHP"))</f>
        <v/>
      </c>
      <c r="T43" s="28" t="str">
        <f>IF($A43="","",_xll.ciqfunctions.udf.CIQ($A43,"IQ_NET_DEBT_EBITDA",IQ_LTM,IQ_TODAY,"CHP"))</f>
        <v/>
      </c>
      <c r="U43" s="28" t="str">
        <f>IF($A43="","",_xll.ciqfunctions.udf.CIQ($A43,"IQ_TOTAL_DEBT_CAP",IQ_LTM,IQ_TODAY,"CHP"))</f>
        <v/>
      </c>
      <c r="V43" s="28" t="str">
        <f>IF($A43="","",_xll.ciqfunctions.udf.CIQ($A43,"IQ_DEBT_TOTAL_LIAB",IQ_LTM,IQ_TODAY,"CHP"))</f>
        <v/>
      </c>
      <c r="W43" s="28" t="str">
        <f>IF($A43="","",_xll.ciqfunctions.udf.CIQ($A43,"IQ_TOTAL_DEBT_TOTAL_REV",IQ_LTM,IQ_TODAY,"CHP"))</f>
        <v/>
      </c>
      <c r="X43" s="20"/>
      <c r="Y43" s="28" t="str">
        <f>IF($A43="","",_xll.ciqfunctions.udf.CIQ($A43,"IQ_FFO_PLUS_CASH_ST_DEBT",IQ_LTM,IQ_TODAY,"CHP"))</f>
        <v/>
      </c>
      <c r="Z43" s="28" t="str">
        <f>IF($A43="","",_xll.ciqfunctions.udf.CIQ($A43,"IQ_FFO_GROSS_PROFIT",IQ_LTM,IQ_TODAY,"CHP"))</f>
        <v/>
      </c>
      <c r="AA43" s="28" t="str">
        <f>IF($A43="","",_xll.ciqfunctions.udf.CIQ($A43,"IQ_BASIC_DEFENSE_INTERVAL",IQ_LTM,IQ_TODAY,"CHP"))</f>
        <v/>
      </c>
      <c r="AB43" s="28" t="str">
        <f>IF($A43="","",_xll.ciqfunctions.udf.CIQ($A43,"IQ_CURRENT_RATIO",IQ_LTM,IQ_TODAY,"CHP"))</f>
        <v/>
      </c>
      <c r="AC43" s="28" t="str">
        <f>IF($A43="","",_xll.ciqfunctions.udf.CIQ($A43,"IQ_QUICK_RATIO",IQ_LTM,IQ_TODAY,"CHP"))</f>
        <v/>
      </c>
    </row>
    <row r="44" spans="1:29" s="22" customFormat="1" ht="12.75" customHeight="1" x14ac:dyDescent="0.2">
      <c r="C44" s="37" t="str">
        <f>IF($A44="","",_xll.ciqfunctions.udf.CIQ($A44,"IQ_PERIODDATE",IQ_LTM,IQ_TODAY,"CHP"))</f>
        <v/>
      </c>
      <c r="D44" s="28" t="str">
        <f>IF($A44="","",_xll.ciqfunctions.udf.CIQ($A44,"IQ_TOTAL_REV",IQ_LTM,IQ_TODAY,"CHP",,$B$4))</f>
        <v/>
      </c>
      <c r="E44" s="28" t="str">
        <f>IF($A44="","",_xll.ciqfunctions.udf.CIQ($A44,"IQ_TOTAL_EQUITY",IQ_LTM,IQ_TODAY,"CHP",,$B$4))</f>
        <v/>
      </c>
      <c r="F44" s="28" t="str">
        <f>IF($A44="","",_xll.ciqfunctions.udf.CIQ($A44,"IQ_RETURN_CAPITAL_CHP",IQ_LTM,IQ_TODAY,"CHP"))</f>
        <v/>
      </c>
      <c r="G44" s="28" t="str">
        <f>IF($A44="","",_xll.ciqfunctions.udf.CIQ($A44,"IQ_RECURRING_EARN_ASSETS",IQ_LTM,IQ_TODAY,"CHP"))</f>
        <v/>
      </c>
      <c r="H44" s="28" t="str">
        <f>IF($A44="","",_xll.ciqfunctions.udf.CIQ($A44,"IQ_NET_WORKING_CAP_REV",IQ_LTM,IQ_TODAY,"CHP"))</f>
        <v/>
      </c>
      <c r="I44" s="28" t="str">
        <f>IF($A44="","",_xll.ciqfunctions.udf.CIQ($A44,"IQ_ASSET_TURNOVER",IQ_LTM,IQ_TODAY,"CHP"))</f>
        <v/>
      </c>
      <c r="J44" s="28" t="str">
        <f>IF($A44="","",_xll.ciqfunctions.udf.CIQ($A44,"IQ_INTAN_ASSETS_REV",IQ_LTM,IQ_TODAY,"CHP"))</f>
        <v/>
      </c>
      <c r="K44" s="28" t="str">
        <f>IF($A44="","",_xll.ciqfunctions.udf.CIQ($A44,"IQ_NET_WORKING_CAP_TOTAL_ASSETS",IQ_LTM,IQ_TODAY,"CHP"))</f>
        <v/>
      </c>
      <c r="L44" s="28" t="str">
        <f>IF($A44="","",_xll.ciqfunctions.udf.CIQ($A44,"IQ_AP_AR",IQ_LTM,IQ_TODAY,"CHP"))</f>
        <v/>
      </c>
      <c r="M44" s="28" t="str">
        <f>IF($A44="","",_xll.ciqfunctions.udf.CIQ($A44,"IQ_MGMT_RATE_RETURN",IQ_LTM,IQ_TODAY,"CHP"))</f>
        <v/>
      </c>
      <c r="N44" s="28" t="str">
        <f>IF($A44="","",_xll.ciqfunctions.udf.CIQ($A44,"IQ_GROSS_MARGIN",IQ_LTM,IQ_TODAY,"CHP"))</f>
        <v/>
      </c>
      <c r="O44" s="28" t="str">
        <f>IF($A44="","",_xll.ciqfunctions.udf.CIQ($A44,"IQ_EBITDA_MARGIN",IQ_LTM,IQ_TODAY,"CHP"))</f>
        <v/>
      </c>
      <c r="P44" s="20"/>
      <c r="Q44" s="28" t="str">
        <f>IF($A44="","",_xll.ciqfunctions.udf.CIQ($A44,"IQ_FFO_INT",IQ_LTM,IQ_TODAY,"CHP"))</f>
        <v/>
      </c>
      <c r="R44" s="28" t="str">
        <f>IF($A44="","",_xll.ciqfunctions.udf.CIQ($A44,"IQ_EBITDA_INT",IQ_LTM,IQ_TODAY,"CHP"))</f>
        <v/>
      </c>
      <c r="S44" s="28" t="str">
        <f>IF($A44="","",_xll.ciqfunctions.udf.CIQ($A44,"IQ_FFO_TOTAL_DEBT",IQ_LTM,IQ_TODAY,"CHP"))</f>
        <v/>
      </c>
      <c r="T44" s="28" t="str">
        <f>IF($A44="","",_xll.ciqfunctions.udf.CIQ($A44,"IQ_NET_DEBT_EBITDA",IQ_LTM,IQ_TODAY,"CHP"))</f>
        <v/>
      </c>
      <c r="U44" s="28" t="str">
        <f>IF($A44="","",_xll.ciqfunctions.udf.CIQ($A44,"IQ_TOTAL_DEBT_CAP",IQ_LTM,IQ_TODAY,"CHP"))</f>
        <v/>
      </c>
      <c r="V44" s="28" t="str">
        <f>IF($A44="","",_xll.ciqfunctions.udf.CIQ($A44,"IQ_DEBT_TOTAL_LIAB",IQ_LTM,IQ_TODAY,"CHP"))</f>
        <v/>
      </c>
      <c r="W44" s="28" t="str">
        <f>IF($A44="","",_xll.ciqfunctions.udf.CIQ($A44,"IQ_TOTAL_DEBT_TOTAL_REV",IQ_LTM,IQ_TODAY,"CHP"))</f>
        <v/>
      </c>
      <c r="X44" s="20"/>
      <c r="Y44" s="28" t="str">
        <f>IF($A44="","",_xll.ciqfunctions.udf.CIQ($A44,"IQ_FFO_PLUS_CASH_ST_DEBT",IQ_LTM,IQ_TODAY,"CHP"))</f>
        <v/>
      </c>
      <c r="Z44" s="28" t="str">
        <f>IF($A44="","",_xll.ciqfunctions.udf.CIQ($A44,"IQ_FFO_GROSS_PROFIT",IQ_LTM,IQ_TODAY,"CHP"))</f>
        <v/>
      </c>
      <c r="AA44" s="28" t="str">
        <f>IF($A44="","",_xll.ciqfunctions.udf.CIQ($A44,"IQ_BASIC_DEFENSE_INTERVAL",IQ_LTM,IQ_TODAY,"CHP"))</f>
        <v/>
      </c>
      <c r="AB44" s="28" t="str">
        <f>IF($A44="","",_xll.ciqfunctions.udf.CIQ($A44,"IQ_CURRENT_RATIO",IQ_LTM,IQ_TODAY,"CHP"))</f>
        <v/>
      </c>
      <c r="AC44" s="28" t="str">
        <f>IF($A44="","",_xll.ciqfunctions.udf.CIQ($A44,"IQ_QUICK_RATIO",IQ_LTM,IQ_TODAY,"CHP"))</f>
        <v/>
      </c>
    </row>
    <row r="45" spans="1:29" s="22" customFormat="1" ht="12.75" customHeight="1" x14ac:dyDescent="0.2">
      <c r="C45" s="37" t="str">
        <f>IF($A45="","",_xll.ciqfunctions.udf.CIQ($A45,"IQ_PERIODDATE",IQ_LTM,IQ_TODAY,"CHP"))</f>
        <v/>
      </c>
      <c r="D45" s="28" t="str">
        <f>IF($A45="","",_xll.ciqfunctions.udf.CIQ($A45,"IQ_TOTAL_REV",IQ_LTM,IQ_TODAY,"CHP",,$B$4))</f>
        <v/>
      </c>
      <c r="E45" s="28" t="str">
        <f>IF($A45="","",_xll.ciqfunctions.udf.CIQ($A45,"IQ_TOTAL_EQUITY",IQ_LTM,IQ_TODAY,"CHP",,$B$4))</f>
        <v/>
      </c>
      <c r="F45" s="28" t="str">
        <f>IF($A45="","",_xll.ciqfunctions.udf.CIQ($A45,"IQ_RETURN_CAPITAL_CHP",IQ_LTM,IQ_TODAY,"CHP"))</f>
        <v/>
      </c>
      <c r="G45" s="28" t="str">
        <f>IF($A45="","",_xll.ciqfunctions.udf.CIQ($A45,"IQ_RECURRING_EARN_ASSETS",IQ_LTM,IQ_TODAY,"CHP"))</f>
        <v/>
      </c>
      <c r="H45" s="28" t="str">
        <f>IF($A45="","",_xll.ciqfunctions.udf.CIQ($A45,"IQ_NET_WORKING_CAP_REV",IQ_LTM,IQ_TODAY,"CHP"))</f>
        <v/>
      </c>
      <c r="I45" s="28" t="str">
        <f>IF($A45="","",_xll.ciqfunctions.udf.CIQ($A45,"IQ_ASSET_TURNOVER",IQ_LTM,IQ_TODAY,"CHP"))</f>
        <v/>
      </c>
      <c r="J45" s="28" t="str">
        <f>IF($A45="","",_xll.ciqfunctions.udf.CIQ($A45,"IQ_INTAN_ASSETS_REV",IQ_LTM,IQ_TODAY,"CHP"))</f>
        <v/>
      </c>
      <c r="K45" s="28" t="str">
        <f>IF($A45="","",_xll.ciqfunctions.udf.CIQ($A45,"IQ_NET_WORKING_CAP_TOTAL_ASSETS",IQ_LTM,IQ_TODAY,"CHP"))</f>
        <v/>
      </c>
      <c r="L45" s="28" t="str">
        <f>IF($A45="","",_xll.ciqfunctions.udf.CIQ($A45,"IQ_AP_AR",IQ_LTM,IQ_TODAY,"CHP"))</f>
        <v/>
      </c>
      <c r="M45" s="28" t="str">
        <f>IF($A45="","",_xll.ciqfunctions.udf.CIQ($A45,"IQ_MGMT_RATE_RETURN",IQ_LTM,IQ_TODAY,"CHP"))</f>
        <v/>
      </c>
      <c r="N45" s="28" t="str">
        <f>IF($A45="","",_xll.ciqfunctions.udf.CIQ($A45,"IQ_GROSS_MARGIN",IQ_LTM,IQ_TODAY,"CHP"))</f>
        <v/>
      </c>
      <c r="O45" s="28" t="str">
        <f>IF($A45="","",_xll.ciqfunctions.udf.CIQ($A45,"IQ_EBITDA_MARGIN",IQ_LTM,IQ_TODAY,"CHP"))</f>
        <v/>
      </c>
      <c r="P45" s="20"/>
      <c r="Q45" s="28" t="str">
        <f>IF($A45="","",_xll.ciqfunctions.udf.CIQ($A45,"IQ_FFO_INT",IQ_LTM,IQ_TODAY,"CHP"))</f>
        <v/>
      </c>
      <c r="R45" s="28" t="str">
        <f>IF($A45="","",_xll.ciqfunctions.udf.CIQ($A45,"IQ_EBITDA_INT",IQ_LTM,IQ_TODAY,"CHP"))</f>
        <v/>
      </c>
      <c r="S45" s="28" t="str">
        <f>IF($A45="","",_xll.ciqfunctions.udf.CIQ($A45,"IQ_FFO_TOTAL_DEBT",IQ_LTM,IQ_TODAY,"CHP"))</f>
        <v/>
      </c>
      <c r="T45" s="28" t="str">
        <f>IF($A45="","",_xll.ciqfunctions.udf.CIQ($A45,"IQ_NET_DEBT_EBITDA",IQ_LTM,IQ_TODAY,"CHP"))</f>
        <v/>
      </c>
      <c r="U45" s="28" t="str">
        <f>IF($A45="","",_xll.ciqfunctions.udf.CIQ($A45,"IQ_TOTAL_DEBT_CAP",IQ_LTM,IQ_TODAY,"CHP"))</f>
        <v/>
      </c>
      <c r="V45" s="28" t="str">
        <f>IF($A45="","",_xll.ciqfunctions.udf.CIQ($A45,"IQ_DEBT_TOTAL_LIAB",IQ_LTM,IQ_TODAY,"CHP"))</f>
        <v/>
      </c>
      <c r="W45" s="28" t="str">
        <f>IF($A45="","",_xll.ciqfunctions.udf.CIQ($A45,"IQ_TOTAL_DEBT_TOTAL_REV",IQ_LTM,IQ_TODAY,"CHP"))</f>
        <v/>
      </c>
      <c r="X45" s="20"/>
      <c r="Y45" s="28" t="str">
        <f>IF($A45="","",_xll.ciqfunctions.udf.CIQ($A45,"IQ_FFO_PLUS_CASH_ST_DEBT",IQ_LTM,IQ_TODAY,"CHP"))</f>
        <v/>
      </c>
      <c r="Z45" s="28" t="str">
        <f>IF($A45="","",_xll.ciqfunctions.udf.CIQ($A45,"IQ_FFO_GROSS_PROFIT",IQ_LTM,IQ_TODAY,"CHP"))</f>
        <v/>
      </c>
      <c r="AA45" s="28" t="str">
        <f>IF($A45="","",_xll.ciqfunctions.udf.CIQ($A45,"IQ_BASIC_DEFENSE_INTERVAL",IQ_LTM,IQ_TODAY,"CHP"))</f>
        <v/>
      </c>
      <c r="AB45" s="28" t="str">
        <f>IF($A45="","",_xll.ciqfunctions.udf.CIQ($A45,"IQ_CURRENT_RATIO",IQ_LTM,IQ_TODAY,"CHP"))</f>
        <v/>
      </c>
      <c r="AC45" s="28" t="str">
        <f>IF($A45="","",_xll.ciqfunctions.udf.CIQ($A45,"IQ_QUICK_RATIO",IQ_LTM,IQ_TODAY,"CHP"))</f>
        <v/>
      </c>
    </row>
    <row r="46" spans="1:29" s="22" customFormat="1" ht="12.75" customHeight="1" x14ac:dyDescent="0.2">
      <c r="C46" s="37" t="str">
        <f>IF($A46="","",_xll.ciqfunctions.udf.CIQ($A46,"IQ_PERIODDATE",IQ_LTM,IQ_TODAY,"CHP"))</f>
        <v/>
      </c>
      <c r="D46" s="28" t="str">
        <f>IF($A46="","",_xll.ciqfunctions.udf.CIQ($A46,"IQ_TOTAL_REV",IQ_LTM,IQ_TODAY,"CHP",,$B$4))</f>
        <v/>
      </c>
      <c r="E46" s="28" t="str">
        <f>IF($A46="","",_xll.ciqfunctions.udf.CIQ($A46,"IQ_TOTAL_EQUITY",IQ_LTM,IQ_TODAY,"CHP",,$B$4))</f>
        <v/>
      </c>
      <c r="F46" s="28" t="str">
        <f>IF($A46="","",_xll.ciqfunctions.udf.CIQ($A46,"IQ_RETURN_CAPITAL_CHP",IQ_LTM,IQ_TODAY,"CHP"))</f>
        <v/>
      </c>
      <c r="G46" s="28" t="str">
        <f>IF($A46="","",_xll.ciqfunctions.udf.CIQ($A46,"IQ_RECURRING_EARN_ASSETS",IQ_LTM,IQ_TODAY,"CHP"))</f>
        <v/>
      </c>
      <c r="H46" s="28" t="str">
        <f>IF($A46="","",_xll.ciqfunctions.udf.CIQ($A46,"IQ_NET_WORKING_CAP_REV",IQ_LTM,IQ_TODAY,"CHP"))</f>
        <v/>
      </c>
      <c r="I46" s="28" t="str">
        <f>IF($A46="","",_xll.ciqfunctions.udf.CIQ($A46,"IQ_ASSET_TURNOVER",IQ_LTM,IQ_TODAY,"CHP"))</f>
        <v/>
      </c>
      <c r="J46" s="28" t="str">
        <f>IF($A46="","",_xll.ciqfunctions.udf.CIQ($A46,"IQ_INTAN_ASSETS_REV",IQ_LTM,IQ_TODAY,"CHP"))</f>
        <v/>
      </c>
      <c r="K46" s="28" t="str">
        <f>IF($A46="","",_xll.ciqfunctions.udf.CIQ($A46,"IQ_NET_WORKING_CAP_TOTAL_ASSETS",IQ_LTM,IQ_TODAY,"CHP"))</f>
        <v/>
      </c>
      <c r="L46" s="28" t="str">
        <f>IF($A46="","",_xll.ciqfunctions.udf.CIQ($A46,"IQ_AP_AR",IQ_LTM,IQ_TODAY,"CHP"))</f>
        <v/>
      </c>
      <c r="M46" s="28" t="str">
        <f>IF($A46="","",_xll.ciqfunctions.udf.CIQ($A46,"IQ_MGMT_RATE_RETURN",IQ_LTM,IQ_TODAY,"CHP"))</f>
        <v/>
      </c>
      <c r="N46" s="28" t="str">
        <f>IF($A46="","",_xll.ciqfunctions.udf.CIQ($A46,"IQ_GROSS_MARGIN",IQ_LTM,IQ_TODAY,"CHP"))</f>
        <v/>
      </c>
      <c r="O46" s="28" t="str">
        <f>IF($A46="","",_xll.ciqfunctions.udf.CIQ($A46,"IQ_EBITDA_MARGIN",IQ_LTM,IQ_TODAY,"CHP"))</f>
        <v/>
      </c>
      <c r="P46" s="20"/>
      <c r="Q46" s="28" t="str">
        <f>IF($A46="","",_xll.ciqfunctions.udf.CIQ($A46,"IQ_FFO_INT",IQ_LTM,IQ_TODAY,"CHP"))</f>
        <v/>
      </c>
      <c r="R46" s="28" t="str">
        <f>IF($A46="","",_xll.ciqfunctions.udf.CIQ($A46,"IQ_EBITDA_INT",IQ_LTM,IQ_TODAY,"CHP"))</f>
        <v/>
      </c>
      <c r="S46" s="28" t="str">
        <f>IF($A46="","",_xll.ciqfunctions.udf.CIQ($A46,"IQ_FFO_TOTAL_DEBT",IQ_LTM,IQ_TODAY,"CHP"))</f>
        <v/>
      </c>
      <c r="T46" s="28" t="str">
        <f>IF($A46="","",_xll.ciqfunctions.udf.CIQ($A46,"IQ_NET_DEBT_EBITDA",IQ_LTM,IQ_TODAY,"CHP"))</f>
        <v/>
      </c>
      <c r="U46" s="28" t="str">
        <f>IF($A46="","",_xll.ciqfunctions.udf.CIQ($A46,"IQ_TOTAL_DEBT_CAP",IQ_LTM,IQ_TODAY,"CHP"))</f>
        <v/>
      </c>
      <c r="V46" s="28" t="str">
        <f>IF($A46="","",_xll.ciqfunctions.udf.CIQ($A46,"IQ_DEBT_TOTAL_LIAB",IQ_LTM,IQ_TODAY,"CHP"))</f>
        <v/>
      </c>
      <c r="W46" s="28" t="str">
        <f>IF($A46="","",_xll.ciqfunctions.udf.CIQ($A46,"IQ_TOTAL_DEBT_TOTAL_REV",IQ_LTM,IQ_TODAY,"CHP"))</f>
        <v/>
      </c>
      <c r="X46" s="20"/>
      <c r="Y46" s="28" t="str">
        <f>IF($A46="","",_xll.ciqfunctions.udf.CIQ($A46,"IQ_FFO_PLUS_CASH_ST_DEBT",IQ_LTM,IQ_TODAY,"CHP"))</f>
        <v/>
      </c>
      <c r="Z46" s="28" t="str">
        <f>IF($A46="","",_xll.ciqfunctions.udf.CIQ($A46,"IQ_FFO_GROSS_PROFIT",IQ_LTM,IQ_TODAY,"CHP"))</f>
        <v/>
      </c>
      <c r="AA46" s="28" t="str">
        <f>IF($A46="","",_xll.ciqfunctions.udf.CIQ($A46,"IQ_BASIC_DEFENSE_INTERVAL",IQ_LTM,IQ_TODAY,"CHP"))</f>
        <v/>
      </c>
      <c r="AB46" s="28" t="str">
        <f>IF($A46="","",_xll.ciqfunctions.udf.CIQ($A46,"IQ_CURRENT_RATIO",IQ_LTM,IQ_TODAY,"CHP"))</f>
        <v/>
      </c>
      <c r="AC46" s="28" t="str">
        <f>IF($A46="","",_xll.ciqfunctions.udf.CIQ($A46,"IQ_QUICK_RATIO",IQ_LTM,IQ_TODAY,"CHP"))</f>
        <v/>
      </c>
    </row>
    <row r="47" spans="1:29" s="22" customFormat="1" ht="12.75" customHeight="1" x14ac:dyDescent="0.2">
      <c r="C47" s="37" t="str">
        <f>IF($A47="","",_xll.ciqfunctions.udf.CIQ($A47,"IQ_PERIODDATE",IQ_LTM,IQ_TODAY,"CHP"))</f>
        <v/>
      </c>
      <c r="D47" s="28" t="str">
        <f>IF($A47="","",_xll.ciqfunctions.udf.CIQ($A47,"IQ_TOTAL_REV",IQ_LTM,IQ_TODAY,"CHP",,$B$4))</f>
        <v/>
      </c>
      <c r="E47" s="28" t="str">
        <f>IF($A47="","",_xll.ciqfunctions.udf.CIQ($A47,"IQ_TOTAL_EQUITY",IQ_LTM,IQ_TODAY,"CHP",,$B$4))</f>
        <v/>
      </c>
      <c r="F47" s="28" t="str">
        <f>IF($A47="","",_xll.ciqfunctions.udf.CIQ($A47,"IQ_RETURN_CAPITAL_CHP",IQ_LTM,IQ_TODAY,"CHP"))</f>
        <v/>
      </c>
      <c r="G47" s="28" t="str">
        <f>IF($A47="","",_xll.ciqfunctions.udf.CIQ($A47,"IQ_RECURRING_EARN_ASSETS",IQ_LTM,IQ_TODAY,"CHP"))</f>
        <v/>
      </c>
      <c r="H47" s="28" t="str">
        <f>IF($A47="","",_xll.ciqfunctions.udf.CIQ($A47,"IQ_NET_WORKING_CAP_REV",IQ_LTM,IQ_TODAY,"CHP"))</f>
        <v/>
      </c>
      <c r="I47" s="28" t="str">
        <f>IF($A47="","",_xll.ciqfunctions.udf.CIQ($A47,"IQ_ASSET_TURNOVER",IQ_LTM,IQ_TODAY,"CHP"))</f>
        <v/>
      </c>
      <c r="J47" s="28" t="str">
        <f>IF($A47="","",_xll.ciqfunctions.udf.CIQ($A47,"IQ_INTAN_ASSETS_REV",IQ_LTM,IQ_TODAY,"CHP"))</f>
        <v/>
      </c>
      <c r="K47" s="28" t="str">
        <f>IF($A47="","",_xll.ciqfunctions.udf.CIQ($A47,"IQ_NET_WORKING_CAP_TOTAL_ASSETS",IQ_LTM,IQ_TODAY,"CHP"))</f>
        <v/>
      </c>
      <c r="L47" s="28" t="str">
        <f>IF($A47="","",_xll.ciqfunctions.udf.CIQ($A47,"IQ_AP_AR",IQ_LTM,IQ_TODAY,"CHP"))</f>
        <v/>
      </c>
      <c r="M47" s="28" t="str">
        <f>IF($A47="","",_xll.ciqfunctions.udf.CIQ($A47,"IQ_MGMT_RATE_RETURN",IQ_LTM,IQ_TODAY,"CHP"))</f>
        <v/>
      </c>
      <c r="N47" s="28" t="str">
        <f>IF($A47="","",_xll.ciqfunctions.udf.CIQ($A47,"IQ_GROSS_MARGIN",IQ_LTM,IQ_TODAY,"CHP"))</f>
        <v/>
      </c>
      <c r="O47" s="28" t="str">
        <f>IF($A47="","",_xll.ciqfunctions.udf.CIQ($A47,"IQ_EBITDA_MARGIN",IQ_LTM,IQ_TODAY,"CHP"))</f>
        <v/>
      </c>
      <c r="P47" s="20"/>
      <c r="Q47" s="28" t="str">
        <f>IF($A47="","",_xll.ciqfunctions.udf.CIQ($A47,"IQ_FFO_INT",IQ_LTM,IQ_TODAY,"CHP"))</f>
        <v/>
      </c>
      <c r="R47" s="28" t="str">
        <f>IF($A47="","",_xll.ciqfunctions.udf.CIQ($A47,"IQ_EBITDA_INT",IQ_LTM,IQ_TODAY,"CHP"))</f>
        <v/>
      </c>
      <c r="S47" s="28" t="str">
        <f>IF($A47="","",_xll.ciqfunctions.udf.CIQ($A47,"IQ_FFO_TOTAL_DEBT",IQ_LTM,IQ_TODAY,"CHP"))</f>
        <v/>
      </c>
      <c r="T47" s="28" t="str">
        <f>IF($A47="","",_xll.ciqfunctions.udf.CIQ($A47,"IQ_NET_DEBT_EBITDA",IQ_LTM,IQ_TODAY,"CHP"))</f>
        <v/>
      </c>
      <c r="U47" s="28" t="str">
        <f>IF($A47="","",_xll.ciqfunctions.udf.CIQ($A47,"IQ_TOTAL_DEBT_CAP",IQ_LTM,IQ_TODAY,"CHP"))</f>
        <v/>
      </c>
      <c r="V47" s="28" t="str">
        <f>IF($A47="","",_xll.ciqfunctions.udf.CIQ($A47,"IQ_DEBT_TOTAL_LIAB",IQ_LTM,IQ_TODAY,"CHP"))</f>
        <v/>
      </c>
      <c r="W47" s="28" t="str">
        <f>IF($A47="","",_xll.ciqfunctions.udf.CIQ($A47,"IQ_TOTAL_DEBT_TOTAL_REV",IQ_LTM,IQ_TODAY,"CHP"))</f>
        <v/>
      </c>
      <c r="X47" s="20"/>
      <c r="Y47" s="28" t="str">
        <f>IF($A47="","",_xll.ciqfunctions.udf.CIQ($A47,"IQ_FFO_PLUS_CASH_ST_DEBT",IQ_LTM,IQ_TODAY,"CHP"))</f>
        <v/>
      </c>
      <c r="Z47" s="28" t="str">
        <f>IF($A47="","",_xll.ciqfunctions.udf.CIQ($A47,"IQ_FFO_GROSS_PROFIT",IQ_LTM,IQ_TODAY,"CHP"))</f>
        <v/>
      </c>
      <c r="AA47" s="28" t="str">
        <f>IF($A47="","",_xll.ciqfunctions.udf.CIQ($A47,"IQ_BASIC_DEFENSE_INTERVAL",IQ_LTM,IQ_TODAY,"CHP"))</f>
        <v/>
      </c>
      <c r="AB47" s="28" t="str">
        <f>IF($A47="","",_xll.ciqfunctions.udf.CIQ($A47,"IQ_CURRENT_RATIO",IQ_LTM,IQ_TODAY,"CHP"))</f>
        <v/>
      </c>
      <c r="AC47" s="28" t="str">
        <f>IF($A47="","",_xll.ciqfunctions.udf.CIQ($A47,"IQ_QUICK_RATIO",IQ_LTM,IQ_TODAY,"CHP"))</f>
        <v/>
      </c>
    </row>
    <row r="48" spans="1:29" s="22" customFormat="1" ht="12.75" customHeight="1" x14ac:dyDescent="0.2">
      <c r="C48" s="37" t="str">
        <f>IF($A48="","",_xll.ciqfunctions.udf.CIQ($A48,"IQ_PERIODDATE",IQ_LTM,IQ_TODAY,"CHP"))</f>
        <v/>
      </c>
      <c r="D48" s="28" t="str">
        <f>IF($A48="","",_xll.ciqfunctions.udf.CIQ($A48,"IQ_TOTAL_REV",IQ_LTM,IQ_TODAY,"CHP",,$B$4))</f>
        <v/>
      </c>
      <c r="E48" s="28" t="str">
        <f>IF($A48="","",_xll.ciqfunctions.udf.CIQ($A48,"IQ_TOTAL_EQUITY",IQ_LTM,IQ_TODAY,"CHP",,$B$4))</f>
        <v/>
      </c>
      <c r="F48" s="28" t="str">
        <f>IF($A48="","",_xll.ciqfunctions.udf.CIQ($A48,"IQ_RETURN_CAPITAL_CHP",IQ_LTM,IQ_TODAY,"CHP"))</f>
        <v/>
      </c>
      <c r="G48" s="28" t="str">
        <f>IF($A48="","",_xll.ciqfunctions.udf.CIQ($A48,"IQ_RECURRING_EARN_ASSETS",IQ_LTM,IQ_TODAY,"CHP"))</f>
        <v/>
      </c>
      <c r="H48" s="28" t="str">
        <f>IF($A48="","",_xll.ciqfunctions.udf.CIQ($A48,"IQ_NET_WORKING_CAP_REV",IQ_LTM,IQ_TODAY,"CHP"))</f>
        <v/>
      </c>
      <c r="I48" s="28" t="str">
        <f>IF($A48="","",_xll.ciqfunctions.udf.CIQ($A48,"IQ_ASSET_TURNOVER",IQ_LTM,IQ_TODAY,"CHP"))</f>
        <v/>
      </c>
      <c r="J48" s="28" t="str">
        <f>IF($A48="","",_xll.ciqfunctions.udf.CIQ($A48,"IQ_INTAN_ASSETS_REV",IQ_LTM,IQ_TODAY,"CHP"))</f>
        <v/>
      </c>
      <c r="K48" s="28" t="str">
        <f>IF($A48="","",_xll.ciqfunctions.udf.CIQ($A48,"IQ_NET_WORKING_CAP_TOTAL_ASSETS",IQ_LTM,IQ_TODAY,"CHP"))</f>
        <v/>
      </c>
      <c r="L48" s="28" t="str">
        <f>IF($A48="","",_xll.ciqfunctions.udf.CIQ($A48,"IQ_AP_AR",IQ_LTM,IQ_TODAY,"CHP"))</f>
        <v/>
      </c>
      <c r="M48" s="28" t="str">
        <f>IF($A48="","",_xll.ciqfunctions.udf.CIQ($A48,"IQ_MGMT_RATE_RETURN",IQ_LTM,IQ_TODAY,"CHP"))</f>
        <v/>
      </c>
      <c r="N48" s="28" t="str">
        <f>IF($A48="","",_xll.ciqfunctions.udf.CIQ($A48,"IQ_GROSS_MARGIN",IQ_LTM,IQ_TODAY,"CHP"))</f>
        <v/>
      </c>
      <c r="O48" s="28" t="str">
        <f>IF($A48="","",_xll.ciqfunctions.udf.CIQ($A48,"IQ_EBITDA_MARGIN",IQ_LTM,IQ_TODAY,"CHP"))</f>
        <v/>
      </c>
      <c r="P48" s="20"/>
      <c r="Q48" s="28" t="str">
        <f>IF($A48="","",_xll.ciqfunctions.udf.CIQ($A48,"IQ_FFO_INT",IQ_LTM,IQ_TODAY,"CHP"))</f>
        <v/>
      </c>
      <c r="R48" s="28" t="str">
        <f>IF($A48="","",_xll.ciqfunctions.udf.CIQ($A48,"IQ_EBITDA_INT",IQ_LTM,IQ_TODAY,"CHP"))</f>
        <v/>
      </c>
      <c r="S48" s="28" t="str">
        <f>IF($A48="","",_xll.ciqfunctions.udf.CIQ($A48,"IQ_FFO_TOTAL_DEBT",IQ_LTM,IQ_TODAY,"CHP"))</f>
        <v/>
      </c>
      <c r="T48" s="28" t="str">
        <f>IF($A48="","",_xll.ciqfunctions.udf.CIQ($A48,"IQ_NET_DEBT_EBITDA",IQ_LTM,IQ_TODAY,"CHP"))</f>
        <v/>
      </c>
      <c r="U48" s="28" t="str">
        <f>IF($A48="","",_xll.ciqfunctions.udf.CIQ($A48,"IQ_TOTAL_DEBT_CAP",IQ_LTM,IQ_TODAY,"CHP"))</f>
        <v/>
      </c>
      <c r="V48" s="28" t="str">
        <f>IF($A48="","",_xll.ciqfunctions.udf.CIQ($A48,"IQ_DEBT_TOTAL_LIAB",IQ_LTM,IQ_TODAY,"CHP"))</f>
        <v/>
      </c>
      <c r="W48" s="28" t="str">
        <f>IF($A48="","",_xll.ciqfunctions.udf.CIQ($A48,"IQ_TOTAL_DEBT_TOTAL_REV",IQ_LTM,IQ_TODAY,"CHP"))</f>
        <v/>
      </c>
      <c r="X48" s="20"/>
      <c r="Y48" s="28" t="str">
        <f>IF($A48="","",_xll.ciqfunctions.udf.CIQ($A48,"IQ_FFO_PLUS_CASH_ST_DEBT",IQ_LTM,IQ_TODAY,"CHP"))</f>
        <v/>
      </c>
      <c r="Z48" s="28" t="str">
        <f>IF($A48="","",_xll.ciqfunctions.udf.CIQ($A48,"IQ_FFO_GROSS_PROFIT",IQ_LTM,IQ_TODAY,"CHP"))</f>
        <v/>
      </c>
      <c r="AA48" s="28" t="str">
        <f>IF($A48="","",_xll.ciqfunctions.udf.CIQ($A48,"IQ_BASIC_DEFENSE_INTERVAL",IQ_LTM,IQ_TODAY,"CHP"))</f>
        <v/>
      </c>
      <c r="AB48" s="28" t="str">
        <f>IF($A48="","",_xll.ciqfunctions.udf.CIQ($A48,"IQ_CURRENT_RATIO",IQ_LTM,IQ_TODAY,"CHP"))</f>
        <v/>
      </c>
      <c r="AC48" s="28" t="str">
        <f>IF($A48="","",_xll.ciqfunctions.udf.CIQ($A48,"IQ_QUICK_RATIO",IQ_LTM,IQ_TODAY,"CHP"))</f>
        <v/>
      </c>
    </row>
    <row r="49" spans="3:29" s="22" customFormat="1" ht="12.75" customHeight="1" x14ac:dyDescent="0.2">
      <c r="C49" s="37" t="str">
        <f>IF($A49="","",_xll.ciqfunctions.udf.CIQ($A49,"IQ_PERIODDATE",IQ_LTM,IQ_TODAY,"CHP"))</f>
        <v/>
      </c>
      <c r="D49" s="28" t="str">
        <f>IF($A49="","",_xll.ciqfunctions.udf.CIQ($A49,"IQ_TOTAL_REV",IQ_LTM,IQ_TODAY,"CHP",,$B$4))</f>
        <v/>
      </c>
      <c r="E49" s="28" t="str">
        <f>IF($A49="","",_xll.ciqfunctions.udf.CIQ($A49,"IQ_TOTAL_EQUITY",IQ_LTM,IQ_TODAY,"CHP",,$B$4))</f>
        <v/>
      </c>
      <c r="F49" s="28" t="str">
        <f>IF($A49="","",_xll.ciqfunctions.udf.CIQ($A49,"IQ_RETURN_CAPITAL_CHP",IQ_LTM,IQ_TODAY,"CHP"))</f>
        <v/>
      </c>
      <c r="G49" s="28" t="str">
        <f>IF($A49="","",_xll.ciqfunctions.udf.CIQ($A49,"IQ_RECURRING_EARN_ASSETS",IQ_LTM,IQ_TODAY,"CHP"))</f>
        <v/>
      </c>
      <c r="H49" s="28" t="str">
        <f>IF($A49="","",_xll.ciqfunctions.udf.CIQ($A49,"IQ_NET_WORKING_CAP_REV",IQ_LTM,IQ_TODAY,"CHP"))</f>
        <v/>
      </c>
      <c r="I49" s="28" t="str">
        <f>IF($A49="","",_xll.ciqfunctions.udf.CIQ($A49,"IQ_ASSET_TURNOVER",IQ_LTM,IQ_TODAY,"CHP"))</f>
        <v/>
      </c>
      <c r="J49" s="28" t="str">
        <f>IF($A49="","",_xll.ciqfunctions.udf.CIQ($A49,"IQ_INTAN_ASSETS_REV",IQ_LTM,IQ_TODAY,"CHP"))</f>
        <v/>
      </c>
      <c r="K49" s="28" t="str">
        <f>IF($A49="","",_xll.ciqfunctions.udf.CIQ($A49,"IQ_NET_WORKING_CAP_TOTAL_ASSETS",IQ_LTM,IQ_TODAY,"CHP"))</f>
        <v/>
      </c>
      <c r="L49" s="28" t="str">
        <f>IF($A49="","",_xll.ciqfunctions.udf.CIQ($A49,"IQ_AP_AR",IQ_LTM,IQ_TODAY,"CHP"))</f>
        <v/>
      </c>
      <c r="M49" s="28" t="str">
        <f>IF($A49="","",_xll.ciqfunctions.udf.CIQ($A49,"IQ_MGMT_RATE_RETURN",IQ_LTM,IQ_TODAY,"CHP"))</f>
        <v/>
      </c>
      <c r="N49" s="28" t="str">
        <f>IF($A49="","",_xll.ciqfunctions.udf.CIQ($A49,"IQ_GROSS_MARGIN",IQ_LTM,IQ_TODAY,"CHP"))</f>
        <v/>
      </c>
      <c r="O49" s="28" t="str">
        <f>IF($A49="","",_xll.ciqfunctions.udf.CIQ($A49,"IQ_EBITDA_MARGIN",IQ_LTM,IQ_TODAY,"CHP"))</f>
        <v/>
      </c>
      <c r="P49" s="20"/>
      <c r="Q49" s="28" t="str">
        <f>IF($A49="","",_xll.ciqfunctions.udf.CIQ($A49,"IQ_FFO_INT",IQ_LTM,IQ_TODAY,"CHP"))</f>
        <v/>
      </c>
      <c r="R49" s="28" t="str">
        <f>IF($A49="","",_xll.ciqfunctions.udf.CIQ($A49,"IQ_EBITDA_INT",IQ_LTM,IQ_TODAY,"CHP"))</f>
        <v/>
      </c>
      <c r="S49" s="28" t="str">
        <f>IF($A49="","",_xll.ciqfunctions.udf.CIQ($A49,"IQ_FFO_TOTAL_DEBT",IQ_LTM,IQ_TODAY,"CHP"))</f>
        <v/>
      </c>
      <c r="T49" s="28" t="str">
        <f>IF($A49="","",_xll.ciqfunctions.udf.CIQ($A49,"IQ_NET_DEBT_EBITDA",IQ_LTM,IQ_TODAY,"CHP"))</f>
        <v/>
      </c>
      <c r="U49" s="28" t="str">
        <f>IF($A49="","",_xll.ciqfunctions.udf.CIQ($A49,"IQ_TOTAL_DEBT_CAP",IQ_LTM,IQ_TODAY,"CHP"))</f>
        <v/>
      </c>
      <c r="V49" s="28" t="str">
        <f>IF($A49="","",_xll.ciqfunctions.udf.CIQ($A49,"IQ_DEBT_TOTAL_LIAB",IQ_LTM,IQ_TODAY,"CHP"))</f>
        <v/>
      </c>
      <c r="W49" s="28" t="str">
        <f>IF($A49="","",_xll.ciqfunctions.udf.CIQ($A49,"IQ_TOTAL_DEBT_TOTAL_REV",IQ_LTM,IQ_TODAY,"CHP"))</f>
        <v/>
      </c>
      <c r="X49" s="20"/>
      <c r="Y49" s="28" t="str">
        <f>IF($A49="","",_xll.ciqfunctions.udf.CIQ($A49,"IQ_FFO_PLUS_CASH_ST_DEBT",IQ_LTM,IQ_TODAY,"CHP"))</f>
        <v/>
      </c>
      <c r="Z49" s="28" t="str">
        <f>IF($A49="","",_xll.ciqfunctions.udf.CIQ($A49,"IQ_FFO_GROSS_PROFIT",IQ_LTM,IQ_TODAY,"CHP"))</f>
        <v/>
      </c>
      <c r="AA49" s="28" t="str">
        <f>IF($A49="","",_xll.ciqfunctions.udf.CIQ($A49,"IQ_BASIC_DEFENSE_INTERVAL",IQ_LTM,IQ_TODAY,"CHP"))</f>
        <v/>
      </c>
      <c r="AB49" s="28" t="str">
        <f>IF($A49="","",_xll.ciqfunctions.udf.CIQ($A49,"IQ_CURRENT_RATIO",IQ_LTM,IQ_TODAY,"CHP"))</f>
        <v/>
      </c>
      <c r="AC49" s="28" t="str">
        <f>IF($A49="","",_xll.ciqfunctions.udf.CIQ($A49,"IQ_QUICK_RATIO",IQ_LTM,IQ_TODAY,"CHP"))</f>
        <v/>
      </c>
    </row>
    <row r="50" spans="3:29" s="22" customFormat="1" ht="12.75" customHeight="1" x14ac:dyDescent="0.2">
      <c r="C50" s="37" t="str">
        <f>IF($A50="","",_xll.ciqfunctions.udf.CIQ($A50,"IQ_PERIODDATE",IQ_LTM,IQ_TODAY,"CHP"))</f>
        <v/>
      </c>
      <c r="D50" s="28" t="str">
        <f>IF($A50="","",_xll.ciqfunctions.udf.CIQ($A50,"IQ_TOTAL_REV",IQ_LTM,IQ_TODAY,"CHP",,$B$4))</f>
        <v/>
      </c>
      <c r="E50" s="28" t="str">
        <f>IF($A50="","",_xll.ciqfunctions.udf.CIQ($A50,"IQ_TOTAL_EQUITY",IQ_LTM,IQ_TODAY,"CHP",,$B$4))</f>
        <v/>
      </c>
      <c r="F50" s="28" t="str">
        <f>IF($A50="","",_xll.ciqfunctions.udf.CIQ($A50,"IQ_RETURN_CAPITAL_CHP",IQ_LTM,IQ_TODAY,"CHP"))</f>
        <v/>
      </c>
      <c r="G50" s="28" t="str">
        <f>IF($A50="","",_xll.ciqfunctions.udf.CIQ($A50,"IQ_RECURRING_EARN_ASSETS",IQ_LTM,IQ_TODAY,"CHP"))</f>
        <v/>
      </c>
      <c r="H50" s="28" t="str">
        <f>IF($A50="","",_xll.ciqfunctions.udf.CIQ($A50,"IQ_NET_WORKING_CAP_REV",IQ_LTM,IQ_TODAY,"CHP"))</f>
        <v/>
      </c>
      <c r="I50" s="28" t="str">
        <f>IF($A50="","",_xll.ciqfunctions.udf.CIQ($A50,"IQ_ASSET_TURNOVER",IQ_LTM,IQ_TODAY,"CHP"))</f>
        <v/>
      </c>
      <c r="J50" s="28" t="str">
        <f>IF($A50="","",_xll.ciqfunctions.udf.CIQ($A50,"IQ_INTAN_ASSETS_REV",IQ_LTM,IQ_TODAY,"CHP"))</f>
        <v/>
      </c>
      <c r="K50" s="28" t="str">
        <f>IF($A50="","",_xll.ciqfunctions.udf.CIQ($A50,"IQ_NET_WORKING_CAP_TOTAL_ASSETS",IQ_LTM,IQ_TODAY,"CHP"))</f>
        <v/>
      </c>
      <c r="L50" s="28" t="str">
        <f>IF($A50="","",_xll.ciqfunctions.udf.CIQ($A50,"IQ_AP_AR",IQ_LTM,IQ_TODAY,"CHP"))</f>
        <v/>
      </c>
      <c r="M50" s="28" t="str">
        <f>IF($A50="","",_xll.ciqfunctions.udf.CIQ($A50,"IQ_MGMT_RATE_RETURN",IQ_LTM,IQ_TODAY,"CHP"))</f>
        <v/>
      </c>
      <c r="N50" s="28" t="str">
        <f>IF($A50="","",_xll.ciqfunctions.udf.CIQ($A50,"IQ_GROSS_MARGIN",IQ_LTM,IQ_TODAY,"CHP"))</f>
        <v/>
      </c>
      <c r="O50" s="28" t="str">
        <f>IF($A50="","",_xll.ciqfunctions.udf.CIQ($A50,"IQ_EBITDA_MARGIN",IQ_LTM,IQ_TODAY,"CHP"))</f>
        <v/>
      </c>
      <c r="P50" s="20"/>
      <c r="Q50" s="28" t="str">
        <f>IF($A50="","",_xll.ciqfunctions.udf.CIQ($A50,"IQ_FFO_INT",IQ_LTM,IQ_TODAY,"CHP"))</f>
        <v/>
      </c>
      <c r="R50" s="28" t="str">
        <f>IF($A50="","",_xll.ciqfunctions.udf.CIQ($A50,"IQ_EBITDA_INT",IQ_LTM,IQ_TODAY,"CHP"))</f>
        <v/>
      </c>
      <c r="S50" s="28" t="str">
        <f>IF($A50="","",_xll.ciqfunctions.udf.CIQ($A50,"IQ_FFO_TOTAL_DEBT",IQ_LTM,IQ_TODAY,"CHP"))</f>
        <v/>
      </c>
      <c r="T50" s="28" t="str">
        <f>IF($A50="","",_xll.ciqfunctions.udf.CIQ($A50,"IQ_NET_DEBT_EBITDA",IQ_LTM,IQ_TODAY,"CHP"))</f>
        <v/>
      </c>
      <c r="U50" s="28" t="str">
        <f>IF($A50="","",_xll.ciqfunctions.udf.CIQ($A50,"IQ_TOTAL_DEBT_CAP",IQ_LTM,IQ_TODAY,"CHP"))</f>
        <v/>
      </c>
      <c r="V50" s="28" t="str">
        <f>IF($A50="","",_xll.ciqfunctions.udf.CIQ($A50,"IQ_DEBT_TOTAL_LIAB",IQ_LTM,IQ_TODAY,"CHP"))</f>
        <v/>
      </c>
      <c r="W50" s="28" t="str">
        <f>IF($A50="","",_xll.ciqfunctions.udf.CIQ($A50,"IQ_TOTAL_DEBT_TOTAL_REV",IQ_LTM,IQ_TODAY,"CHP"))</f>
        <v/>
      </c>
      <c r="X50" s="20"/>
      <c r="Y50" s="28" t="str">
        <f>IF($A50="","",_xll.ciqfunctions.udf.CIQ($A50,"IQ_FFO_PLUS_CASH_ST_DEBT",IQ_LTM,IQ_TODAY,"CHP"))</f>
        <v/>
      </c>
      <c r="Z50" s="28" t="str">
        <f>IF($A50="","",_xll.ciqfunctions.udf.CIQ($A50,"IQ_FFO_GROSS_PROFIT",IQ_LTM,IQ_TODAY,"CHP"))</f>
        <v/>
      </c>
      <c r="AA50" s="28" t="str">
        <f>IF($A50="","",_xll.ciqfunctions.udf.CIQ($A50,"IQ_BASIC_DEFENSE_INTERVAL",IQ_LTM,IQ_TODAY,"CHP"))</f>
        <v/>
      </c>
      <c r="AB50" s="28" t="str">
        <f>IF($A50="","",_xll.ciqfunctions.udf.CIQ($A50,"IQ_CURRENT_RATIO",IQ_LTM,IQ_TODAY,"CHP"))</f>
        <v/>
      </c>
      <c r="AC50" s="28" t="str">
        <f>IF($A50="","",_xll.ciqfunctions.udf.CIQ($A50,"IQ_QUICK_RATIO",IQ_LTM,IQ_TODAY,"CHP"))</f>
        <v/>
      </c>
    </row>
    <row r="51" spans="3:29" s="22" customFormat="1" ht="12.75" customHeight="1" x14ac:dyDescent="0.2">
      <c r="C51" s="37" t="str">
        <f>IF($A51="","",_xll.ciqfunctions.udf.CIQ($A51,"IQ_PERIODDATE",IQ_LTM,IQ_TODAY,"CHP"))</f>
        <v/>
      </c>
      <c r="D51" s="28" t="str">
        <f>IF($A51="","",_xll.ciqfunctions.udf.CIQ($A51,"IQ_TOTAL_REV",IQ_LTM,IQ_TODAY,"CHP",,$B$4))</f>
        <v/>
      </c>
      <c r="E51" s="28" t="str">
        <f>IF($A51="","",_xll.ciqfunctions.udf.CIQ($A51,"IQ_TOTAL_EQUITY",IQ_LTM,IQ_TODAY,"CHP",,$B$4))</f>
        <v/>
      </c>
      <c r="F51" s="28" t="str">
        <f>IF($A51="","",_xll.ciqfunctions.udf.CIQ($A51,"IQ_RETURN_CAPITAL_CHP",IQ_LTM,IQ_TODAY,"CHP"))</f>
        <v/>
      </c>
      <c r="G51" s="28" t="str">
        <f>IF($A51="","",_xll.ciqfunctions.udf.CIQ($A51,"IQ_RECURRING_EARN_ASSETS",IQ_LTM,IQ_TODAY,"CHP"))</f>
        <v/>
      </c>
      <c r="H51" s="28" t="str">
        <f>IF($A51="","",_xll.ciqfunctions.udf.CIQ($A51,"IQ_NET_WORKING_CAP_REV",IQ_LTM,IQ_TODAY,"CHP"))</f>
        <v/>
      </c>
      <c r="I51" s="28" t="str">
        <f>IF($A51="","",_xll.ciqfunctions.udf.CIQ($A51,"IQ_ASSET_TURNOVER",IQ_LTM,IQ_TODAY,"CHP"))</f>
        <v/>
      </c>
      <c r="J51" s="28" t="str">
        <f>IF($A51="","",_xll.ciqfunctions.udf.CIQ($A51,"IQ_INTAN_ASSETS_REV",IQ_LTM,IQ_TODAY,"CHP"))</f>
        <v/>
      </c>
      <c r="K51" s="28" t="str">
        <f>IF($A51="","",_xll.ciqfunctions.udf.CIQ($A51,"IQ_NET_WORKING_CAP_TOTAL_ASSETS",IQ_LTM,IQ_TODAY,"CHP"))</f>
        <v/>
      </c>
      <c r="L51" s="28" t="str">
        <f>IF($A51="","",_xll.ciqfunctions.udf.CIQ($A51,"IQ_AP_AR",IQ_LTM,IQ_TODAY,"CHP"))</f>
        <v/>
      </c>
      <c r="M51" s="28" t="str">
        <f>IF($A51="","",_xll.ciqfunctions.udf.CIQ($A51,"IQ_MGMT_RATE_RETURN",IQ_LTM,IQ_TODAY,"CHP"))</f>
        <v/>
      </c>
      <c r="N51" s="28" t="str">
        <f>IF($A51="","",_xll.ciqfunctions.udf.CIQ($A51,"IQ_GROSS_MARGIN",IQ_LTM,IQ_TODAY,"CHP"))</f>
        <v/>
      </c>
      <c r="O51" s="28" t="str">
        <f>IF($A51="","",_xll.ciqfunctions.udf.CIQ($A51,"IQ_EBITDA_MARGIN",IQ_LTM,IQ_TODAY,"CHP"))</f>
        <v/>
      </c>
      <c r="P51" s="20"/>
      <c r="Q51" s="28" t="str">
        <f>IF($A51="","",_xll.ciqfunctions.udf.CIQ($A51,"IQ_FFO_INT",IQ_LTM,IQ_TODAY,"CHP"))</f>
        <v/>
      </c>
      <c r="R51" s="28" t="str">
        <f>IF($A51="","",_xll.ciqfunctions.udf.CIQ($A51,"IQ_EBITDA_INT",IQ_LTM,IQ_TODAY,"CHP"))</f>
        <v/>
      </c>
      <c r="S51" s="28" t="str">
        <f>IF($A51="","",_xll.ciqfunctions.udf.CIQ($A51,"IQ_FFO_TOTAL_DEBT",IQ_LTM,IQ_TODAY,"CHP"))</f>
        <v/>
      </c>
      <c r="T51" s="28" t="str">
        <f>IF($A51="","",_xll.ciqfunctions.udf.CIQ($A51,"IQ_NET_DEBT_EBITDA",IQ_LTM,IQ_TODAY,"CHP"))</f>
        <v/>
      </c>
      <c r="U51" s="28" t="str">
        <f>IF($A51="","",_xll.ciqfunctions.udf.CIQ($A51,"IQ_TOTAL_DEBT_CAP",IQ_LTM,IQ_TODAY,"CHP"))</f>
        <v/>
      </c>
      <c r="V51" s="28" t="str">
        <f>IF($A51="","",_xll.ciqfunctions.udf.CIQ($A51,"IQ_DEBT_TOTAL_LIAB",IQ_LTM,IQ_TODAY,"CHP"))</f>
        <v/>
      </c>
      <c r="W51" s="28" t="str">
        <f>IF($A51="","",_xll.ciqfunctions.udf.CIQ($A51,"IQ_TOTAL_DEBT_TOTAL_REV",IQ_LTM,IQ_TODAY,"CHP"))</f>
        <v/>
      </c>
      <c r="X51" s="20"/>
      <c r="Y51" s="28" t="str">
        <f>IF($A51="","",_xll.ciqfunctions.udf.CIQ($A51,"IQ_FFO_PLUS_CASH_ST_DEBT",IQ_LTM,IQ_TODAY,"CHP"))</f>
        <v/>
      </c>
      <c r="Z51" s="28" t="str">
        <f>IF($A51="","",_xll.ciqfunctions.udf.CIQ($A51,"IQ_FFO_GROSS_PROFIT",IQ_LTM,IQ_TODAY,"CHP"))</f>
        <v/>
      </c>
      <c r="AA51" s="28" t="str">
        <f>IF($A51="","",_xll.ciqfunctions.udf.CIQ($A51,"IQ_BASIC_DEFENSE_INTERVAL",IQ_LTM,IQ_TODAY,"CHP"))</f>
        <v/>
      </c>
      <c r="AB51" s="28" t="str">
        <f>IF($A51="","",_xll.ciqfunctions.udf.CIQ($A51,"IQ_CURRENT_RATIO",IQ_LTM,IQ_TODAY,"CHP"))</f>
        <v/>
      </c>
      <c r="AC51" s="28" t="str">
        <f>IF($A51="","",_xll.ciqfunctions.udf.CIQ($A51,"IQ_QUICK_RATIO",IQ_LTM,IQ_TODAY,"CHP"))</f>
        <v/>
      </c>
    </row>
    <row r="52" spans="3:29" s="22" customFormat="1" ht="12.75" customHeight="1" x14ac:dyDescent="0.2">
      <c r="C52" s="37" t="str">
        <f>IF($A52="","",_xll.ciqfunctions.udf.CIQ($A52,"IQ_PERIODDATE",IQ_LTM,IQ_TODAY,"CHP"))</f>
        <v/>
      </c>
      <c r="D52" s="28" t="str">
        <f>IF($A52="","",_xll.ciqfunctions.udf.CIQ($A52,"IQ_TOTAL_REV",IQ_LTM,IQ_TODAY,"CHP",,$B$4))</f>
        <v/>
      </c>
      <c r="E52" s="28" t="str">
        <f>IF($A52="","",_xll.ciqfunctions.udf.CIQ($A52,"IQ_TOTAL_EQUITY",IQ_LTM,IQ_TODAY,"CHP",,$B$4))</f>
        <v/>
      </c>
      <c r="F52" s="28" t="str">
        <f>IF($A52="","",_xll.ciqfunctions.udf.CIQ($A52,"IQ_RETURN_CAPITAL_CHP",IQ_LTM,IQ_TODAY,"CHP"))</f>
        <v/>
      </c>
      <c r="G52" s="28" t="str">
        <f>IF($A52="","",_xll.ciqfunctions.udf.CIQ($A52,"IQ_RECURRING_EARN_ASSETS",IQ_LTM,IQ_TODAY,"CHP"))</f>
        <v/>
      </c>
      <c r="H52" s="28" t="str">
        <f>IF($A52="","",_xll.ciqfunctions.udf.CIQ($A52,"IQ_NET_WORKING_CAP_REV",IQ_LTM,IQ_TODAY,"CHP"))</f>
        <v/>
      </c>
      <c r="I52" s="28" t="str">
        <f>IF($A52="","",_xll.ciqfunctions.udf.CIQ($A52,"IQ_ASSET_TURNOVER",IQ_LTM,IQ_TODAY,"CHP"))</f>
        <v/>
      </c>
      <c r="J52" s="28" t="str">
        <f>IF($A52="","",_xll.ciqfunctions.udf.CIQ($A52,"IQ_INTAN_ASSETS_REV",IQ_LTM,IQ_TODAY,"CHP"))</f>
        <v/>
      </c>
      <c r="K52" s="28" t="str">
        <f>IF($A52="","",_xll.ciqfunctions.udf.CIQ($A52,"IQ_NET_WORKING_CAP_TOTAL_ASSETS",IQ_LTM,IQ_TODAY,"CHP"))</f>
        <v/>
      </c>
      <c r="L52" s="28" t="str">
        <f>IF($A52="","",_xll.ciqfunctions.udf.CIQ($A52,"IQ_AP_AR",IQ_LTM,IQ_TODAY,"CHP"))</f>
        <v/>
      </c>
      <c r="M52" s="28" t="str">
        <f>IF($A52="","",_xll.ciqfunctions.udf.CIQ($A52,"IQ_MGMT_RATE_RETURN",IQ_LTM,IQ_TODAY,"CHP"))</f>
        <v/>
      </c>
      <c r="N52" s="28" t="str">
        <f>IF($A52="","",_xll.ciqfunctions.udf.CIQ($A52,"IQ_GROSS_MARGIN",IQ_LTM,IQ_TODAY,"CHP"))</f>
        <v/>
      </c>
      <c r="O52" s="28" t="str">
        <f>IF($A52="","",_xll.ciqfunctions.udf.CIQ($A52,"IQ_EBITDA_MARGIN",IQ_LTM,IQ_TODAY,"CHP"))</f>
        <v/>
      </c>
      <c r="P52" s="20"/>
      <c r="Q52" s="28" t="str">
        <f>IF($A52="","",_xll.ciqfunctions.udf.CIQ($A52,"IQ_FFO_INT",IQ_LTM,IQ_TODAY,"CHP"))</f>
        <v/>
      </c>
      <c r="R52" s="28" t="str">
        <f>IF($A52="","",_xll.ciqfunctions.udf.CIQ($A52,"IQ_EBITDA_INT",IQ_LTM,IQ_TODAY,"CHP"))</f>
        <v/>
      </c>
      <c r="S52" s="28" t="str">
        <f>IF($A52="","",_xll.ciqfunctions.udf.CIQ($A52,"IQ_FFO_TOTAL_DEBT",IQ_LTM,IQ_TODAY,"CHP"))</f>
        <v/>
      </c>
      <c r="T52" s="28" t="str">
        <f>IF($A52="","",_xll.ciqfunctions.udf.CIQ($A52,"IQ_NET_DEBT_EBITDA",IQ_LTM,IQ_TODAY,"CHP"))</f>
        <v/>
      </c>
      <c r="U52" s="28" t="str">
        <f>IF($A52="","",_xll.ciqfunctions.udf.CIQ($A52,"IQ_TOTAL_DEBT_CAP",IQ_LTM,IQ_TODAY,"CHP"))</f>
        <v/>
      </c>
      <c r="V52" s="28" t="str">
        <f>IF($A52="","",_xll.ciqfunctions.udf.CIQ($A52,"IQ_DEBT_TOTAL_LIAB",IQ_LTM,IQ_TODAY,"CHP"))</f>
        <v/>
      </c>
      <c r="W52" s="28" t="str">
        <f>IF($A52="","",_xll.ciqfunctions.udf.CIQ($A52,"IQ_TOTAL_DEBT_TOTAL_REV",IQ_LTM,IQ_TODAY,"CHP"))</f>
        <v/>
      </c>
      <c r="X52" s="20"/>
      <c r="Y52" s="28" t="str">
        <f>IF($A52="","",_xll.ciqfunctions.udf.CIQ($A52,"IQ_FFO_PLUS_CASH_ST_DEBT",IQ_LTM,IQ_TODAY,"CHP"))</f>
        <v/>
      </c>
      <c r="Z52" s="28" t="str">
        <f>IF($A52="","",_xll.ciqfunctions.udf.CIQ($A52,"IQ_FFO_GROSS_PROFIT",IQ_LTM,IQ_TODAY,"CHP"))</f>
        <v/>
      </c>
      <c r="AA52" s="28" t="str">
        <f>IF($A52="","",_xll.ciqfunctions.udf.CIQ($A52,"IQ_BASIC_DEFENSE_INTERVAL",IQ_LTM,IQ_TODAY,"CHP"))</f>
        <v/>
      </c>
      <c r="AB52" s="28" t="str">
        <f>IF($A52="","",_xll.ciqfunctions.udf.CIQ($A52,"IQ_CURRENT_RATIO",IQ_LTM,IQ_TODAY,"CHP"))</f>
        <v/>
      </c>
      <c r="AC52" s="28" t="str">
        <f>IF($A52="","",_xll.ciqfunctions.udf.CIQ($A52,"IQ_QUICK_RATIO",IQ_LTM,IQ_TODAY,"CHP"))</f>
        <v/>
      </c>
    </row>
    <row r="53" spans="3:29" s="22" customFormat="1" ht="12.75" customHeight="1" x14ac:dyDescent="0.2">
      <c r="C53" s="37" t="str">
        <f>IF($A53="","",_xll.ciqfunctions.udf.CIQ($A53,"IQ_PERIODDATE",IQ_LTM,IQ_TODAY,"CHP"))</f>
        <v/>
      </c>
      <c r="D53" s="28" t="str">
        <f>IF($A53="","",_xll.ciqfunctions.udf.CIQ($A53,"IQ_TOTAL_REV",IQ_LTM,IQ_TODAY,"CHP",,$B$4))</f>
        <v/>
      </c>
      <c r="E53" s="28" t="str">
        <f>IF($A53="","",_xll.ciqfunctions.udf.CIQ($A53,"IQ_TOTAL_EQUITY",IQ_LTM,IQ_TODAY,"CHP",,$B$4))</f>
        <v/>
      </c>
      <c r="F53" s="28" t="str">
        <f>IF($A53="","",_xll.ciqfunctions.udf.CIQ($A53,"IQ_RETURN_CAPITAL_CHP",IQ_LTM,IQ_TODAY,"CHP"))</f>
        <v/>
      </c>
      <c r="G53" s="28" t="str">
        <f>IF($A53="","",_xll.ciqfunctions.udf.CIQ($A53,"IQ_RECURRING_EARN_ASSETS",IQ_LTM,IQ_TODAY,"CHP"))</f>
        <v/>
      </c>
      <c r="H53" s="28" t="str">
        <f>IF($A53="","",_xll.ciqfunctions.udf.CIQ($A53,"IQ_NET_WORKING_CAP_REV",IQ_LTM,IQ_TODAY,"CHP"))</f>
        <v/>
      </c>
      <c r="I53" s="28" t="str">
        <f>IF($A53="","",_xll.ciqfunctions.udf.CIQ($A53,"IQ_ASSET_TURNOVER",IQ_LTM,IQ_TODAY,"CHP"))</f>
        <v/>
      </c>
      <c r="J53" s="28" t="str">
        <f>IF($A53="","",_xll.ciqfunctions.udf.CIQ($A53,"IQ_INTAN_ASSETS_REV",IQ_LTM,IQ_TODAY,"CHP"))</f>
        <v/>
      </c>
      <c r="K53" s="28" t="str">
        <f>IF($A53="","",_xll.ciqfunctions.udf.CIQ($A53,"IQ_NET_WORKING_CAP_TOTAL_ASSETS",IQ_LTM,IQ_TODAY,"CHP"))</f>
        <v/>
      </c>
      <c r="L53" s="28" t="str">
        <f>IF($A53="","",_xll.ciqfunctions.udf.CIQ($A53,"IQ_AP_AR",IQ_LTM,IQ_TODAY,"CHP"))</f>
        <v/>
      </c>
      <c r="M53" s="28" t="str">
        <f>IF($A53="","",_xll.ciqfunctions.udf.CIQ($A53,"IQ_MGMT_RATE_RETURN",IQ_LTM,IQ_TODAY,"CHP"))</f>
        <v/>
      </c>
      <c r="N53" s="28" t="str">
        <f>IF($A53="","",_xll.ciqfunctions.udf.CIQ($A53,"IQ_GROSS_MARGIN",IQ_LTM,IQ_TODAY,"CHP"))</f>
        <v/>
      </c>
      <c r="O53" s="28" t="str">
        <f>IF($A53="","",_xll.ciqfunctions.udf.CIQ($A53,"IQ_EBITDA_MARGIN",IQ_LTM,IQ_TODAY,"CHP"))</f>
        <v/>
      </c>
      <c r="P53" s="20"/>
      <c r="Q53" s="28" t="str">
        <f>IF($A53="","",_xll.ciqfunctions.udf.CIQ($A53,"IQ_FFO_INT",IQ_LTM,IQ_TODAY,"CHP"))</f>
        <v/>
      </c>
      <c r="R53" s="28" t="str">
        <f>IF($A53="","",_xll.ciqfunctions.udf.CIQ($A53,"IQ_EBITDA_INT",IQ_LTM,IQ_TODAY,"CHP"))</f>
        <v/>
      </c>
      <c r="S53" s="28" t="str">
        <f>IF($A53="","",_xll.ciqfunctions.udf.CIQ($A53,"IQ_FFO_TOTAL_DEBT",IQ_LTM,IQ_TODAY,"CHP"))</f>
        <v/>
      </c>
      <c r="T53" s="28" t="str">
        <f>IF($A53="","",_xll.ciqfunctions.udf.CIQ($A53,"IQ_NET_DEBT_EBITDA",IQ_LTM,IQ_TODAY,"CHP"))</f>
        <v/>
      </c>
      <c r="U53" s="28" t="str">
        <f>IF($A53="","",_xll.ciqfunctions.udf.CIQ($A53,"IQ_TOTAL_DEBT_CAP",IQ_LTM,IQ_TODAY,"CHP"))</f>
        <v/>
      </c>
      <c r="V53" s="28" t="str">
        <f>IF($A53="","",_xll.ciqfunctions.udf.CIQ($A53,"IQ_DEBT_TOTAL_LIAB",IQ_LTM,IQ_TODAY,"CHP"))</f>
        <v/>
      </c>
      <c r="W53" s="28" t="str">
        <f>IF($A53="","",_xll.ciqfunctions.udf.CIQ($A53,"IQ_TOTAL_DEBT_TOTAL_REV",IQ_LTM,IQ_TODAY,"CHP"))</f>
        <v/>
      </c>
      <c r="X53" s="20"/>
      <c r="Y53" s="28" t="str">
        <f>IF($A53="","",_xll.ciqfunctions.udf.CIQ($A53,"IQ_FFO_PLUS_CASH_ST_DEBT",IQ_LTM,IQ_TODAY,"CHP"))</f>
        <v/>
      </c>
      <c r="Z53" s="28" t="str">
        <f>IF($A53="","",_xll.ciqfunctions.udf.CIQ($A53,"IQ_FFO_GROSS_PROFIT",IQ_LTM,IQ_TODAY,"CHP"))</f>
        <v/>
      </c>
      <c r="AA53" s="28" t="str">
        <f>IF($A53="","",_xll.ciqfunctions.udf.CIQ($A53,"IQ_BASIC_DEFENSE_INTERVAL",IQ_LTM,IQ_TODAY,"CHP"))</f>
        <v/>
      </c>
      <c r="AB53" s="28" t="str">
        <f>IF($A53="","",_xll.ciqfunctions.udf.CIQ($A53,"IQ_CURRENT_RATIO",IQ_LTM,IQ_TODAY,"CHP"))</f>
        <v/>
      </c>
      <c r="AC53" s="28" t="str">
        <f>IF($A53="","",_xll.ciqfunctions.udf.CIQ($A53,"IQ_QUICK_RATIO",IQ_LTM,IQ_TODAY,"CHP"))</f>
        <v/>
      </c>
    </row>
    <row r="54" spans="3:29" s="22" customFormat="1" ht="12.75" customHeight="1" x14ac:dyDescent="0.2">
      <c r="C54" s="37" t="str">
        <f>IF($A54="","",_xll.ciqfunctions.udf.CIQ($A54,"IQ_PERIODDATE",IQ_LTM,IQ_TODAY,"CHP"))</f>
        <v/>
      </c>
      <c r="D54" s="28" t="str">
        <f>IF($A54="","",_xll.ciqfunctions.udf.CIQ($A54,"IQ_TOTAL_REV",IQ_LTM,IQ_TODAY,"CHP",,$B$4))</f>
        <v/>
      </c>
      <c r="E54" s="28" t="str">
        <f>IF($A54="","",_xll.ciqfunctions.udf.CIQ($A54,"IQ_TOTAL_EQUITY",IQ_LTM,IQ_TODAY,"CHP",,$B$4))</f>
        <v/>
      </c>
      <c r="F54" s="28" t="str">
        <f>IF($A54="","",_xll.ciqfunctions.udf.CIQ($A54,"IQ_RETURN_CAPITAL_CHP",IQ_LTM,IQ_TODAY,"CHP"))</f>
        <v/>
      </c>
      <c r="G54" s="28" t="str">
        <f>IF($A54="","",_xll.ciqfunctions.udf.CIQ($A54,"IQ_RECURRING_EARN_ASSETS",IQ_LTM,IQ_TODAY,"CHP"))</f>
        <v/>
      </c>
      <c r="H54" s="28" t="str">
        <f>IF($A54="","",_xll.ciqfunctions.udf.CIQ($A54,"IQ_NET_WORKING_CAP_REV",IQ_LTM,IQ_TODAY,"CHP"))</f>
        <v/>
      </c>
      <c r="I54" s="28" t="str">
        <f>IF($A54="","",_xll.ciqfunctions.udf.CIQ($A54,"IQ_ASSET_TURNOVER",IQ_LTM,IQ_TODAY,"CHP"))</f>
        <v/>
      </c>
      <c r="J54" s="28" t="str">
        <f>IF($A54="","",_xll.ciqfunctions.udf.CIQ($A54,"IQ_INTAN_ASSETS_REV",IQ_LTM,IQ_TODAY,"CHP"))</f>
        <v/>
      </c>
      <c r="K54" s="28" t="str">
        <f>IF($A54="","",_xll.ciqfunctions.udf.CIQ($A54,"IQ_NET_WORKING_CAP_TOTAL_ASSETS",IQ_LTM,IQ_TODAY,"CHP"))</f>
        <v/>
      </c>
      <c r="L54" s="28" t="str">
        <f>IF($A54="","",_xll.ciqfunctions.udf.CIQ($A54,"IQ_AP_AR",IQ_LTM,IQ_TODAY,"CHP"))</f>
        <v/>
      </c>
      <c r="M54" s="28" t="str">
        <f>IF($A54="","",_xll.ciqfunctions.udf.CIQ($A54,"IQ_MGMT_RATE_RETURN",IQ_LTM,IQ_TODAY,"CHP"))</f>
        <v/>
      </c>
      <c r="N54" s="28" t="str">
        <f>IF($A54="","",_xll.ciqfunctions.udf.CIQ($A54,"IQ_GROSS_MARGIN",IQ_LTM,IQ_TODAY,"CHP"))</f>
        <v/>
      </c>
      <c r="O54" s="28" t="str">
        <f>IF($A54="","",_xll.ciqfunctions.udf.CIQ($A54,"IQ_EBITDA_MARGIN",IQ_LTM,IQ_TODAY,"CHP"))</f>
        <v/>
      </c>
      <c r="P54" s="20"/>
      <c r="Q54" s="28" t="str">
        <f>IF($A54="","",_xll.ciqfunctions.udf.CIQ($A54,"IQ_FFO_INT",IQ_LTM,IQ_TODAY,"CHP"))</f>
        <v/>
      </c>
      <c r="R54" s="28" t="str">
        <f>IF($A54="","",_xll.ciqfunctions.udf.CIQ($A54,"IQ_EBITDA_INT",IQ_LTM,IQ_TODAY,"CHP"))</f>
        <v/>
      </c>
      <c r="S54" s="28" t="str">
        <f>IF($A54="","",_xll.ciqfunctions.udf.CIQ($A54,"IQ_FFO_TOTAL_DEBT",IQ_LTM,IQ_TODAY,"CHP"))</f>
        <v/>
      </c>
      <c r="T54" s="28" t="str">
        <f>IF($A54="","",_xll.ciqfunctions.udf.CIQ($A54,"IQ_NET_DEBT_EBITDA",IQ_LTM,IQ_TODAY,"CHP"))</f>
        <v/>
      </c>
      <c r="U54" s="28" t="str">
        <f>IF($A54="","",_xll.ciqfunctions.udf.CIQ($A54,"IQ_TOTAL_DEBT_CAP",IQ_LTM,IQ_TODAY,"CHP"))</f>
        <v/>
      </c>
      <c r="V54" s="28" t="str">
        <f>IF($A54="","",_xll.ciqfunctions.udf.CIQ($A54,"IQ_DEBT_TOTAL_LIAB",IQ_LTM,IQ_TODAY,"CHP"))</f>
        <v/>
      </c>
      <c r="W54" s="28" t="str">
        <f>IF($A54="","",_xll.ciqfunctions.udf.CIQ($A54,"IQ_TOTAL_DEBT_TOTAL_REV",IQ_LTM,IQ_TODAY,"CHP"))</f>
        <v/>
      </c>
      <c r="X54" s="20"/>
      <c r="Y54" s="28" t="str">
        <f>IF($A54="","",_xll.ciqfunctions.udf.CIQ($A54,"IQ_FFO_PLUS_CASH_ST_DEBT",IQ_LTM,IQ_TODAY,"CHP"))</f>
        <v/>
      </c>
      <c r="Z54" s="28" t="str">
        <f>IF($A54="","",_xll.ciqfunctions.udf.CIQ($A54,"IQ_FFO_GROSS_PROFIT",IQ_LTM,IQ_TODAY,"CHP"))</f>
        <v/>
      </c>
      <c r="AA54" s="28" t="str">
        <f>IF($A54="","",_xll.ciqfunctions.udf.CIQ($A54,"IQ_BASIC_DEFENSE_INTERVAL",IQ_LTM,IQ_TODAY,"CHP"))</f>
        <v/>
      </c>
      <c r="AB54" s="28" t="str">
        <f>IF($A54="","",_xll.ciqfunctions.udf.CIQ($A54,"IQ_CURRENT_RATIO",IQ_LTM,IQ_TODAY,"CHP"))</f>
        <v/>
      </c>
      <c r="AC54" s="28" t="str">
        <f>IF($A54="","",_xll.ciqfunctions.udf.CIQ($A54,"IQ_QUICK_RATIO",IQ_LTM,IQ_TODAY,"CHP"))</f>
        <v/>
      </c>
    </row>
    <row r="55" spans="3:29" s="22" customFormat="1" ht="12.75" customHeight="1" x14ac:dyDescent="0.2">
      <c r="C55" s="37" t="str">
        <f>IF($A55="","",_xll.ciqfunctions.udf.CIQ($A55,"IQ_PERIODDATE",IQ_LTM,IQ_TODAY,"CHP"))</f>
        <v/>
      </c>
      <c r="D55" s="28" t="str">
        <f>IF($A55="","",_xll.ciqfunctions.udf.CIQ($A55,"IQ_TOTAL_REV",IQ_LTM,IQ_TODAY,"CHP",,$B$4))</f>
        <v/>
      </c>
      <c r="E55" s="28" t="str">
        <f>IF($A55="","",_xll.ciqfunctions.udf.CIQ($A55,"IQ_TOTAL_EQUITY",IQ_LTM,IQ_TODAY,"CHP",,$B$4))</f>
        <v/>
      </c>
      <c r="F55" s="28" t="str">
        <f>IF($A55="","",_xll.ciqfunctions.udf.CIQ($A55,"IQ_RETURN_CAPITAL_CHP",IQ_LTM,IQ_TODAY,"CHP"))</f>
        <v/>
      </c>
      <c r="G55" s="28" t="str">
        <f>IF($A55="","",_xll.ciqfunctions.udf.CIQ($A55,"IQ_RECURRING_EARN_ASSETS",IQ_LTM,IQ_TODAY,"CHP"))</f>
        <v/>
      </c>
      <c r="H55" s="28" t="str">
        <f>IF($A55="","",_xll.ciqfunctions.udf.CIQ($A55,"IQ_NET_WORKING_CAP_REV",IQ_LTM,IQ_TODAY,"CHP"))</f>
        <v/>
      </c>
      <c r="I55" s="28" t="str">
        <f>IF($A55="","",_xll.ciqfunctions.udf.CIQ($A55,"IQ_ASSET_TURNOVER",IQ_LTM,IQ_TODAY,"CHP"))</f>
        <v/>
      </c>
      <c r="J55" s="28" t="str">
        <f>IF($A55="","",_xll.ciqfunctions.udf.CIQ($A55,"IQ_INTAN_ASSETS_REV",IQ_LTM,IQ_TODAY,"CHP"))</f>
        <v/>
      </c>
      <c r="K55" s="28" t="str">
        <f>IF($A55="","",_xll.ciqfunctions.udf.CIQ($A55,"IQ_NET_WORKING_CAP_TOTAL_ASSETS",IQ_LTM,IQ_TODAY,"CHP"))</f>
        <v/>
      </c>
      <c r="L55" s="28" t="str">
        <f>IF($A55="","",_xll.ciqfunctions.udf.CIQ($A55,"IQ_AP_AR",IQ_LTM,IQ_TODAY,"CHP"))</f>
        <v/>
      </c>
      <c r="M55" s="28" t="str">
        <f>IF($A55="","",_xll.ciqfunctions.udf.CIQ($A55,"IQ_MGMT_RATE_RETURN",IQ_LTM,IQ_TODAY,"CHP"))</f>
        <v/>
      </c>
      <c r="N55" s="28" t="str">
        <f>IF($A55="","",_xll.ciqfunctions.udf.CIQ($A55,"IQ_GROSS_MARGIN",IQ_LTM,IQ_TODAY,"CHP"))</f>
        <v/>
      </c>
      <c r="O55" s="28" t="str">
        <f>IF($A55="","",_xll.ciqfunctions.udf.CIQ($A55,"IQ_EBITDA_MARGIN",IQ_LTM,IQ_TODAY,"CHP"))</f>
        <v/>
      </c>
      <c r="P55" s="20"/>
      <c r="Q55" s="28" t="str">
        <f>IF($A55="","",_xll.ciqfunctions.udf.CIQ($A55,"IQ_FFO_INT",IQ_LTM,IQ_TODAY,"CHP"))</f>
        <v/>
      </c>
      <c r="R55" s="28" t="str">
        <f>IF($A55="","",_xll.ciqfunctions.udf.CIQ($A55,"IQ_EBITDA_INT",IQ_LTM,IQ_TODAY,"CHP"))</f>
        <v/>
      </c>
      <c r="S55" s="28" t="str">
        <f>IF($A55="","",_xll.ciqfunctions.udf.CIQ($A55,"IQ_FFO_TOTAL_DEBT",IQ_LTM,IQ_TODAY,"CHP"))</f>
        <v/>
      </c>
      <c r="T55" s="28" t="str">
        <f>IF($A55="","",_xll.ciqfunctions.udf.CIQ($A55,"IQ_NET_DEBT_EBITDA",IQ_LTM,IQ_TODAY,"CHP"))</f>
        <v/>
      </c>
      <c r="U55" s="28" t="str">
        <f>IF($A55="","",_xll.ciqfunctions.udf.CIQ($A55,"IQ_TOTAL_DEBT_CAP",IQ_LTM,IQ_TODAY,"CHP"))</f>
        <v/>
      </c>
      <c r="V55" s="28" t="str">
        <f>IF($A55="","",_xll.ciqfunctions.udf.CIQ($A55,"IQ_DEBT_TOTAL_LIAB",IQ_LTM,IQ_TODAY,"CHP"))</f>
        <v/>
      </c>
      <c r="W55" s="28" t="str">
        <f>IF($A55="","",_xll.ciqfunctions.udf.CIQ($A55,"IQ_TOTAL_DEBT_TOTAL_REV",IQ_LTM,IQ_TODAY,"CHP"))</f>
        <v/>
      </c>
      <c r="X55" s="20"/>
      <c r="Y55" s="28" t="str">
        <f>IF($A55="","",_xll.ciqfunctions.udf.CIQ($A55,"IQ_FFO_PLUS_CASH_ST_DEBT",IQ_LTM,IQ_TODAY,"CHP"))</f>
        <v/>
      </c>
      <c r="Z55" s="28" t="str">
        <f>IF($A55="","",_xll.ciqfunctions.udf.CIQ($A55,"IQ_FFO_GROSS_PROFIT",IQ_LTM,IQ_TODAY,"CHP"))</f>
        <v/>
      </c>
      <c r="AA55" s="28" t="str">
        <f>IF($A55="","",_xll.ciqfunctions.udf.CIQ($A55,"IQ_BASIC_DEFENSE_INTERVAL",IQ_LTM,IQ_TODAY,"CHP"))</f>
        <v/>
      </c>
      <c r="AB55" s="28" t="str">
        <f>IF($A55="","",_xll.ciqfunctions.udf.CIQ($A55,"IQ_CURRENT_RATIO",IQ_LTM,IQ_TODAY,"CHP"))</f>
        <v/>
      </c>
      <c r="AC55" s="28" t="str">
        <f>IF($A55="","",_xll.ciqfunctions.udf.CIQ($A55,"IQ_QUICK_RATIO",IQ_LTM,IQ_TODAY,"CHP"))</f>
        <v/>
      </c>
    </row>
    <row r="56" spans="3:29" s="22" customFormat="1" ht="12.75" customHeight="1" x14ac:dyDescent="0.2">
      <c r="C56" s="37" t="str">
        <f>IF($A56="","",_xll.ciqfunctions.udf.CIQ($A56,"IQ_PERIODDATE",IQ_LTM,IQ_TODAY,"CHP"))</f>
        <v/>
      </c>
      <c r="D56" s="28" t="str">
        <f>IF($A56="","",_xll.ciqfunctions.udf.CIQ($A56,"IQ_TOTAL_REV",IQ_LTM,IQ_TODAY,"CHP",,$B$4))</f>
        <v/>
      </c>
      <c r="E56" s="28" t="str">
        <f>IF($A56="","",_xll.ciqfunctions.udf.CIQ($A56,"IQ_TOTAL_EQUITY",IQ_LTM,IQ_TODAY,"CHP",,$B$4))</f>
        <v/>
      </c>
      <c r="F56" s="28" t="str">
        <f>IF($A56="","",_xll.ciqfunctions.udf.CIQ($A56,"IQ_RETURN_CAPITAL_CHP",IQ_LTM,IQ_TODAY,"CHP"))</f>
        <v/>
      </c>
      <c r="G56" s="28" t="str">
        <f>IF($A56="","",_xll.ciqfunctions.udf.CIQ($A56,"IQ_RECURRING_EARN_ASSETS",IQ_LTM,IQ_TODAY,"CHP"))</f>
        <v/>
      </c>
      <c r="H56" s="28" t="str">
        <f>IF($A56="","",_xll.ciqfunctions.udf.CIQ($A56,"IQ_NET_WORKING_CAP_REV",IQ_LTM,IQ_TODAY,"CHP"))</f>
        <v/>
      </c>
      <c r="I56" s="28" t="str">
        <f>IF($A56="","",_xll.ciqfunctions.udf.CIQ($A56,"IQ_ASSET_TURNOVER",IQ_LTM,IQ_TODAY,"CHP"))</f>
        <v/>
      </c>
      <c r="J56" s="28" t="str">
        <f>IF($A56="","",_xll.ciqfunctions.udf.CIQ($A56,"IQ_INTAN_ASSETS_REV",IQ_LTM,IQ_TODAY,"CHP"))</f>
        <v/>
      </c>
      <c r="K56" s="28" t="str">
        <f>IF($A56="","",_xll.ciqfunctions.udf.CIQ($A56,"IQ_NET_WORKING_CAP_TOTAL_ASSETS",IQ_LTM,IQ_TODAY,"CHP"))</f>
        <v/>
      </c>
      <c r="L56" s="28" t="str">
        <f>IF($A56="","",_xll.ciqfunctions.udf.CIQ($A56,"IQ_AP_AR",IQ_LTM,IQ_TODAY,"CHP"))</f>
        <v/>
      </c>
      <c r="M56" s="28" t="str">
        <f>IF($A56="","",_xll.ciqfunctions.udf.CIQ($A56,"IQ_MGMT_RATE_RETURN",IQ_LTM,IQ_TODAY,"CHP"))</f>
        <v/>
      </c>
      <c r="N56" s="28" t="str">
        <f>IF($A56="","",_xll.ciqfunctions.udf.CIQ($A56,"IQ_GROSS_MARGIN",IQ_LTM,IQ_TODAY,"CHP"))</f>
        <v/>
      </c>
      <c r="O56" s="28" t="str">
        <f>IF($A56="","",_xll.ciqfunctions.udf.CIQ($A56,"IQ_EBITDA_MARGIN",IQ_LTM,IQ_TODAY,"CHP"))</f>
        <v/>
      </c>
      <c r="P56" s="20"/>
      <c r="Q56" s="28" t="str">
        <f>IF($A56="","",_xll.ciqfunctions.udf.CIQ($A56,"IQ_FFO_INT",IQ_LTM,IQ_TODAY,"CHP"))</f>
        <v/>
      </c>
      <c r="R56" s="28" t="str">
        <f>IF($A56="","",_xll.ciqfunctions.udf.CIQ($A56,"IQ_EBITDA_INT",IQ_LTM,IQ_TODAY,"CHP"))</f>
        <v/>
      </c>
      <c r="S56" s="28" t="str">
        <f>IF($A56="","",_xll.ciqfunctions.udf.CIQ($A56,"IQ_FFO_TOTAL_DEBT",IQ_LTM,IQ_TODAY,"CHP"))</f>
        <v/>
      </c>
      <c r="T56" s="28" t="str">
        <f>IF($A56="","",_xll.ciqfunctions.udf.CIQ($A56,"IQ_NET_DEBT_EBITDA",IQ_LTM,IQ_TODAY,"CHP"))</f>
        <v/>
      </c>
      <c r="U56" s="28" t="str">
        <f>IF($A56="","",_xll.ciqfunctions.udf.CIQ($A56,"IQ_TOTAL_DEBT_CAP",IQ_LTM,IQ_TODAY,"CHP"))</f>
        <v/>
      </c>
      <c r="V56" s="28" t="str">
        <f>IF($A56="","",_xll.ciqfunctions.udf.CIQ($A56,"IQ_DEBT_TOTAL_LIAB",IQ_LTM,IQ_TODAY,"CHP"))</f>
        <v/>
      </c>
      <c r="W56" s="28" t="str">
        <f>IF($A56="","",_xll.ciqfunctions.udf.CIQ($A56,"IQ_TOTAL_DEBT_TOTAL_REV",IQ_LTM,IQ_TODAY,"CHP"))</f>
        <v/>
      </c>
      <c r="X56" s="20"/>
      <c r="Y56" s="28" t="str">
        <f>IF($A56="","",_xll.ciqfunctions.udf.CIQ($A56,"IQ_FFO_PLUS_CASH_ST_DEBT",IQ_LTM,IQ_TODAY,"CHP"))</f>
        <v/>
      </c>
      <c r="Z56" s="28" t="str">
        <f>IF($A56="","",_xll.ciqfunctions.udf.CIQ($A56,"IQ_FFO_GROSS_PROFIT",IQ_LTM,IQ_TODAY,"CHP"))</f>
        <v/>
      </c>
      <c r="AA56" s="28" t="str">
        <f>IF($A56="","",_xll.ciqfunctions.udf.CIQ($A56,"IQ_BASIC_DEFENSE_INTERVAL",IQ_LTM,IQ_TODAY,"CHP"))</f>
        <v/>
      </c>
      <c r="AB56" s="28" t="str">
        <f>IF($A56="","",_xll.ciqfunctions.udf.CIQ($A56,"IQ_CURRENT_RATIO",IQ_LTM,IQ_TODAY,"CHP"))</f>
        <v/>
      </c>
      <c r="AC56" s="28" t="str">
        <f>IF($A56="","",_xll.ciqfunctions.udf.CIQ($A56,"IQ_QUICK_RATIO",IQ_LTM,IQ_TODAY,"CHP"))</f>
        <v/>
      </c>
    </row>
    <row r="57" spans="3:29" s="22" customFormat="1" ht="12.75" customHeight="1" x14ac:dyDescent="0.2">
      <c r="C57" s="37" t="str">
        <f>IF($A57="","",_xll.ciqfunctions.udf.CIQ($A57,"IQ_PERIODDATE",IQ_LTM,IQ_TODAY,"CHP"))</f>
        <v/>
      </c>
      <c r="D57" s="28" t="str">
        <f>IF($A57="","",_xll.ciqfunctions.udf.CIQ($A57,"IQ_TOTAL_REV",IQ_LTM,IQ_TODAY,"CHP",,$B$4))</f>
        <v/>
      </c>
      <c r="E57" s="28" t="str">
        <f>IF($A57="","",_xll.ciqfunctions.udf.CIQ($A57,"IQ_TOTAL_EQUITY",IQ_LTM,IQ_TODAY,"CHP",,$B$4))</f>
        <v/>
      </c>
      <c r="F57" s="28" t="str">
        <f>IF($A57="","",_xll.ciqfunctions.udf.CIQ($A57,"IQ_RETURN_CAPITAL_CHP",IQ_LTM,IQ_TODAY,"CHP"))</f>
        <v/>
      </c>
      <c r="G57" s="28" t="str">
        <f>IF($A57="","",_xll.ciqfunctions.udf.CIQ($A57,"IQ_RECURRING_EARN_ASSETS",IQ_LTM,IQ_TODAY,"CHP"))</f>
        <v/>
      </c>
      <c r="H57" s="28" t="str">
        <f>IF($A57="","",_xll.ciqfunctions.udf.CIQ($A57,"IQ_NET_WORKING_CAP_REV",IQ_LTM,IQ_TODAY,"CHP"))</f>
        <v/>
      </c>
      <c r="I57" s="28" t="str">
        <f>IF($A57="","",_xll.ciqfunctions.udf.CIQ($A57,"IQ_ASSET_TURNOVER",IQ_LTM,IQ_TODAY,"CHP"))</f>
        <v/>
      </c>
      <c r="J57" s="28" t="str">
        <f>IF($A57="","",_xll.ciqfunctions.udf.CIQ($A57,"IQ_INTAN_ASSETS_REV",IQ_LTM,IQ_TODAY,"CHP"))</f>
        <v/>
      </c>
      <c r="K57" s="28" t="str">
        <f>IF($A57="","",_xll.ciqfunctions.udf.CIQ($A57,"IQ_NET_WORKING_CAP_TOTAL_ASSETS",IQ_LTM,IQ_TODAY,"CHP"))</f>
        <v/>
      </c>
      <c r="L57" s="28" t="str">
        <f>IF($A57="","",_xll.ciqfunctions.udf.CIQ($A57,"IQ_AP_AR",IQ_LTM,IQ_TODAY,"CHP"))</f>
        <v/>
      </c>
      <c r="M57" s="28" t="str">
        <f>IF($A57="","",_xll.ciqfunctions.udf.CIQ($A57,"IQ_MGMT_RATE_RETURN",IQ_LTM,IQ_TODAY,"CHP"))</f>
        <v/>
      </c>
      <c r="N57" s="28" t="str">
        <f>IF($A57="","",_xll.ciqfunctions.udf.CIQ($A57,"IQ_GROSS_MARGIN",IQ_LTM,IQ_TODAY,"CHP"))</f>
        <v/>
      </c>
      <c r="O57" s="28" t="str">
        <f>IF($A57="","",_xll.ciqfunctions.udf.CIQ($A57,"IQ_EBITDA_MARGIN",IQ_LTM,IQ_TODAY,"CHP"))</f>
        <v/>
      </c>
      <c r="P57" s="20"/>
      <c r="Q57" s="28" t="str">
        <f>IF($A57="","",_xll.ciqfunctions.udf.CIQ($A57,"IQ_FFO_INT",IQ_LTM,IQ_TODAY,"CHP"))</f>
        <v/>
      </c>
      <c r="R57" s="28" t="str">
        <f>IF($A57="","",_xll.ciqfunctions.udf.CIQ($A57,"IQ_EBITDA_INT",IQ_LTM,IQ_TODAY,"CHP"))</f>
        <v/>
      </c>
      <c r="S57" s="28" t="str">
        <f>IF($A57="","",_xll.ciqfunctions.udf.CIQ($A57,"IQ_FFO_TOTAL_DEBT",IQ_LTM,IQ_TODAY,"CHP"))</f>
        <v/>
      </c>
      <c r="T57" s="28" t="str">
        <f>IF($A57="","",_xll.ciqfunctions.udf.CIQ($A57,"IQ_NET_DEBT_EBITDA",IQ_LTM,IQ_TODAY,"CHP"))</f>
        <v/>
      </c>
      <c r="U57" s="28" t="str">
        <f>IF($A57="","",_xll.ciqfunctions.udf.CIQ($A57,"IQ_TOTAL_DEBT_CAP",IQ_LTM,IQ_TODAY,"CHP"))</f>
        <v/>
      </c>
      <c r="V57" s="28" t="str">
        <f>IF($A57="","",_xll.ciqfunctions.udf.CIQ($A57,"IQ_DEBT_TOTAL_LIAB",IQ_LTM,IQ_TODAY,"CHP"))</f>
        <v/>
      </c>
      <c r="W57" s="28" t="str">
        <f>IF($A57="","",_xll.ciqfunctions.udf.CIQ($A57,"IQ_TOTAL_DEBT_TOTAL_REV",IQ_LTM,IQ_TODAY,"CHP"))</f>
        <v/>
      </c>
      <c r="X57" s="20"/>
      <c r="Y57" s="28" t="str">
        <f>IF($A57="","",_xll.ciqfunctions.udf.CIQ($A57,"IQ_FFO_PLUS_CASH_ST_DEBT",IQ_LTM,IQ_TODAY,"CHP"))</f>
        <v/>
      </c>
      <c r="Z57" s="28" t="str">
        <f>IF($A57="","",_xll.ciqfunctions.udf.CIQ($A57,"IQ_FFO_GROSS_PROFIT",IQ_LTM,IQ_TODAY,"CHP"))</f>
        <v/>
      </c>
      <c r="AA57" s="28" t="str">
        <f>IF($A57="","",_xll.ciqfunctions.udf.CIQ($A57,"IQ_BASIC_DEFENSE_INTERVAL",IQ_LTM,IQ_TODAY,"CHP"))</f>
        <v/>
      </c>
      <c r="AB57" s="28" t="str">
        <f>IF($A57="","",_xll.ciqfunctions.udf.CIQ($A57,"IQ_CURRENT_RATIO",IQ_LTM,IQ_TODAY,"CHP"))</f>
        <v/>
      </c>
      <c r="AC57" s="28" t="str">
        <f>IF($A57="","",_xll.ciqfunctions.udf.CIQ($A57,"IQ_QUICK_RATIO",IQ_LTM,IQ_TODAY,"CHP"))</f>
        <v/>
      </c>
    </row>
    <row r="58" spans="3:29" s="22" customFormat="1" ht="12.75" customHeight="1" x14ac:dyDescent="0.2">
      <c r="C58" s="37" t="str">
        <f>IF($A58="","",_xll.ciqfunctions.udf.CIQ($A58,"IQ_PERIODDATE",IQ_LTM,IQ_TODAY,"CHP"))</f>
        <v/>
      </c>
      <c r="D58" s="28" t="str">
        <f>IF($A58="","",_xll.ciqfunctions.udf.CIQ($A58,"IQ_TOTAL_REV",IQ_LTM,IQ_TODAY,"CHP",,$B$4))</f>
        <v/>
      </c>
      <c r="E58" s="28" t="str">
        <f>IF($A58="","",_xll.ciqfunctions.udf.CIQ($A58,"IQ_TOTAL_EQUITY",IQ_LTM,IQ_TODAY,"CHP",,$B$4))</f>
        <v/>
      </c>
      <c r="F58" s="28" t="str">
        <f>IF($A58="","",_xll.ciqfunctions.udf.CIQ($A58,"IQ_RETURN_CAPITAL_CHP",IQ_LTM,IQ_TODAY,"CHP"))</f>
        <v/>
      </c>
      <c r="G58" s="28" t="str">
        <f>IF($A58="","",_xll.ciqfunctions.udf.CIQ($A58,"IQ_RECURRING_EARN_ASSETS",IQ_LTM,IQ_TODAY,"CHP"))</f>
        <v/>
      </c>
      <c r="H58" s="28" t="str">
        <f>IF($A58="","",_xll.ciqfunctions.udf.CIQ($A58,"IQ_NET_WORKING_CAP_REV",IQ_LTM,IQ_TODAY,"CHP"))</f>
        <v/>
      </c>
      <c r="I58" s="28" t="str">
        <f>IF($A58="","",_xll.ciqfunctions.udf.CIQ($A58,"IQ_ASSET_TURNOVER",IQ_LTM,IQ_TODAY,"CHP"))</f>
        <v/>
      </c>
      <c r="J58" s="28" t="str">
        <f>IF($A58="","",_xll.ciqfunctions.udf.CIQ($A58,"IQ_INTAN_ASSETS_REV",IQ_LTM,IQ_TODAY,"CHP"))</f>
        <v/>
      </c>
      <c r="K58" s="28" t="str">
        <f>IF($A58="","",_xll.ciqfunctions.udf.CIQ($A58,"IQ_NET_WORKING_CAP_TOTAL_ASSETS",IQ_LTM,IQ_TODAY,"CHP"))</f>
        <v/>
      </c>
      <c r="L58" s="28" t="str">
        <f>IF($A58="","",_xll.ciqfunctions.udf.CIQ($A58,"IQ_AP_AR",IQ_LTM,IQ_TODAY,"CHP"))</f>
        <v/>
      </c>
      <c r="M58" s="28" t="str">
        <f>IF($A58="","",_xll.ciqfunctions.udf.CIQ($A58,"IQ_MGMT_RATE_RETURN",IQ_LTM,IQ_TODAY,"CHP"))</f>
        <v/>
      </c>
      <c r="N58" s="28" t="str">
        <f>IF($A58="","",_xll.ciqfunctions.udf.CIQ($A58,"IQ_GROSS_MARGIN",IQ_LTM,IQ_TODAY,"CHP"))</f>
        <v/>
      </c>
      <c r="O58" s="28" t="str">
        <f>IF($A58="","",_xll.ciqfunctions.udf.CIQ($A58,"IQ_EBITDA_MARGIN",IQ_LTM,IQ_TODAY,"CHP"))</f>
        <v/>
      </c>
      <c r="P58" s="20"/>
      <c r="Q58" s="28" t="str">
        <f>IF($A58="","",_xll.ciqfunctions.udf.CIQ($A58,"IQ_FFO_INT",IQ_LTM,IQ_TODAY,"CHP"))</f>
        <v/>
      </c>
      <c r="R58" s="28" t="str">
        <f>IF($A58="","",_xll.ciqfunctions.udf.CIQ($A58,"IQ_EBITDA_INT",IQ_LTM,IQ_TODAY,"CHP"))</f>
        <v/>
      </c>
      <c r="S58" s="28" t="str">
        <f>IF($A58="","",_xll.ciqfunctions.udf.CIQ($A58,"IQ_FFO_TOTAL_DEBT",IQ_LTM,IQ_TODAY,"CHP"))</f>
        <v/>
      </c>
      <c r="T58" s="28" t="str">
        <f>IF($A58="","",_xll.ciqfunctions.udf.CIQ($A58,"IQ_NET_DEBT_EBITDA",IQ_LTM,IQ_TODAY,"CHP"))</f>
        <v/>
      </c>
      <c r="U58" s="28" t="str">
        <f>IF($A58="","",_xll.ciqfunctions.udf.CIQ($A58,"IQ_TOTAL_DEBT_CAP",IQ_LTM,IQ_TODAY,"CHP"))</f>
        <v/>
      </c>
      <c r="V58" s="28" t="str">
        <f>IF($A58="","",_xll.ciqfunctions.udf.CIQ($A58,"IQ_DEBT_TOTAL_LIAB",IQ_LTM,IQ_TODAY,"CHP"))</f>
        <v/>
      </c>
      <c r="W58" s="28" t="str">
        <f>IF($A58="","",_xll.ciqfunctions.udf.CIQ($A58,"IQ_TOTAL_DEBT_TOTAL_REV",IQ_LTM,IQ_TODAY,"CHP"))</f>
        <v/>
      </c>
      <c r="X58" s="20"/>
      <c r="Y58" s="28" t="str">
        <f>IF($A58="","",_xll.ciqfunctions.udf.CIQ($A58,"IQ_FFO_PLUS_CASH_ST_DEBT",IQ_LTM,IQ_TODAY,"CHP"))</f>
        <v/>
      </c>
      <c r="Z58" s="28" t="str">
        <f>IF($A58="","",_xll.ciqfunctions.udf.CIQ($A58,"IQ_FFO_GROSS_PROFIT",IQ_LTM,IQ_TODAY,"CHP"))</f>
        <v/>
      </c>
      <c r="AA58" s="28" t="str">
        <f>IF($A58="","",_xll.ciqfunctions.udf.CIQ($A58,"IQ_BASIC_DEFENSE_INTERVAL",IQ_LTM,IQ_TODAY,"CHP"))</f>
        <v/>
      </c>
      <c r="AB58" s="28" t="str">
        <f>IF($A58="","",_xll.ciqfunctions.udf.CIQ($A58,"IQ_CURRENT_RATIO",IQ_LTM,IQ_TODAY,"CHP"))</f>
        <v/>
      </c>
      <c r="AC58" s="28" t="str">
        <f>IF($A58="","",_xll.ciqfunctions.udf.CIQ($A58,"IQ_QUICK_RATIO",IQ_LTM,IQ_TODAY,"CHP"))</f>
        <v/>
      </c>
    </row>
    <row r="59" spans="3:29" s="22" customFormat="1" ht="12.75" customHeight="1" x14ac:dyDescent="0.2">
      <c r="C59" s="37" t="str">
        <f>IF($A59="","",_xll.ciqfunctions.udf.CIQ($A59,"IQ_PERIODDATE",IQ_LTM,IQ_TODAY,"CHP"))</f>
        <v/>
      </c>
      <c r="D59" s="28" t="str">
        <f>IF($A59="","",_xll.ciqfunctions.udf.CIQ($A59,"IQ_TOTAL_REV",IQ_LTM,IQ_TODAY,"CHP",,$B$4))</f>
        <v/>
      </c>
      <c r="E59" s="28" t="str">
        <f>IF($A59="","",_xll.ciqfunctions.udf.CIQ($A59,"IQ_TOTAL_EQUITY",IQ_LTM,IQ_TODAY,"CHP",,$B$4))</f>
        <v/>
      </c>
      <c r="F59" s="28" t="str">
        <f>IF($A59="","",_xll.ciqfunctions.udf.CIQ($A59,"IQ_RETURN_CAPITAL_CHP",IQ_LTM,IQ_TODAY,"CHP"))</f>
        <v/>
      </c>
      <c r="G59" s="28" t="str">
        <f>IF($A59="","",_xll.ciqfunctions.udf.CIQ($A59,"IQ_RECURRING_EARN_ASSETS",IQ_LTM,IQ_TODAY,"CHP"))</f>
        <v/>
      </c>
      <c r="H59" s="28" t="str">
        <f>IF($A59="","",_xll.ciqfunctions.udf.CIQ($A59,"IQ_NET_WORKING_CAP_REV",IQ_LTM,IQ_TODAY,"CHP"))</f>
        <v/>
      </c>
      <c r="I59" s="28" t="str">
        <f>IF($A59="","",_xll.ciqfunctions.udf.CIQ($A59,"IQ_ASSET_TURNOVER",IQ_LTM,IQ_TODAY,"CHP"))</f>
        <v/>
      </c>
      <c r="J59" s="28" t="str">
        <f>IF($A59="","",_xll.ciqfunctions.udf.CIQ($A59,"IQ_INTAN_ASSETS_REV",IQ_LTM,IQ_TODAY,"CHP"))</f>
        <v/>
      </c>
      <c r="K59" s="28" t="str">
        <f>IF($A59="","",_xll.ciqfunctions.udf.CIQ($A59,"IQ_NET_WORKING_CAP_TOTAL_ASSETS",IQ_LTM,IQ_TODAY,"CHP"))</f>
        <v/>
      </c>
      <c r="L59" s="28" t="str">
        <f>IF($A59="","",_xll.ciqfunctions.udf.CIQ($A59,"IQ_AP_AR",IQ_LTM,IQ_TODAY,"CHP"))</f>
        <v/>
      </c>
      <c r="M59" s="28" t="str">
        <f>IF($A59="","",_xll.ciqfunctions.udf.CIQ($A59,"IQ_MGMT_RATE_RETURN",IQ_LTM,IQ_TODAY,"CHP"))</f>
        <v/>
      </c>
      <c r="N59" s="28" t="str">
        <f>IF($A59="","",_xll.ciqfunctions.udf.CIQ($A59,"IQ_GROSS_MARGIN",IQ_LTM,IQ_TODAY,"CHP"))</f>
        <v/>
      </c>
      <c r="O59" s="28" t="str">
        <f>IF($A59="","",_xll.ciqfunctions.udf.CIQ($A59,"IQ_EBITDA_MARGIN",IQ_LTM,IQ_TODAY,"CHP"))</f>
        <v/>
      </c>
      <c r="P59" s="20"/>
      <c r="Q59" s="28" t="str">
        <f>IF($A59="","",_xll.ciqfunctions.udf.CIQ($A59,"IQ_FFO_INT",IQ_LTM,IQ_TODAY,"CHP"))</f>
        <v/>
      </c>
      <c r="R59" s="28" t="str">
        <f>IF($A59="","",_xll.ciqfunctions.udf.CIQ($A59,"IQ_EBITDA_INT",IQ_LTM,IQ_TODAY,"CHP"))</f>
        <v/>
      </c>
      <c r="S59" s="28" t="str">
        <f>IF($A59="","",_xll.ciqfunctions.udf.CIQ($A59,"IQ_FFO_TOTAL_DEBT",IQ_LTM,IQ_TODAY,"CHP"))</f>
        <v/>
      </c>
      <c r="T59" s="28" t="str">
        <f>IF($A59="","",_xll.ciqfunctions.udf.CIQ($A59,"IQ_NET_DEBT_EBITDA",IQ_LTM,IQ_TODAY,"CHP"))</f>
        <v/>
      </c>
      <c r="U59" s="28" t="str">
        <f>IF($A59="","",_xll.ciqfunctions.udf.CIQ($A59,"IQ_TOTAL_DEBT_CAP",IQ_LTM,IQ_TODAY,"CHP"))</f>
        <v/>
      </c>
      <c r="V59" s="28" t="str">
        <f>IF($A59="","",_xll.ciqfunctions.udf.CIQ($A59,"IQ_DEBT_TOTAL_LIAB",IQ_LTM,IQ_TODAY,"CHP"))</f>
        <v/>
      </c>
      <c r="W59" s="28" t="str">
        <f>IF($A59="","",_xll.ciqfunctions.udf.CIQ($A59,"IQ_TOTAL_DEBT_TOTAL_REV",IQ_LTM,IQ_TODAY,"CHP"))</f>
        <v/>
      </c>
      <c r="X59" s="20"/>
      <c r="Y59" s="28" t="str">
        <f>IF($A59="","",_xll.ciqfunctions.udf.CIQ($A59,"IQ_FFO_PLUS_CASH_ST_DEBT",IQ_LTM,IQ_TODAY,"CHP"))</f>
        <v/>
      </c>
      <c r="Z59" s="28" t="str">
        <f>IF($A59="","",_xll.ciqfunctions.udf.CIQ($A59,"IQ_FFO_GROSS_PROFIT",IQ_LTM,IQ_TODAY,"CHP"))</f>
        <v/>
      </c>
      <c r="AA59" s="28" t="str">
        <f>IF($A59="","",_xll.ciqfunctions.udf.CIQ($A59,"IQ_BASIC_DEFENSE_INTERVAL",IQ_LTM,IQ_TODAY,"CHP"))</f>
        <v/>
      </c>
      <c r="AB59" s="28" t="str">
        <f>IF($A59="","",_xll.ciqfunctions.udf.CIQ($A59,"IQ_CURRENT_RATIO",IQ_LTM,IQ_TODAY,"CHP"))</f>
        <v/>
      </c>
      <c r="AC59" s="28" t="str">
        <f>IF($A59="","",_xll.ciqfunctions.udf.CIQ($A59,"IQ_QUICK_RATIO",IQ_LTM,IQ_TODAY,"CHP"))</f>
        <v/>
      </c>
    </row>
    <row r="60" spans="3:29" s="22" customFormat="1" ht="12.75" customHeight="1" x14ac:dyDescent="0.2">
      <c r="C60" s="37" t="str">
        <f>IF($A60="","",_xll.ciqfunctions.udf.CIQ($A60,"IQ_PERIODDATE",IQ_LTM,IQ_TODAY,"CHP"))</f>
        <v/>
      </c>
      <c r="D60" s="28" t="str">
        <f>IF($A60="","",_xll.ciqfunctions.udf.CIQ($A60,"IQ_TOTAL_REV",IQ_LTM,IQ_TODAY,"CHP",,$B$4))</f>
        <v/>
      </c>
      <c r="E60" s="28" t="str">
        <f>IF($A60="","",_xll.ciqfunctions.udf.CIQ($A60,"IQ_TOTAL_EQUITY",IQ_LTM,IQ_TODAY,"CHP",,$B$4))</f>
        <v/>
      </c>
      <c r="F60" s="28" t="str">
        <f>IF($A60="","",_xll.ciqfunctions.udf.CIQ($A60,"IQ_RETURN_CAPITAL_CHP",IQ_LTM,IQ_TODAY,"CHP"))</f>
        <v/>
      </c>
      <c r="G60" s="28" t="str">
        <f>IF($A60="","",_xll.ciqfunctions.udf.CIQ($A60,"IQ_RECURRING_EARN_ASSETS",IQ_LTM,IQ_TODAY,"CHP"))</f>
        <v/>
      </c>
      <c r="H60" s="28" t="str">
        <f>IF($A60="","",_xll.ciqfunctions.udf.CIQ($A60,"IQ_NET_WORKING_CAP_REV",IQ_LTM,IQ_TODAY,"CHP"))</f>
        <v/>
      </c>
      <c r="I60" s="28" t="str">
        <f>IF($A60="","",_xll.ciqfunctions.udf.CIQ($A60,"IQ_ASSET_TURNOVER",IQ_LTM,IQ_TODAY,"CHP"))</f>
        <v/>
      </c>
      <c r="J60" s="28" t="str">
        <f>IF($A60="","",_xll.ciqfunctions.udf.CIQ($A60,"IQ_INTAN_ASSETS_REV",IQ_LTM,IQ_TODAY,"CHP"))</f>
        <v/>
      </c>
      <c r="K60" s="28" t="str">
        <f>IF($A60="","",_xll.ciqfunctions.udf.CIQ($A60,"IQ_NET_WORKING_CAP_TOTAL_ASSETS",IQ_LTM,IQ_TODAY,"CHP"))</f>
        <v/>
      </c>
      <c r="L60" s="28" t="str">
        <f>IF($A60="","",_xll.ciqfunctions.udf.CIQ($A60,"IQ_AP_AR",IQ_LTM,IQ_TODAY,"CHP"))</f>
        <v/>
      </c>
      <c r="M60" s="28" t="str">
        <f>IF($A60="","",_xll.ciqfunctions.udf.CIQ($A60,"IQ_MGMT_RATE_RETURN",IQ_LTM,IQ_TODAY,"CHP"))</f>
        <v/>
      </c>
      <c r="N60" s="28" t="str">
        <f>IF($A60="","",_xll.ciqfunctions.udf.CIQ($A60,"IQ_GROSS_MARGIN",IQ_LTM,IQ_TODAY,"CHP"))</f>
        <v/>
      </c>
      <c r="O60" s="28" t="str">
        <f>IF($A60="","",_xll.ciqfunctions.udf.CIQ($A60,"IQ_EBITDA_MARGIN",IQ_LTM,IQ_TODAY,"CHP"))</f>
        <v/>
      </c>
      <c r="P60" s="20"/>
      <c r="Q60" s="28" t="str">
        <f>IF($A60="","",_xll.ciqfunctions.udf.CIQ($A60,"IQ_FFO_INT",IQ_LTM,IQ_TODAY,"CHP"))</f>
        <v/>
      </c>
      <c r="R60" s="28" t="str">
        <f>IF($A60="","",_xll.ciqfunctions.udf.CIQ($A60,"IQ_EBITDA_INT",IQ_LTM,IQ_TODAY,"CHP"))</f>
        <v/>
      </c>
      <c r="S60" s="28" t="str">
        <f>IF($A60="","",_xll.ciqfunctions.udf.CIQ($A60,"IQ_FFO_TOTAL_DEBT",IQ_LTM,IQ_TODAY,"CHP"))</f>
        <v/>
      </c>
      <c r="T60" s="28" t="str">
        <f>IF($A60="","",_xll.ciqfunctions.udf.CIQ($A60,"IQ_NET_DEBT_EBITDA",IQ_LTM,IQ_TODAY,"CHP"))</f>
        <v/>
      </c>
      <c r="U60" s="28" t="str">
        <f>IF($A60="","",_xll.ciqfunctions.udf.CIQ($A60,"IQ_TOTAL_DEBT_CAP",IQ_LTM,IQ_TODAY,"CHP"))</f>
        <v/>
      </c>
      <c r="V60" s="28" t="str">
        <f>IF($A60="","",_xll.ciqfunctions.udf.CIQ($A60,"IQ_DEBT_TOTAL_LIAB",IQ_LTM,IQ_TODAY,"CHP"))</f>
        <v/>
      </c>
      <c r="W60" s="28" t="str">
        <f>IF($A60="","",_xll.ciqfunctions.udf.CIQ($A60,"IQ_TOTAL_DEBT_TOTAL_REV",IQ_LTM,IQ_TODAY,"CHP"))</f>
        <v/>
      </c>
      <c r="X60" s="20"/>
      <c r="Y60" s="28" t="str">
        <f>IF($A60="","",_xll.ciqfunctions.udf.CIQ($A60,"IQ_FFO_PLUS_CASH_ST_DEBT",IQ_LTM,IQ_TODAY,"CHP"))</f>
        <v/>
      </c>
      <c r="Z60" s="28" t="str">
        <f>IF($A60="","",_xll.ciqfunctions.udf.CIQ($A60,"IQ_FFO_GROSS_PROFIT",IQ_LTM,IQ_TODAY,"CHP"))</f>
        <v/>
      </c>
      <c r="AA60" s="28" t="str">
        <f>IF($A60="","",_xll.ciqfunctions.udf.CIQ($A60,"IQ_BASIC_DEFENSE_INTERVAL",IQ_LTM,IQ_TODAY,"CHP"))</f>
        <v/>
      </c>
      <c r="AB60" s="28" t="str">
        <f>IF($A60="","",_xll.ciqfunctions.udf.CIQ($A60,"IQ_CURRENT_RATIO",IQ_LTM,IQ_TODAY,"CHP"))</f>
        <v/>
      </c>
      <c r="AC60" s="28" t="str">
        <f>IF($A60="","",_xll.ciqfunctions.udf.CIQ($A60,"IQ_QUICK_RATIO",IQ_LTM,IQ_TODAY,"CHP"))</f>
        <v/>
      </c>
    </row>
    <row r="61" spans="3:29" s="22" customFormat="1" ht="12.75" customHeight="1" x14ac:dyDescent="0.2">
      <c r="C61" s="37" t="str">
        <f>IF($A61="","",_xll.ciqfunctions.udf.CIQ($A61,"IQ_PERIODDATE",IQ_LTM,IQ_TODAY,"CHP"))</f>
        <v/>
      </c>
      <c r="D61" s="28" t="str">
        <f>IF($A61="","",_xll.ciqfunctions.udf.CIQ($A61,"IQ_TOTAL_REV",IQ_LTM,IQ_TODAY,"CHP",,$B$4))</f>
        <v/>
      </c>
      <c r="E61" s="28" t="str">
        <f>IF($A61="","",_xll.ciqfunctions.udf.CIQ($A61,"IQ_TOTAL_EQUITY",IQ_LTM,IQ_TODAY,"CHP",,$B$4))</f>
        <v/>
      </c>
      <c r="F61" s="28" t="str">
        <f>IF($A61="","",_xll.ciqfunctions.udf.CIQ($A61,"IQ_RETURN_CAPITAL_CHP",IQ_LTM,IQ_TODAY,"CHP"))</f>
        <v/>
      </c>
      <c r="G61" s="28" t="str">
        <f>IF($A61="","",_xll.ciqfunctions.udf.CIQ($A61,"IQ_RECURRING_EARN_ASSETS",IQ_LTM,IQ_TODAY,"CHP"))</f>
        <v/>
      </c>
      <c r="H61" s="28" t="str">
        <f>IF($A61="","",_xll.ciqfunctions.udf.CIQ($A61,"IQ_NET_WORKING_CAP_REV",IQ_LTM,IQ_TODAY,"CHP"))</f>
        <v/>
      </c>
      <c r="I61" s="28" t="str">
        <f>IF($A61="","",_xll.ciqfunctions.udf.CIQ($A61,"IQ_ASSET_TURNOVER",IQ_LTM,IQ_TODAY,"CHP"))</f>
        <v/>
      </c>
      <c r="J61" s="28" t="str">
        <f>IF($A61="","",_xll.ciqfunctions.udf.CIQ($A61,"IQ_INTAN_ASSETS_REV",IQ_LTM,IQ_TODAY,"CHP"))</f>
        <v/>
      </c>
      <c r="K61" s="28" t="str">
        <f>IF($A61="","",_xll.ciqfunctions.udf.CIQ($A61,"IQ_NET_WORKING_CAP_TOTAL_ASSETS",IQ_LTM,IQ_TODAY,"CHP"))</f>
        <v/>
      </c>
      <c r="L61" s="28" t="str">
        <f>IF($A61="","",_xll.ciqfunctions.udf.CIQ($A61,"IQ_AP_AR",IQ_LTM,IQ_TODAY,"CHP"))</f>
        <v/>
      </c>
      <c r="M61" s="28" t="str">
        <f>IF($A61="","",_xll.ciqfunctions.udf.CIQ($A61,"IQ_MGMT_RATE_RETURN",IQ_LTM,IQ_TODAY,"CHP"))</f>
        <v/>
      </c>
      <c r="N61" s="28" t="str">
        <f>IF($A61="","",_xll.ciqfunctions.udf.CIQ($A61,"IQ_GROSS_MARGIN",IQ_LTM,IQ_TODAY,"CHP"))</f>
        <v/>
      </c>
      <c r="O61" s="28" t="str">
        <f>IF($A61="","",_xll.ciqfunctions.udf.CIQ($A61,"IQ_EBITDA_MARGIN",IQ_LTM,IQ_TODAY,"CHP"))</f>
        <v/>
      </c>
      <c r="P61" s="20"/>
      <c r="Q61" s="28" t="str">
        <f>IF($A61="","",_xll.ciqfunctions.udf.CIQ($A61,"IQ_FFO_INT",IQ_LTM,IQ_TODAY,"CHP"))</f>
        <v/>
      </c>
      <c r="R61" s="28" t="str">
        <f>IF($A61="","",_xll.ciqfunctions.udf.CIQ($A61,"IQ_EBITDA_INT",IQ_LTM,IQ_TODAY,"CHP"))</f>
        <v/>
      </c>
      <c r="S61" s="28" t="str">
        <f>IF($A61="","",_xll.ciqfunctions.udf.CIQ($A61,"IQ_FFO_TOTAL_DEBT",IQ_LTM,IQ_TODAY,"CHP"))</f>
        <v/>
      </c>
      <c r="T61" s="28" t="str">
        <f>IF($A61="","",_xll.ciqfunctions.udf.CIQ($A61,"IQ_NET_DEBT_EBITDA",IQ_LTM,IQ_TODAY,"CHP"))</f>
        <v/>
      </c>
      <c r="U61" s="28" t="str">
        <f>IF($A61="","",_xll.ciqfunctions.udf.CIQ($A61,"IQ_TOTAL_DEBT_CAP",IQ_LTM,IQ_TODAY,"CHP"))</f>
        <v/>
      </c>
      <c r="V61" s="28" t="str">
        <f>IF($A61="","",_xll.ciqfunctions.udf.CIQ($A61,"IQ_DEBT_TOTAL_LIAB",IQ_LTM,IQ_TODAY,"CHP"))</f>
        <v/>
      </c>
      <c r="W61" s="28" t="str">
        <f>IF($A61="","",_xll.ciqfunctions.udf.CIQ($A61,"IQ_TOTAL_DEBT_TOTAL_REV",IQ_LTM,IQ_TODAY,"CHP"))</f>
        <v/>
      </c>
      <c r="X61" s="20"/>
      <c r="Y61" s="28" t="str">
        <f>IF($A61="","",_xll.ciqfunctions.udf.CIQ($A61,"IQ_FFO_PLUS_CASH_ST_DEBT",IQ_LTM,IQ_TODAY,"CHP"))</f>
        <v/>
      </c>
      <c r="Z61" s="28" t="str">
        <f>IF($A61="","",_xll.ciqfunctions.udf.CIQ($A61,"IQ_FFO_GROSS_PROFIT",IQ_LTM,IQ_TODAY,"CHP"))</f>
        <v/>
      </c>
      <c r="AA61" s="28" t="str">
        <f>IF($A61="","",_xll.ciqfunctions.udf.CIQ($A61,"IQ_BASIC_DEFENSE_INTERVAL",IQ_LTM,IQ_TODAY,"CHP"))</f>
        <v/>
      </c>
      <c r="AB61" s="28" t="str">
        <f>IF($A61="","",_xll.ciqfunctions.udf.CIQ($A61,"IQ_CURRENT_RATIO",IQ_LTM,IQ_TODAY,"CHP"))</f>
        <v/>
      </c>
      <c r="AC61" s="28" t="str">
        <f>IF($A61="","",_xll.ciqfunctions.udf.CIQ($A61,"IQ_QUICK_RATIO",IQ_LTM,IQ_TODAY,"CHP"))</f>
        <v/>
      </c>
    </row>
    <row r="62" spans="3:29" s="22" customFormat="1" ht="12.75" customHeight="1" x14ac:dyDescent="0.2">
      <c r="C62" s="37" t="str">
        <f>IF($A62="","",_xll.ciqfunctions.udf.CIQ($A62,"IQ_PERIODDATE",IQ_LTM,IQ_TODAY,"CHP"))</f>
        <v/>
      </c>
      <c r="D62" s="28" t="str">
        <f>IF($A62="","",_xll.ciqfunctions.udf.CIQ($A62,"IQ_TOTAL_REV",IQ_LTM,IQ_TODAY,"CHP",,$B$4))</f>
        <v/>
      </c>
      <c r="E62" s="28" t="str">
        <f>IF($A62="","",_xll.ciqfunctions.udf.CIQ($A62,"IQ_TOTAL_EQUITY",IQ_LTM,IQ_TODAY,"CHP",,$B$4))</f>
        <v/>
      </c>
      <c r="F62" s="28" t="str">
        <f>IF($A62="","",_xll.ciqfunctions.udf.CIQ($A62,"IQ_RETURN_CAPITAL_CHP",IQ_LTM,IQ_TODAY,"CHP"))</f>
        <v/>
      </c>
      <c r="G62" s="28" t="str">
        <f>IF($A62="","",_xll.ciqfunctions.udf.CIQ($A62,"IQ_RECURRING_EARN_ASSETS",IQ_LTM,IQ_TODAY,"CHP"))</f>
        <v/>
      </c>
      <c r="H62" s="28" t="str">
        <f>IF($A62="","",_xll.ciqfunctions.udf.CIQ($A62,"IQ_NET_WORKING_CAP_REV",IQ_LTM,IQ_TODAY,"CHP"))</f>
        <v/>
      </c>
      <c r="I62" s="28" t="str">
        <f>IF($A62="","",_xll.ciqfunctions.udf.CIQ($A62,"IQ_ASSET_TURNOVER",IQ_LTM,IQ_TODAY,"CHP"))</f>
        <v/>
      </c>
      <c r="J62" s="28" t="str">
        <f>IF($A62="","",_xll.ciqfunctions.udf.CIQ($A62,"IQ_INTAN_ASSETS_REV",IQ_LTM,IQ_TODAY,"CHP"))</f>
        <v/>
      </c>
      <c r="K62" s="28" t="str">
        <f>IF($A62="","",_xll.ciqfunctions.udf.CIQ($A62,"IQ_NET_WORKING_CAP_TOTAL_ASSETS",IQ_LTM,IQ_TODAY,"CHP"))</f>
        <v/>
      </c>
      <c r="L62" s="28" t="str">
        <f>IF($A62="","",_xll.ciqfunctions.udf.CIQ($A62,"IQ_AP_AR",IQ_LTM,IQ_TODAY,"CHP"))</f>
        <v/>
      </c>
      <c r="M62" s="28" t="str">
        <f>IF($A62="","",_xll.ciqfunctions.udf.CIQ($A62,"IQ_MGMT_RATE_RETURN",IQ_LTM,IQ_TODAY,"CHP"))</f>
        <v/>
      </c>
      <c r="N62" s="28" t="str">
        <f>IF($A62="","",_xll.ciqfunctions.udf.CIQ($A62,"IQ_GROSS_MARGIN",IQ_LTM,IQ_TODAY,"CHP"))</f>
        <v/>
      </c>
      <c r="O62" s="28" t="str">
        <f>IF($A62="","",_xll.ciqfunctions.udf.CIQ($A62,"IQ_EBITDA_MARGIN",IQ_LTM,IQ_TODAY,"CHP"))</f>
        <v/>
      </c>
      <c r="P62" s="20"/>
      <c r="Q62" s="28" t="str">
        <f>IF($A62="","",_xll.ciqfunctions.udf.CIQ($A62,"IQ_FFO_INT",IQ_LTM,IQ_TODAY,"CHP"))</f>
        <v/>
      </c>
      <c r="R62" s="28" t="str">
        <f>IF($A62="","",_xll.ciqfunctions.udf.CIQ($A62,"IQ_EBITDA_INT",IQ_LTM,IQ_TODAY,"CHP"))</f>
        <v/>
      </c>
      <c r="S62" s="28" t="str">
        <f>IF($A62="","",_xll.ciqfunctions.udf.CIQ($A62,"IQ_FFO_TOTAL_DEBT",IQ_LTM,IQ_TODAY,"CHP"))</f>
        <v/>
      </c>
      <c r="T62" s="28" t="str">
        <f>IF($A62="","",_xll.ciqfunctions.udf.CIQ($A62,"IQ_NET_DEBT_EBITDA",IQ_LTM,IQ_TODAY,"CHP"))</f>
        <v/>
      </c>
      <c r="U62" s="28" t="str">
        <f>IF($A62="","",_xll.ciqfunctions.udf.CIQ($A62,"IQ_TOTAL_DEBT_CAP",IQ_LTM,IQ_TODAY,"CHP"))</f>
        <v/>
      </c>
      <c r="V62" s="28" t="str">
        <f>IF($A62="","",_xll.ciqfunctions.udf.CIQ($A62,"IQ_DEBT_TOTAL_LIAB",IQ_LTM,IQ_TODAY,"CHP"))</f>
        <v/>
      </c>
      <c r="W62" s="28" t="str">
        <f>IF($A62="","",_xll.ciqfunctions.udf.CIQ($A62,"IQ_TOTAL_DEBT_TOTAL_REV",IQ_LTM,IQ_TODAY,"CHP"))</f>
        <v/>
      </c>
      <c r="X62" s="20"/>
      <c r="Y62" s="28" t="str">
        <f>IF($A62="","",_xll.ciqfunctions.udf.CIQ($A62,"IQ_FFO_PLUS_CASH_ST_DEBT",IQ_LTM,IQ_TODAY,"CHP"))</f>
        <v/>
      </c>
      <c r="Z62" s="28" t="str">
        <f>IF($A62="","",_xll.ciqfunctions.udf.CIQ($A62,"IQ_FFO_GROSS_PROFIT",IQ_LTM,IQ_TODAY,"CHP"))</f>
        <v/>
      </c>
      <c r="AA62" s="28" t="str">
        <f>IF($A62="","",_xll.ciqfunctions.udf.CIQ($A62,"IQ_BASIC_DEFENSE_INTERVAL",IQ_LTM,IQ_TODAY,"CHP"))</f>
        <v/>
      </c>
      <c r="AB62" s="28" t="str">
        <f>IF($A62="","",_xll.ciqfunctions.udf.CIQ($A62,"IQ_CURRENT_RATIO",IQ_LTM,IQ_TODAY,"CHP"))</f>
        <v/>
      </c>
      <c r="AC62" s="28" t="str">
        <f>IF($A62="","",_xll.ciqfunctions.udf.CIQ($A62,"IQ_QUICK_RATIO",IQ_LTM,IQ_TODAY,"CHP"))</f>
        <v/>
      </c>
    </row>
    <row r="63" spans="3:29" s="22" customFormat="1" ht="12.75" customHeight="1" x14ac:dyDescent="0.2">
      <c r="C63" s="37" t="str">
        <f>IF($A63="","",_xll.ciqfunctions.udf.CIQ($A63,"IQ_PERIODDATE",IQ_LTM,IQ_TODAY,"CHP"))</f>
        <v/>
      </c>
      <c r="D63" s="28" t="str">
        <f>IF($A63="","",_xll.ciqfunctions.udf.CIQ($A63,"IQ_TOTAL_REV",IQ_LTM,IQ_TODAY,"CHP",,$B$4))</f>
        <v/>
      </c>
      <c r="E63" s="28" t="str">
        <f>IF($A63="","",_xll.ciqfunctions.udf.CIQ($A63,"IQ_TOTAL_EQUITY",IQ_LTM,IQ_TODAY,"CHP",,$B$4))</f>
        <v/>
      </c>
      <c r="F63" s="28" t="str">
        <f>IF($A63="","",_xll.ciqfunctions.udf.CIQ($A63,"IQ_RETURN_CAPITAL_CHP",IQ_LTM,IQ_TODAY,"CHP"))</f>
        <v/>
      </c>
      <c r="G63" s="28" t="str">
        <f>IF($A63="","",_xll.ciqfunctions.udf.CIQ($A63,"IQ_RECURRING_EARN_ASSETS",IQ_LTM,IQ_TODAY,"CHP"))</f>
        <v/>
      </c>
      <c r="H63" s="28" t="str">
        <f>IF($A63="","",_xll.ciqfunctions.udf.CIQ($A63,"IQ_NET_WORKING_CAP_REV",IQ_LTM,IQ_TODAY,"CHP"))</f>
        <v/>
      </c>
      <c r="I63" s="28" t="str">
        <f>IF($A63="","",_xll.ciqfunctions.udf.CIQ($A63,"IQ_ASSET_TURNOVER",IQ_LTM,IQ_TODAY,"CHP"))</f>
        <v/>
      </c>
      <c r="J63" s="28" t="str">
        <f>IF($A63="","",_xll.ciqfunctions.udf.CIQ($A63,"IQ_INTAN_ASSETS_REV",IQ_LTM,IQ_TODAY,"CHP"))</f>
        <v/>
      </c>
      <c r="K63" s="28" t="str">
        <f>IF($A63="","",_xll.ciqfunctions.udf.CIQ($A63,"IQ_NET_WORKING_CAP_TOTAL_ASSETS",IQ_LTM,IQ_TODAY,"CHP"))</f>
        <v/>
      </c>
      <c r="L63" s="28" t="str">
        <f>IF($A63="","",_xll.ciqfunctions.udf.CIQ($A63,"IQ_AP_AR",IQ_LTM,IQ_TODAY,"CHP"))</f>
        <v/>
      </c>
      <c r="M63" s="28" t="str">
        <f>IF($A63="","",_xll.ciqfunctions.udf.CIQ($A63,"IQ_MGMT_RATE_RETURN",IQ_LTM,IQ_TODAY,"CHP"))</f>
        <v/>
      </c>
      <c r="N63" s="28" t="str">
        <f>IF($A63="","",_xll.ciqfunctions.udf.CIQ($A63,"IQ_GROSS_MARGIN",IQ_LTM,IQ_TODAY,"CHP"))</f>
        <v/>
      </c>
      <c r="O63" s="28" t="str">
        <f>IF($A63="","",_xll.ciqfunctions.udf.CIQ($A63,"IQ_EBITDA_MARGIN",IQ_LTM,IQ_TODAY,"CHP"))</f>
        <v/>
      </c>
      <c r="P63" s="20"/>
      <c r="Q63" s="28" t="str">
        <f>IF($A63="","",_xll.ciqfunctions.udf.CIQ($A63,"IQ_FFO_INT",IQ_LTM,IQ_TODAY,"CHP"))</f>
        <v/>
      </c>
      <c r="R63" s="28" t="str">
        <f>IF($A63="","",_xll.ciqfunctions.udf.CIQ($A63,"IQ_EBITDA_INT",IQ_LTM,IQ_TODAY,"CHP"))</f>
        <v/>
      </c>
      <c r="S63" s="28" t="str">
        <f>IF($A63="","",_xll.ciqfunctions.udf.CIQ($A63,"IQ_FFO_TOTAL_DEBT",IQ_LTM,IQ_TODAY,"CHP"))</f>
        <v/>
      </c>
      <c r="T63" s="28" t="str">
        <f>IF($A63="","",_xll.ciqfunctions.udf.CIQ($A63,"IQ_NET_DEBT_EBITDA",IQ_LTM,IQ_TODAY,"CHP"))</f>
        <v/>
      </c>
      <c r="U63" s="28" t="str">
        <f>IF($A63="","",_xll.ciqfunctions.udf.CIQ($A63,"IQ_TOTAL_DEBT_CAP",IQ_LTM,IQ_TODAY,"CHP"))</f>
        <v/>
      </c>
      <c r="V63" s="28" t="str">
        <f>IF($A63="","",_xll.ciqfunctions.udf.CIQ($A63,"IQ_DEBT_TOTAL_LIAB",IQ_LTM,IQ_TODAY,"CHP"))</f>
        <v/>
      </c>
      <c r="W63" s="28" t="str">
        <f>IF($A63="","",_xll.ciqfunctions.udf.CIQ($A63,"IQ_TOTAL_DEBT_TOTAL_REV",IQ_LTM,IQ_TODAY,"CHP"))</f>
        <v/>
      </c>
      <c r="X63" s="20"/>
      <c r="Y63" s="28" t="str">
        <f>IF($A63="","",_xll.ciqfunctions.udf.CIQ($A63,"IQ_FFO_PLUS_CASH_ST_DEBT",IQ_LTM,IQ_TODAY,"CHP"))</f>
        <v/>
      </c>
      <c r="Z63" s="28" t="str">
        <f>IF($A63="","",_xll.ciqfunctions.udf.CIQ($A63,"IQ_FFO_GROSS_PROFIT",IQ_LTM,IQ_TODAY,"CHP"))</f>
        <v/>
      </c>
      <c r="AA63" s="28" t="str">
        <f>IF($A63="","",_xll.ciqfunctions.udf.CIQ($A63,"IQ_BASIC_DEFENSE_INTERVAL",IQ_LTM,IQ_TODAY,"CHP"))</f>
        <v/>
      </c>
      <c r="AB63" s="28" t="str">
        <f>IF($A63="","",_xll.ciqfunctions.udf.CIQ($A63,"IQ_CURRENT_RATIO",IQ_LTM,IQ_TODAY,"CHP"))</f>
        <v/>
      </c>
      <c r="AC63" s="28" t="str">
        <f>IF($A63="","",_xll.ciqfunctions.udf.CIQ($A63,"IQ_QUICK_RATIO",IQ_LTM,IQ_TODAY,"CHP"))</f>
        <v/>
      </c>
    </row>
    <row r="64" spans="3:29" s="22" customFormat="1" ht="12.75" customHeight="1" x14ac:dyDescent="0.2">
      <c r="C64" s="37" t="str">
        <f>IF($A64="","",_xll.ciqfunctions.udf.CIQ($A64,"IQ_PERIODDATE",IQ_LTM,IQ_TODAY,"CHP"))</f>
        <v/>
      </c>
      <c r="D64" s="28" t="str">
        <f>IF($A64="","",_xll.ciqfunctions.udf.CIQ($A64,"IQ_TOTAL_REV",IQ_LTM,IQ_TODAY,"CHP",,$B$4))</f>
        <v/>
      </c>
      <c r="E64" s="28" t="str">
        <f>IF($A64="","",_xll.ciqfunctions.udf.CIQ($A64,"IQ_TOTAL_EQUITY",IQ_LTM,IQ_TODAY,"CHP",,$B$4))</f>
        <v/>
      </c>
      <c r="F64" s="28" t="str">
        <f>IF($A64="","",_xll.ciqfunctions.udf.CIQ($A64,"IQ_RETURN_CAPITAL_CHP",IQ_LTM,IQ_TODAY,"CHP"))</f>
        <v/>
      </c>
      <c r="G64" s="28" t="str">
        <f>IF($A64="","",_xll.ciqfunctions.udf.CIQ($A64,"IQ_RECURRING_EARN_ASSETS",IQ_LTM,IQ_TODAY,"CHP"))</f>
        <v/>
      </c>
      <c r="H64" s="28" t="str">
        <f>IF($A64="","",_xll.ciqfunctions.udf.CIQ($A64,"IQ_NET_WORKING_CAP_REV",IQ_LTM,IQ_TODAY,"CHP"))</f>
        <v/>
      </c>
      <c r="I64" s="28" t="str">
        <f>IF($A64="","",_xll.ciqfunctions.udf.CIQ($A64,"IQ_ASSET_TURNOVER",IQ_LTM,IQ_TODAY,"CHP"))</f>
        <v/>
      </c>
      <c r="J64" s="28" t="str">
        <f>IF($A64="","",_xll.ciqfunctions.udf.CIQ($A64,"IQ_INTAN_ASSETS_REV",IQ_LTM,IQ_TODAY,"CHP"))</f>
        <v/>
      </c>
      <c r="K64" s="28" t="str">
        <f>IF($A64="","",_xll.ciqfunctions.udf.CIQ($A64,"IQ_NET_WORKING_CAP_TOTAL_ASSETS",IQ_LTM,IQ_TODAY,"CHP"))</f>
        <v/>
      </c>
      <c r="L64" s="28" t="str">
        <f>IF($A64="","",_xll.ciqfunctions.udf.CIQ($A64,"IQ_AP_AR",IQ_LTM,IQ_TODAY,"CHP"))</f>
        <v/>
      </c>
      <c r="M64" s="28" t="str">
        <f>IF($A64="","",_xll.ciqfunctions.udf.CIQ($A64,"IQ_MGMT_RATE_RETURN",IQ_LTM,IQ_TODAY,"CHP"))</f>
        <v/>
      </c>
      <c r="N64" s="28" t="str">
        <f>IF($A64="","",_xll.ciqfunctions.udf.CIQ($A64,"IQ_GROSS_MARGIN",IQ_LTM,IQ_TODAY,"CHP"))</f>
        <v/>
      </c>
      <c r="O64" s="28" t="str">
        <f>IF($A64="","",_xll.ciqfunctions.udf.CIQ($A64,"IQ_EBITDA_MARGIN",IQ_LTM,IQ_TODAY,"CHP"))</f>
        <v/>
      </c>
      <c r="P64" s="20"/>
      <c r="Q64" s="28" t="str">
        <f>IF($A64="","",_xll.ciqfunctions.udf.CIQ($A64,"IQ_FFO_INT",IQ_LTM,IQ_TODAY,"CHP"))</f>
        <v/>
      </c>
      <c r="R64" s="28" t="str">
        <f>IF($A64="","",_xll.ciqfunctions.udf.CIQ($A64,"IQ_EBITDA_INT",IQ_LTM,IQ_TODAY,"CHP"))</f>
        <v/>
      </c>
      <c r="S64" s="28" t="str">
        <f>IF($A64="","",_xll.ciqfunctions.udf.CIQ($A64,"IQ_FFO_TOTAL_DEBT",IQ_LTM,IQ_TODAY,"CHP"))</f>
        <v/>
      </c>
      <c r="T64" s="28" t="str">
        <f>IF($A64="","",_xll.ciqfunctions.udf.CIQ($A64,"IQ_NET_DEBT_EBITDA",IQ_LTM,IQ_TODAY,"CHP"))</f>
        <v/>
      </c>
      <c r="U64" s="28" t="str">
        <f>IF($A64="","",_xll.ciqfunctions.udf.CIQ($A64,"IQ_TOTAL_DEBT_CAP",IQ_LTM,IQ_TODAY,"CHP"))</f>
        <v/>
      </c>
      <c r="V64" s="28" t="str">
        <f>IF($A64="","",_xll.ciqfunctions.udf.CIQ($A64,"IQ_DEBT_TOTAL_LIAB",IQ_LTM,IQ_TODAY,"CHP"))</f>
        <v/>
      </c>
      <c r="W64" s="28" t="str">
        <f>IF($A64="","",_xll.ciqfunctions.udf.CIQ($A64,"IQ_TOTAL_DEBT_TOTAL_REV",IQ_LTM,IQ_TODAY,"CHP"))</f>
        <v/>
      </c>
      <c r="X64" s="20"/>
      <c r="Y64" s="28" t="str">
        <f>IF($A64="","",_xll.ciqfunctions.udf.CIQ($A64,"IQ_FFO_PLUS_CASH_ST_DEBT",IQ_LTM,IQ_TODAY,"CHP"))</f>
        <v/>
      </c>
      <c r="Z64" s="28" t="str">
        <f>IF($A64="","",_xll.ciqfunctions.udf.CIQ($A64,"IQ_FFO_GROSS_PROFIT",IQ_LTM,IQ_TODAY,"CHP"))</f>
        <v/>
      </c>
      <c r="AA64" s="28" t="str">
        <f>IF($A64="","",_xll.ciqfunctions.udf.CIQ($A64,"IQ_BASIC_DEFENSE_INTERVAL",IQ_LTM,IQ_TODAY,"CHP"))</f>
        <v/>
      </c>
      <c r="AB64" s="28" t="str">
        <f>IF($A64="","",_xll.ciqfunctions.udf.CIQ($A64,"IQ_CURRENT_RATIO",IQ_LTM,IQ_TODAY,"CHP"))</f>
        <v/>
      </c>
      <c r="AC64" s="28" t="str">
        <f>IF($A64="","",_xll.ciqfunctions.udf.CIQ($A64,"IQ_QUICK_RATIO",IQ_LTM,IQ_TODAY,"CHP"))</f>
        <v/>
      </c>
    </row>
    <row r="65" spans="3:29" s="22" customFormat="1" ht="12.75" customHeight="1" x14ac:dyDescent="0.2">
      <c r="C65" s="37" t="str">
        <f>IF($A65="","",_xll.ciqfunctions.udf.CIQ($A65,"IQ_PERIODDATE",IQ_LTM,IQ_TODAY,"CHP"))</f>
        <v/>
      </c>
      <c r="D65" s="28" t="str">
        <f>IF($A65="","",_xll.ciqfunctions.udf.CIQ($A65,"IQ_TOTAL_REV",IQ_LTM,IQ_TODAY,"CHP",,$B$4))</f>
        <v/>
      </c>
      <c r="E65" s="28" t="str">
        <f>IF($A65="","",_xll.ciqfunctions.udf.CIQ($A65,"IQ_TOTAL_EQUITY",IQ_LTM,IQ_TODAY,"CHP",,$B$4))</f>
        <v/>
      </c>
      <c r="F65" s="28" t="str">
        <f>IF($A65="","",_xll.ciqfunctions.udf.CIQ($A65,"IQ_RETURN_CAPITAL_CHP",IQ_LTM,IQ_TODAY,"CHP"))</f>
        <v/>
      </c>
      <c r="G65" s="28" t="str">
        <f>IF($A65="","",_xll.ciqfunctions.udf.CIQ($A65,"IQ_RECURRING_EARN_ASSETS",IQ_LTM,IQ_TODAY,"CHP"))</f>
        <v/>
      </c>
      <c r="H65" s="28" t="str">
        <f>IF($A65="","",_xll.ciqfunctions.udf.CIQ($A65,"IQ_NET_WORKING_CAP_REV",IQ_LTM,IQ_TODAY,"CHP"))</f>
        <v/>
      </c>
      <c r="I65" s="28" t="str">
        <f>IF($A65="","",_xll.ciqfunctions.udf.CIQ($A65,"IQ_ASSET_TURNOVER",IQ_LTM,IQ_TODAY,"CHP"))</f>
        <v/>
      </c>
      <c r="J65" s="28" t="str">
        <f>IF($A65="","",_xll.ciqfunctions.udf.CIQ($A65,"IQ_INTAN_ASSETS_REV",IQ_LTM,IQ_TODAY,"CHP"))</f>
        <v/>
      </c>
      <c r="K65" s="28" t="str">
        <f>IF($A65="","",_xll.ciqfunctions.udf.CIQ($A65,"IQ_NET_WORKING_CAP_TOTAL_ASSETS",IQ_LTM,IQ_TODAY,"CHP"))</f>
        <v/>
      </c>
      <c r="L65" s="28" t="str">
        <f>IF($A65="","",_xll.ciqfunctions.udf.CIQ($A65,"IQ_AP_AR",IQ_LTM,IQ_TODAY,"CHP"))</f>
        <v/>
      </c>
      <c r="M65" s="28" t="str">
        <f>IF($A65="","",_xll.ciqfunctions.udf.CIQ($A65,"IQ_MGMT_RATE_RETURN",IQ_LTM,IQ_TODAY,"CHP"))</f>
        <v/>
      </c>
      <c r="N65" s="28" t="str">
        <f>IF($A65="","",_xll.ciqfunctions.udf.CIQ($A65,"IQ_GROSS_MARGIN",IQ_LTM,IQ_TODAY,"CHP"))</f>
        <v/>
      </c>
      <c r="O65" s="28" t="str">
        <f>IF($A65="","",_xll.ciqfunctions.udf.CIQ($A65,"IQ_EBITDA_MARGIN",IQ_LTM,IQ_TODAY,"CHP"))</f>
        <v/>
      </c>
      <c r="P65" s="20"/>
      <c r="Q65" s="28" t="str">
        <f>IF($A65="","",_xll.ciqfunctions.udf.CIQ($A65,"IQ_FFO_INT",IQ_LTM,IQ_TODAY,"CHP"))</f>
        <v/>
      </c>
      <c r="R65" s="28" t="str">
        <f>IF($A65="","",_xll.ciqfunctions.udf.CIQ($A65,"IQ_EBITDA_INT",IQ_LTM,IQ_TODAY,"CHP"))</f>
        <v/>
      </c>
      <c r="S65" s="28" t="str">
        <f>IF($A65="","",_xll.ciqfunctions.udf.CIQ($A65,"IQ_FFO_TOTAL_DEBT",IQ_LTM,IQ_TODAY,"CHP"))</f>
        <v/>
      </c>
      <c r="T65" s="28" t="str">
        <f>IF($A65="","",_xll.ciqfunctions.udf.CIQ($A65,"IQ_NET_DEBT_EBITDA",IQ_LTM,IQ_TODAY,"CHP"))</f>
        <v/>
      </c>
      <c r="U65" s="28" t="str">
        <f>IF($A65="","",_xll.ciqfunctions.udf.CIQ($A65,"IQ_TOTAL_DEBT_CAP",IQ_LTM,IQ_TODAY,"CHP"))</f>
        <v/>
      </c>
      <c r="V65" s="28" t="str">
        <f>IF($A65="","",_xll.ciqfunctions.udf.CIQ($A65,"IQ_DEBT_TOTAL_LIAB",IQ_LTM,IQ_TODAY,"CHP"))</f>
        <v/>
      </c>
      <c r="W65" s="28" t="str">
        <f>IF($A65="","",_xll.ciqfunctions.udf.CIQ($A65,"IQ_TOTAL_DEBT_TOTAL_REV",IQ_LTM,IQ_TODAY,"CHP"))</f>
        <v/>
      </c>
      <c r="X65" s="20"/>
      <c r="Y65" s="28" t="str">
        <f>IF($A65="","",_xll.ciqfunctions.udf.CIQ($A65,"IQ_FFO_PLUS_CASH_ST_DEBT",IQ_LTM,IQ_TODAY,"CHP"))</f>
        <v/>
      </c>
      <c r="Z65" s="28" t="str">
        <f>IF($A65="","",_xll.ciqfunctions.udf.CIQ($A65,"IQ_FFO_GROSS_PROFIT",IQ_LTM,IQ_TODAY,"CHP"))</f>
        <v/>
      </c>
      <c r="AA65" s="28" t="str">
        <f>IF($A65="","",_xll.ciqfunctions.udf.CIQ($A65,"IQ_BASIC_DEFENSE_INTERVAL",IQ_LTM,IQ_TODAY,"CHP"))</f>
        <v/>
      </c>
      <c r="AB65" s="28" t="str">
        <f>IF($A65="","",_xll.ciqfunctions.udf.CIQ($A65,"IQ_CURRENT_RATIO",IQ_LTM,IQ_TODAY,"CHP"))</f>
        <v/>
      </c>
      <c r="AC65" s="28" t="str">
        <f>IF($A65="","",_xll.ciqfunctions.udf.CIQ($A65,"IQ_QUICK_RATIO",IQ_LTM,IQ_TODAY,"CHP"))</f>
        <v/>
      </c>
    </row>
    <row r="66" spans="3:29" s="22" customFormat="1" ht="12.75" customHeight="1" x14ac:dyDescent="0.2">
      <c r="C66" s="37" t="str">
        <f>IF($A66="","",_xll.ciqfunctions.udf.CIQ($A66,"IQ_PERIODDATE",IQ_LTM,IQ_TODAY,"CHP"))</f>
        <v/>
      </c>
      <c r="D66" s="28" t="str">
        <f>IF($A66="","",_xll.ciqfunctions.udf.CIQ($A66,"IQ_TOTAL_REV",IQ_LTM,IQ_TODAY,"CHP",,$B$4))</f>
        <v/>
      </c>
      <c r="E66" s="28" t="str">
        <f>IF($A66="","",_xll.ciqfunctions.udf.CIQ($A66,"IQ_TOTAL_EQUITY",IQ_LTM,IQ_TODAY,"CHP",,$B$4))</f>
        <v/>
      </c>
      <c r="F66" s="28" t="str">
        <f>IF($A66="","",_xll.ciqfunctions.udf.CIQ($A66,"IQ_RETURN_CAPITAL_CHP",IQ_LTM,IQ_TODAY,"CHP"))</f>
        <v/>
      </c>
      <c r="G66" s="28" t="str">
        <f>IF($A66="","",_xll.ciqfunctions.udf.CIQ($A66,"IQ_RECURRING_EARN_ASSETS",IQ_LTM,IQ_TODAY,"CHP"))</f>
        <v/>
      </c>
      <c r="H66" s="28" t="str">
        <f>IF($A66="","",_xll.ciqfunctions.udf.CIQ($A66,"IQ_NET_WORKING_CAP_REV",IQ_LTM,IQ_TODAY,"CHP"))</f>
        <v/>
      </c>
      <c r="I66" s="28" t="str">
        <f>IF($A66="","",_xll.ciqfunctions.udf.CIQ($A66,"IQ_ASSET_TURNOVER",IQ_LTM,IQ_TODAY,"CHP"))</f>
        <v/>
      </c>
      <c r="J66" s="28" t="str">
        <f>IF($A66="","",_xll.ciqfunctions.udf.CIQ($A66,"IQ_INTAN_ASSETS_REV",IQ_LTM,IQ_TODAY,"CHP"))</f>
        <v/>
      </c>
      <c r="K66" s="28" t="str">
        <f>IF($A66="","",_xll.ciqfunctions.udf.CIQ($A66,"IQ_NET_WORKING_CAP_TOTAL_ASSETS",IQ_LTM,IQ_TODAY,"CHP"))</f>
        <v/>
      </c>
      <c r="L66" s="28" t="str">
        <f>IF($A66="","",_xll.ciqfunctions.udf.CIQ($A66,"IQ_AP_AR",IQ_LTM,IQ_TODAY,"CHP"))</f>
        <v/>
      </c>
      <c r="M66" s="28" t="str">
        <f>IF($A66="","",_xll.ciqfunctions.udf.CIQ($A66,"IQ_MGMT_RATE_RETURN",IQ_LTM,IQ_TODAY,"CHP"))</f>
        <v/>
      </c>
      <c r="N66" s="28" t="str">
        <f>IF($A66="","",_xll.ciqfunctions.udf.CIQ($A66,"IQ_GROSS_MARGIN",IQ_LTM,IQ_TODAY,"CHP"))</f>
        <v/>
      </c>
      <c r="O66" s="28" t="str">
        <f>IF($A66="","",_xll.ciqfunctions.udf.CIQ($A66,"IQ_EBITDA_MARGIN",IQ_LTM,IQ_TODAY,"CHP"))</f>
        <v/>
      </c>
      <c r="P66" s="20"/>
      <c r="Q66" s="28" t="str">
        <f>IF($A66="","",_xll.ciqfunctions.udf.CIQ($A66,"IQ_FFO_INT",IQ_LTM,IQ_TODAY,"CHP"))</f>
        <v/>
      </c>
      <c r="R66" s="28" t="str">
        <f>IF($A66="","",_xll.ciqfunctions.udf.CIQ($A66,"IQ_EBITDA_INT",IQ_LTM,IQ_TODAY,"CHP"))</f>
        <v/>
      </c>
      <c r="S66" s="28" t="str">
        <f>IF($A66="","",_xll.ciqfunctions.udf.CIQ($A66,"IQ_FFO_TOTAL_DEBT",IQ_LTM,IQ_TODAY,"CHP"))</f>
        <v/>
      </c>
      <c r="T66" s="28" t="str">
        <f>IF($A66="","",_xll.ciqfunctions.udf.CIQ($A66,"IQ_NET_DEBT_EBITDA",IQ_LTM,IQ_TODAY,"CHP"))</f>
        <v/>
      </c>
      <c r="U66" s="28" t="str">
        <f>IF($A66="","",_xll.ciqfunctions.udf.CIQ($A66,"IQ_TOTAL_DEBT_CAP",IQ_LTM,IQ_TODAY,"CHP"))</f>
        <v/>
      </c>
      <c r="V66" s="28" t="str">
        <f>IF($A66="","",_xll.ciqfunctions.udf.CIQ($A66,"IQ_DEBT_TOTAL_LIAB",IQ_LTM,IQ_TODAY,"CHP"))</f>
        <v/>
      </c>
      <c r="W66" s="28" t="str">
        <f>IF($A66="","",_xll.ciqfunctions.udf.CIQ($A66,"IQ_TOTAL_DEBT_TOTAL_REV",IQ_LTM,IQ_TODAY,"CHP"))</f>
        <v/>
      </c>
      <c r="X66" s="20"/>
      <c r="Y66" s="28" t="str">
        <f>IF($A66="","",_xll.ciqfunctions.udf.CIQ($A66,"IQ_FFO_PLUS_CASH_ST_DEBT",IQ_LTM,IQ_TODAY,"CHP"))</f>
        <v/>
      </c>
      <c r="Z66" s="28" t="str">
        <f>IF($A66="","",_xll.ciqfunctions.udf.CIQ($A66,"IQ_FFO_GROSS_PROFIT",IQ_LTM,IQ_TODAY,"CHP"))</f>
        <v/>
      </c>
      <c r="AA66" s="28" t="str">
        <f>IF($A66="","",_xll.ciqfunctions.udf.CIQ($A66,"IQ_BASIC_DEFENSE_INTERVAL",IQ_LTM,IQ_TODAY,"CHP"))</f>
        <v/>
      </c>
      <c r="AB66" s="28" t="str">
        <f>IF($A66="","",_xll.ciqfunctions.udf.CIQ($A66,"IQ_CURRENT_RATIO",IQ_LTM,IQ_TODAY,"CHP"))</f>
        <v/>
      </c>
      <c r="AC66" s="28" t="str">
        <f>IF($A66="","",_xll.ciqfunctions.udf.CIQ($A66,"IQ_QUICK_RATIO",IQ_LTM,IQ_TODAY,"CHP"))</f>
        <v/>
      </c>
    </row>
    <row r="67" spans="3:29" s="22" customFormat="1" ht="12.75" customHeight="1" x14ac:dyDescent="0.2">
      <c r="C67" s="37" t="str">
        <f>IF($A67="","",_xll.ciqfunctions.udf.CIQ($A67,"IQ_PERIODDATE",IQ_LTM,IQ_TODAY,"CHP"))</f>
        <v/>
      </c>
      <c r="D67" s="28" t="str">
        <f>IF($A67="","",_xll.ciqfunctions.udf.CIQ($A67,"IQ_TOTAL_REV",IQ_LTM,IQ_TODAY,"CHP",,$B$4))</f>
        <v/>
      </c>
      <c r="E67" s="28" t="str">
        <f>IF($A67="","",_xll.ciqfunctions.udf.CIQ($A67,"IQ_TOTAL_EQUITY",IQ_LTM,IQ_TODAY,"CHP",,$B$4))</f>
        <v/>
      </c>
      <c r="F67" s="28" t="str">
        <f>IF($A67="","",_xll.ciqfunctions.udf.CIQ($A67,"IQ_RETURN_CAPITAL_CHP",IQ_LTM,IQ_TODAY,"CHP"))</f>
        <v/>
      </c>
      <c r="G67" s="28" t="str">
        <f>IF($A67="","",_xll.ciqfunctions.udf.CIQ($A67,"IQ_RECURRING_EARN_ASSETS",IQ_LTM,IQ_TODAY,"CHP"))</f>
        <v/>
      </c>
      <c r="H67" s="28" t="str">
        <f>IF($A67="","",_xll.ciqfunctions.udf.CIQ($A67,"IQ_NET_WORKING_CAP_REV",IQ_LTM,IQ_TODAY,"CHP"))</f>
        <v/>
      </c>
      <c r="I67" s="28" t="str">
        <f>IF($A67="","",_xll.ciqfunctions.udf.CIQ($A67,"IQ_ASSET_TURNOVER",IQ_LTM,IQ_TODAY,"CHP"))</f>
        <v/>
      </c>
      <c r="J67" s="28" t="str">
        <f>IF($A67="","",_xll.ciqfunctions.udf.CIQ($A67,"IQ_INTAN_ASSETS_REV",IQ_LTM,IQ_TODAY,"CHP"))</f>
        <v/>
      </c>
      <c r="K67" s="28" t="str">
        <f>IF($A67="","",_xll.ciqfunctions.udf.CIQ($A67,"IQ_NET_WORKING_CAP_TOTAL_ASSETS",IQ_LTM,IQ_TODAY,"CHP"))</f>
        <v/>
      </c>
      <c r="L67" s="28" t="str">
        <f>IF($A67="","",_xll.ciqfunctions.udf.CIQ($A67,"IQ_AP_AR",IQ_LTM,IQ_TODAY,"CHP"))</f>
        <v/>
      </c>
      <c r="M67" s="28" t="str">
        <f>IF($A67="","",_xll.ciqfunctions.udf.CIQ($A67,"IQ_MGMT_RATE_RETURN",IQ_LTM,IQ_TODAY,"CHP"))</f>
        <v/>
      </c>
      <c r="N67" s="28" t="str">
        <f>IF($A67="","",_xll.ciqfunctions.udf.CIQ($A67,"IQ_GROSS_MARGIN",IQ_LTM,IQ_TODAY,"CHP"))</f>
        <v/>
      </c>
      <c r="O67" s="28" t="str">
        <f>IF($A67="","",_xll.ciqfunctions.udf.CIQ($A67,"IQ_EBITDA_MARGIN",IQ_LTM,IQ_TODAY,"CHP"))</f>
        <v/>
      </c>
      <c r="P67" s="20"/>
      <c r="Q67" s="28" t="str">
        <f>IF($A67="","",_xll.ciqfunctions.udf.CIQ($A67,"IQ_FFO_INT",IQ_LTM,IQ_TODAY,"CHP"))</f>
        <v/>
      </c>
      <c r="R67" s="28" t="str">
        <f>IF($A67="","",_xll.ciqfunctions.udf.CIQ($A67,"IQ_EBITDA_INT",IQ_LTM,IQ_TODAY,"CHP"))</f>
        <v/>
      </c>
      <c r="S67" s="28" t="str">
        <f>IF($A67="","",_xll.ciqfunctions.udf.CIQ($A67,"IQ_FFO_TOTAL_DEBT",IQ_LTM,IQ_TODAY,"CHP"))</f>
        <v/>
      </c>
      <c r="T67" s="28" t="str">
        <f>IF($A67="","",_xll.ciqfunctions.udf.CIQ($A67,"IQ_NET_DEBT_EBITDA",IQ_LTM,IQ_TODAY,"CHP"))</f>
        <v/>
      </c>
      <c r="U67" s="28" t="str">
        <f>IF($A67="","",_xll.ciqfunctions.udf.CIQ($A67,"IQ_TOTAL_DEBT_CAP",IQ_LTM,IQ_TODAY,"CHP"))</f>
        <v/>
      </c>
      <c r="V67" s="28" t="str">
        <f>IF($A67="","",_xll.ciqfunctions.udf.CIQ($A67,"IQ_DEBT_TOTAL_LIAB",IQ_LTM,IQ_TODAY,"CHP"))</f>
        <v/>
      </c>
      <c r="W67" s="28" t="str">
        <f>IF($A67="","",_xll.ciqfunctions.udf.CIQ($A67,"IQ_TOTAL_DEBT_TOTAL_REV",IQ_LTM,IQ_TODAY,"CHP"))</f>
        <v/>
      </c>
      <c r="X67" s="20"/>
      <c r="Y67" s="28" t="str">
        <f>IF($A67="","",_xll.ciqfunctions.udf.CIQ($A67,"IQ_FFO_PLUS_CASH_ST_DEBT",IQ_LTM,IQ_TODAY,"CHP"))</f>
        <v/>
      </c>
      <c r="Z67" s="28" t="str">
        <f>IF($A67="","",_xll.ciqfunctions.udf.CIQ($A67,"IQ_FFO_GROSS_PROFIT",IQ_LTM,IQ_TODAY,"CHP"))</f>
        <v/>
      </c>
      <c r="AA67" s="28" t="str">
        <f>IF($A67="","",_xll.ciqfunctions.udf.CIQ($A67,"IQ_BASIC_DEFENSE_INTERVAL",IQ_LTM,IQ_TODAY,"CHP"))</f>
        <v/>
      </c>
      <c r="AB67" s="28" t="str">
        <f>IF($A67="","",_xll.ciqfunctions.udf.CIQ($A67,"IQ_CURRENT_RATIO",IQ_LTM,IQ_TODAY,"CHP"))</f>
        <v/>
      </c>
      <c r="AC67" s="28" t="str">
        <f>IF($A67="","",_xll.ciqfunctions.udf.CIQ($A67,"IQ_QUICK_RATIO",IQ_LTM,IQ_TODAY,"CHP"))</f>
        <v/>
      </c>
    </row>
    <row r="68" spans="3:29" s="22" customFormat="1" ht="12.75" customHeight="1" x14ac:dyDescent="0.2">
      <c r="C68" s="37" t="str">
        <f>IF($A68="","",_xll.ciqfunctions.udf.CIQ($A68,"IQ_PERIODDATE",IQ_LTM,IQ_TODAY,"CHP"))</f>
        <v/>
      </c>
      <c r="D68" s="28" t="str">
        <f>IF($A68="","",_xll.ciqfunctions.udf.CIQ($A68,"IQ_TOTAL_REV",IQ_LTM,IQ_TODAY,"CHP",,$B$4))</f>
        <v/>
      </c>
      <c r="E68" s="28" t="str">
        <f>IF($A68="","",_xll.ciqfunctions.udf.CIQ($A68,"IQ_TOTAL_EQUITY",IQ_LTM,IQ_TODAY,"CHP",,$B$4))</f>
        <v/>
      </c>
      <c r="F68" s="28" t="str">
        <f>IF($A68="","",_xll.ciqfunctions.udf.CIQ($A68,"IQ_RETURN_CAPITAL_CHP",IQ_LTM,IQ_TODAY,"CHP"))</f>
        <v/>
      </c>
      <c r="G68" s="28" t="str">
        <f>IF($A68="","",_xll.ciqfunctions.udf.CIQ($A68,"IQ_RECURRING_EARN_ASSETS",IQ_LTM,IQ_TODAY,"CHP"))</f>
        <v/>
      </c>
      <c r="H68" s="28" t="str">
        <f>IF($A68="","",_xll.ciqfunctions.udf.CIQ($A68,"IQ_NET_WORKING_CAP_REV",IQ_LTM,IQ_TODAY,"CHP"))</f>
        <v/>
      </c>
      <c r="I68" s="28" t="str">
        <f>IF($A68="","",_xll.ciqfunctions.udf.CIQ($A68,"IQ_ASSET_TURNOVER",IQ_LTM,IQ_TODAY,"CHP"))</f>
        <v/>
      </c>
      <c r="J68" s="28" t="str">
        <f>IF($A68="","",_xll.ciqfunctions.udf.CIQ($A68,"IQ_INTAN_ASSETS_REV",IQ_LTM,IQ_TODAY,"CHP"))</f>
        <v/>
      </c>
      <c r="K68" s="28" t="str">
        <f>IF($A68="","",_xll.ciqfunctions.udf.CIQ($A68,"IQ_NET_WORKING_CAP_TOTAL_ASSETS",IQ_LTM,IQ_TODAY,"CHP"))</f>
        <v/>
      </c>
      <c r="L68" s="28" t="str">
        <f>IF($A68="","",_xll.ciqfunctions.udf.CIQ($A68,"IQ_AP_AR",IQ_LTM,IQ_TODAY,"CHP"))</f>
        <v/>
      </c>
      <c r="M68" s="28" t="str">
        <f>IF($A68="","",_xll.ciqfunctions.udf.CIQ($A68,"IQ_MGMT_RATE_RETURN",IQ_LTM,IQ_TODAY,"CHP"))</f>
        <v/>
      </c>
      <c r="N68" s="28" t="str">
        <f>IF($A68="","",_xll.ciqfunctions.udf.CIQ($A68,"IQ_GROSS_MARGIN",IQ_LTM,IQ_TODAY,"CHP"))</f>
        <v/>
      </c>
      <c r="O68" s="28" t="str">
        <f>IF($A68="","",_xll.ciqfunctions.udf.CIQ($A68,"IQ_EBITDA_MARGIN",IQ_LTM,IQ_TODAY,"CHP"))</f>
        <v/>
      </c>
      <c r="P68" s="20"/>
      <c r="Q68" s="28" t="str">
        <f>IF($A68="","",_xll.ciqfunctions.udf.CIQ($A68,"IQ_FFO_INT",IQ_LTM,IQ_TODAY,"CHP"))</f>
        <v/>
      </c>
      <c r="R68" s="28" t="str">
        <f>IF($A68="","",_xll.ciqfunctions.udf.CIQ($A68,"IQ_EBITDA_INT",IQ_LTM,IQ_TODAY,"CHP"))</f>
        <v/>
      </c>
      <c r="S68" s="28" t="str">
        <f>IF($A68="","",_xll.ciqfunctions.udf.CIQ($A68,"IQ_FFO_TOTAL_DEBT",IQ_LTM,IQ_TODAY,"CHP"))</f>
        <v/>
      </c>
      <c r="T68" s="28" t="str">
        <f>IF($A68="","",_xll.ciqfunctions.udf.CIQ($A68,"IQ_NET_DEBT_EBITDA",IQ_LTM,IQ_TODAY,"CHP"))</f>
        <v/>
      </c>
      <c r="U68" s="28" t="str">
        <f>IF($A68="","",_xll.ciqfunctions.udf.CIQ($A68,"IQ_TOTAL_DEBT_CAP",IQ_LTM,IQ_TODAY,"CHP"))</f>
        <v/>
      </c>
      <c r="V68" s="28" t="str">
        <f>IF($A68="","",_xll.ciqfunctions.udf.CIQ($A68,"IQ_DEBT_TOTAL_LIAB",IQ_LTM,IQ_TODAY,"CHP"))</f>
        <v/>
      </c>
      <c r="W68" s="28" t="str">
        <f>IF($A68="","",_xll.ciqfunctions.udf.CIQ($A68,"IQ_TOTAL_DEBT_TOTAL_REV",IQ_LTM,IQ_TODAY,"CHP"))</f>
        <v/>
      </c>
      <c r="X68" s="20"/>
      <c r="Y68" s="28" t="str">
        <f>IF($A68="","",_xll.ciqfunctions.udf.CIQ($A68,"IQ_FFO_PLUS_CASH_ST_DEBT",IQ_LTM,IQ_TODAY,"CHP"))</f>
        <v/>
      </c>
      <c r="Z68" s="28" t="str">
        <f>IF($A68="","",_xll.ciqfunctions.udf.CIQ($A68,"IQ_FFO_GROSS_PROFIT",IQ_LTM,IQ_TODAY,"CHP"))</f>
        <v/>
      </c>
      <c r="AA68" s="28" t="str">
        <f>IF($A68="","",_xll.ciqfunctions.udf.CIQ($A68,"IQ_BASIC_DEFENSE_INTERVAL",IQ_LTM,IQ_TODAY,"CHP"))</f>
        <v/>
      </c>
      <c r="AB68" s="28" t="str">
        <f>IF($A68="","",_xll.ciqfunctions.udf.CIQ($A68,"IQ_CURRENT_RATIO",IQ_LTM,IQ_TODAY,"CHP"))</f>
        <v/>
      </c>
      <c r="AC68" s="28" t="str">
        <f>IF($A68="","",_xll.ciqfunctions.udf.CIQ($A68,"IQ_QUICK_RATIO",IQ_LTM,IQ_TODAY,"CHP"))</f>
        <v/>
      </c>
    </row>
    <row r="69" spans="3:29" s="22" customFormat="1" ht="12.75" customHeight="1" x14ac:dyDescent="0.2">
      <c r="C69" s="37" t="str">
        <f>IF($A69="","",_xll.ciqfunctions.udf.CIQ($A69,"IQ_PERIODDATE",IQ_LTM,IQ_TODAY,"CHP"))</f>
        <v/>
      </c>
      <c r="D69" s="28" t="str">
        <f>IF($A69="","",_xll.ciqfunctions.udf.CIQ($A69,"IQ_TOTAL_REV",IQ_LTM,IQ_TODAY,"CHP",,$B$4))</f>
        <v/>
      </c>
      <c r="E69" s="28" t="str">
        <f>IF($A69="","",_xll.ciqfunctions.udf.CIQ($A69,"IQ_TOTAL_EQUITY",IQ_LTM,IQ_TODAY,"CHP",,$B$4))</f>
        <v/>
      </c>
      <c r="F69" s="28" t="str">
        <f>IF($A69="","",_xll.ciqfunctions.udf.CIQ($A69,"IQ_RETURN_CAPITAL_CHP",IQ_LTM,IQ_TODAY,"CHP"))</f>
        <v/>
      </c>
      <c r="G69" s="28" t="str">
        <f>IF($A69="","",_xll.ciqfunctions.udf.CIQ($A69,"IQ_RECURRING_EARN_ASSETS",IQ_LTM,IQ_TODAY,"CHP"))</f>
        <v/>
      </c>
      <c r="H69" s="28" t="str">
        <f>IF($A69="","",_xll.ciqfunctions.udf.CIQ($A69,"IQ_NET_WORKING_CAP_REV",IQ_LTM,IQ_TODAY,"CHP"))</f>
        <v/>
      </c>
      <c r="I69" s="28" t="str">
        <f>IF($A69="","",_xll.ciqfunctions.udf.CIQ($A69,"IQ_ASSET_TURNOVER",IQ_LTM,IQ_TODAY,"CHP"))</f>
        <v/>
      </c>
      <c r="J69" s="28" t="str">
        <f>IF($A69="","",_xll.ciqfunctions.udf.CIQ($A69,"IQ_INTAN_ASSETS_REV",IQ_LTM,IQ_TODAY,"CHP"))</f>
        <v/>
      </c>
      <c r="K69" s="28" t="str">
        <f>IF($A69="","",_xll.ciqfunctions.udf.CIQ($A69,"IQ_NET_WORKING_CAP_TOTAL_ASSETS",IQ_LTM,IQ_TODAY,"CHP"))</f>
        <v/>
      </c>
      <c r="L69" s="28" t="str">
        <f>IF($A69="","",_xll.ciqfunctions.udf.CIQ($A69,"IQ_AP_AR",IQ_LTM,IQ_TODAY,"CHP"))</f>
        <v/>
      </c>
      <c r="M69" s="28" t="str">
        <f>IF($A69="","",_xll.ciqfunctions.udf.CIQ($A69,"IQ_MGMT_RATE_RETURN",IQ_LTM,IQ_TODAY,"CHP"))</f>
        <v/>
      </c>
      <c r="N69" s="28" t="str">
        <f>IF($A69="","",_xll.ciqfunctions.udf.CIQ($A69,"IQ_GROSS_MARGIN",IQ_LTM,IQ_TODAY,"CHP"))</f>
        <v/>
      </c>
      <c r="O69" s="28" t="str">
        <f>IF($A69="","",_xll.ciqfunctions.udf.CIQ($A69,"IQ_EBITDA_MARGIN",IQ_LTM,IQ_TODAY,"CHP"))</f>
        <v/>
      </c>
      <c r="P69" s="20"/>
      <c r="Q69" s="28" t="str">
        <f>IF($A69="","",_xll.ciqfunctions.udf.CIQ($A69,"IQ_FFO_INT",IQ_LTM,IQ_TODAY,"CHP"))</f>
        <v/>
      </c>
      <c r="R69" s="28" t="str">
        <f>IF($A69="","",_xll.ciqfunctions.udf.CIQ($A69,"IQ_EBITDA_INT",IQ_LTM,IQ_TODAY,"CHP"))</f>
        <v/>
      </c>
      <c r="S69" s="28" t="str">
        <f>IF($A69="","",_xll.ciqfunctions.udf.CIQ($A69,"IQ_FFO_TOTAL_DEBT",IQ_LTM,IQ_TODAY,"CHP"))</f>
        <v/>
      </c>
      <c r="T69" s="28" t="str">
        <f>IF($A69="","",_xll.ciqfunctions.udf.CIQ($A69,"IQ_NET_DEBT_EBITDA",IQ_LTM,IQ_TODAY,"CHP"))</f>
        <v/>
      </c>
      <c r="U69" s="28" t="str">
        <f>IF($A69="","",_xll.ciqfunctions.udf.CIQ($A69,"IQ_TOTAL_DEBT_CAP",IQ_LTM,IQ_TODAY,"CHP"))</f>
        <v/>
      </c>
      <c r="V69" s="28" t="str">
        <f>IF($A69="","",_xll.ciqfunctions.udf.CIQ($A69,"IQ_DEBT_TOTAL_LIAB",IQ_LTM,IQ_TODAY,"CHP"))</f>
        <v/>
      </c>
      <c r="W69" s="28" t="str">
        <f>IF($A69="","",_xll.ciqfunctions.udf.CIQ($A69,"IQ_TOTAL_DEBT_TOTAL_REV",IQ_LTM,IQ_TODAY,"CHP"))</f>
        <v/>
      </c>
      <c r="X69" s="20"/>
      <c r="Y69" s="28" t="str">
        <f>IF($A69="","",_xll.ciqfunctions.udf.CIQ($A69,"IQ_FFO_PLUS_CASH_ST_DEBT",IQ_LTM,IQ_TODAY,"CHP"))</f>
        <v/>
      </c>
      <c r="Z69" s="28" t="str">
        <f>IF($A69="","",_xll.ciqfunctions.udf.CIQ($A69,"IQ_FFO_GROSS_PROFIT",IQ_LTM,IQ_TODAY,"CHP"))</f>
        <v/>
      </c>
      <c r="AA69" s="28" t="str">
        <f>IF($A69="","",_xll.ciqfunctions.udf.CIQ($A69,"IQ_BASIC_DEFENSE_INTERVAL",IQ_LTM,IQ_TODAY,"CHP"))</f>
        <v/>
      </c>
      <c r="AB69" s="28" t="str">
        <f>IF($A69="","",_xll.ciqfunctions.udf.CIQ($A69,"IQ_CURRENT_RATIO",IQ_LTM,IQ_TODAY,"CHP"))</f>
        <v/>
      </c>
      <c r="AC69" s="28" t="str">
        <f>IF($A69="","",_xll.ciqfunctions.udf.CIQ($A69,"IQ_QUICK_RATIO",IQ_LTM,IQ_TODAY,"CHP"))</f>
        <v/>
      </c>
    </row>
    <row r="70" spans="3:29" s="22" customFormat="1" ht="12.75" customHeight="1" x14ac:dyDescent="0.2">
      <c r="C70" s="37" t="str">
        <f>IF($A70="","",_xll.ciqfunctions.udf.CIQ($A70,"IQ_PERIODDATE",IQ_LTM,IQ_TODAY,"CHP"))</f>
        <v/>
      </c>
      <c r="D70" s="28" t="str">
        <f>IF($A70="","",_xll.ciqfunctions.udf.CIQ($A70,"IQ_TOTAL_REV",IQ_LTM,IQ_TODAY,"CHP",,$B$4))</f>
        <v/>
      </c>
      <c r="E70" s="28" t="str">
        <f>IF($A70="","",_xll.ciqfunctions.udf.CIQ($A70,"IQ_TOTAL_EQUITY",IQ_LTM,IQ_TODAY,"CHP",,$B$4))</f>
        <v/>
      </c>
      <c r="F70" s="28" t="str">
        <f>IF($A70="","",_xll.ciqfunctions.udf.CIQ($A70,"IQ_RETURN_CAPITAL_CHP",IQ_LTM,IQ_TODAY,"CHP"))</f>
        <v/>
      </c>
      <c r="G70" s="28" t="str">
        <f>IF($A70="","",_xll.ciqfunctions.udf.CIQ($A70,"IQ_RECURRING_EARN_ASSETS",IQ_LTM,IQ_TODAY,"CHP"))</f>
        <v/>
      </c>
      <c r="H70" s="28" t="str">
        <f>IF($A70="","",_xll.ciqfunctions.udf.CIQ($A70,"IQ_NET_WORKING_CAP_REV",IQ_LTM,IQ_TODAY,"CHP"))</f>
        <v/>
      </c>
      <c r="I70" s="28" t="str">
        <f>IF($A70="","",_xll.ciqfunctions.udf.CIQ($A70,"IQ_ASSET_TURNOVER",IQ_LTM,IQ_TODAY,"CHP"))</f>
        <v/>
      </c>
      <c r="J70" s="28" t="str">
        <f>IF($A70="","",_xll.ciqfunctions.udf.CIQ($A70,"IQ_INTAN_ASSETS_REV",IQ_LTM,IQ_TODAY,"CHP"))</f>
        <v/>
      </c>
      <c r="K70" s="28" t="str">
        <f>IF($A70="","",_xll.ciqfunctions.udf.CIQ($A70,"IQ_NET_WORKING_CAP_TOTAL_ASSETS",IQ_LTM,IQ_TODAY,"CHP"))</f>
        <v/>
      </c>
      <c r="L70" s="28" t="str">
        <f>IF($A70="","",_xll.ciqfunctions.udf.CIQ($A70,"IQ_AP_AR",IQ_LTM,IQ_TODAY,"CHP"))</f>
        <v/>
      </c>
      <c r="M70" s="28" t="str">
        <f>IF($A70="","",_xll.ciqfunctions.udf.CIQ($A70,"IQ_MGMT_RATE_RETURN",IQ_LTM,IQ_TODAY,"CHP"))</f>
        <v/>
      </c>
      <c r="N70" s="28" t="str">
        <f>IF($A70="","",_xll.ciqfunctions.udf.CIQ($A70,"IQ_GROSS_MARGIN",IQ_LTM,IQ_TODAY,"CHP"))</f>
        <v/>
      </c>
      <c r="O70" s="28" t="str">
        <f>IF($A70="","",_xll.ciqfunctions.udf.CIQ($A70,"IQ_EBITDA_MARGIN",IQ_LTM,IQ_TODAY,"CHP"))</f>
        <v/>
      </c>
      <c r="P70" s="20"/>
      <c r="Q70" s="28" t="str">
        <f>IF($A70="","",_xll.ciqfunctions.udf.CIQ($A70,"IQ_FFO_INT",IQ_LTM,IQ_TODAY,"CHP"))</f>
        <v/>
      </c>
      <c r="R70" s="28" t="str">
        <f>IF($A70="","",_xll.ciqfunctions.udf.CIQ($A70,"IQ_EBITDA_INT",IQ_LTM,IQ_TODAY,"CHP"))</f>
        <v/>
      </c>
      <c r="S70" s="28" t="str">
        <f>IF($A70="","",_xll.ciqfunctions.udf.CIQ($A70,"IQ_FFO_TOTAL_DEBT",IQ_LTM,IQ_TODAY,"CHP"))</f>
        <v/>
      </c>
      <c r="T70" s="28" t="str">
        <f>IF($A70="","",_xll.ciqfunctions.udf.CIQ($A70,"IQ_NET_DEBT_EBITDA",IQ_LTM,IQ_TODAY,"CHP"))</f>
        <v/>
      </c>
      <c r="U70" s="28" t="str">
        <f>IF($A70="","",_xll.ciqfunctions.udf.CIQ($A70,"IQ_TOTAL_DEBT_CAP",IQ_LTM,IQ_TODAY,"CHP"))</f>
        <v/>
      </c>
      <c r="V70" s="28" t="str">
        <f>IF($A70="","",_xll.ciqfunctions.udf.CIQ($A70,"IQ_DEBT_TOTAL_LIAB",IQ_LTM,IQ_TODAY,"CHP"))</f>
        <v/>
      </c>
      <c r="W70" s="28" t="str">
        <f>IF($A70="","",_xll.ciqfunctions.udf.CIQ($A70,"IQ_TOTAL_DEBT_TOTAL_REV",IQ_LTM,IQ_TODAY,"CHP"))</f>
        <v/>
      </c>
      <c r="X70" s="20"/>
      <c r="Y70" s="28" t="str">
        <f>IF($A70="","",_xll.ciqfunctions.udf.CIQ($A70,"IQ_FFO_PLUS_CASH_ST_DEBT",IQ_LTM,IQ_TODAY,"CHP"))</f>
        <v/>
      </c>
      <c r="Z70" s="28" t="str">
        <f>IF($A70="","",_xll.ciqfunctions.udf.CIQ($A70,"IQ_FFO_GROSS_PROFIT",IQ_LTM,IQ_TODAY,"CHP"))</f>
        <v/>
      </c>
      <c r="AA70" s="28" t="str">
        <f>IF($A70="","",_xll.ciqfunctions.udf.CIQ($A70,"IQ_BASIC_DEFENSE_INTERVAL",IQ_LTM,IQ_TODAY,"CHP"))</f>
        <v/>
      </c>
      <c r="AB70" s="28" t="str">
        <f>IF($A70="","",_xll.ciqfunctions.udf.CIQ($A70,"IQ_CURRENT_RATIO",IQ_LTM,IQ_TODAY,"CHP"))</f>
        <v/>
      </c>
      <c r="AC70" s="28" t="str">
        <f>IF($A70="","",_xll.ciqfunctions.udf.CIQ($A70,"IQ_QUICK_RATIO",IQ_LTM,IQ_TODAY,"CHP"))</f>
        <v/>
      </c>
    </row>
    <row r="71" spans="3:29" s="22" customFormat="1" ht="12.75" customHeight="1" x14ac:dyDescent="0.2">
      <c r="C71" s="37" t="str">
        <f>IF($A71="","",_xll.ciqfunctions.udf.CIQ($A71,"IQ_PERIODDATE",IQ_LTM,IQ_TODAY,"CHP"))</f>
        <v/>
      </c>
      <c r="D71" s="28" t="str">
        <f>IF($A71="","",_xll.ciqfunctions.udf.CIQ($A71,"IQ_TOTAL_REV",IQ_LTM,IQ_TODAY,"CHP",,$B$4))</f>
        <v/>
      </c>
      <c r="E71" s="28" t="str">
        <f>IF($A71="","",_xll.ciqfunctions.udf.CIQ($A71,"IQ_TOTAL_EQUITY",IQ_LTM,IQ_TODAY,"CHP",,$B$4))</f>
        <v/>
      </c>
      <c r="F71" s="28" t="str">
        <f>IF($A71="","",_xll.ciqfunctions.udf.CIQ($A71,"IQ_RETURN_CAPITAL_CHP",IQ_LTM,IQ_TODAY,"CHP"))</f>
        <v/>
      </c>
      <c r="G71" s="28" t="str">
        <f>IF($A71="","",_xll.ciqfunctions.udf.CIQ($A71,"IQ_RECURRING_EARN_ASSETS",IQ_LTM,IQ_TODAY,"CHP"))</f>
        <v/>
      </c>
      <c r="H71" s="28" t="str">
        <f>IF($A71="","",_xll.ciqfunctions.udf.CIQ($A71,"IQ_NET_WORKING_CAP_REV",IQ_LTM,IQ_TODAY,"CHP"))</f>
        <v/>
      </c>
      <c r="I71" s="28" t="str">
        <f>IF($A71="","",_xll.ciqfunctions.udf.CIQ($A71,"IQ_ASSET_TURNOVER",IQ_LTM,IQ_TODAY,"CHP"))</f>
        <v/>
      </c>
      <c r="J71" s="28" t="str">
        <f>IF($A71="","",_xll.ciqfunctions.udf.CIQ($A71,"IQ_INTAN_ASSETS_REV",IQ_LTM,IQ_TODAY,"CHP"))</f>
        <v/>
      </c>
      <c r="K71" s="28" t="str">
        <f>IF($A71="","",_xll.ciqfunctions.udf.CIQ($A71,"IQ_NET_WORKING_CAP_TOTAL_ASSETS",IQ_LTM,IQ_TODAY,"CHP"))</f>
        <v/>
      </c>
      <c r="L71" s="28" t="str">
        <f>IF($A71="","",_xll.ciqfunctions.udf.CIQ($A71,"IQ_AP_AR",IQ_LTM,IQ_TODAY,"CHP"))</f>
        <v/>
      </c>
      <c r="M71" s="28" t="str">
        <f>IF($A71="","",_xll.ciqfunctions.udf.CIQ($A71,"IQ_MGMT_RATE_RETURN",IQ_LTM,IQ_TODAY,"CHP"))</f>
        <v/>
      </c>
      <c r="N71" s="28" t="str">
        <f>IF($A71="","",_xll.ciqfunctions.udf.CIQ($A71,"IQ_GROSS_MARGIN",IQ_LTM,IQ_TODAY,"CHP"))</f>
        <v/>
      </c>
      <c r="O71" s="28" t="str">
        <f>IF($A71="","",_xll.ciqfunctions.udf.CIQ($A71,"IQ_EBITDA_MARGIN",IQ_LTM,IQ_TODAY,"CHP"))</f>
        <v/>
      </c>
      <c r="P71" s="20"/>
      <c r="Q71" s="28" t="str">
        <f>IF($A71="","",_xll.ciqfunctions.udf.CIQ($A71,"IQ_FFO_INT",IQ_LTM,IQ_TODAY,"CHP"))</f>
        <v/>
      </c>
      <c r="R71" s="28" t="str">
        <f>IF($A71="","",_xll.ciqfunctions.udf.CIQ($A71,"IQ_EBITDA_INT",IQ_LTM,IQ_TODAY,"CHP"))</f>
        <v/>
      </c>
      <c r="S71" s="28" t="str">
        <f>IF($A71="","",_xll.ciqfunctions.udf.CIQ($A71,"IQ_FFO_TOTAL_DEBT",IQ_LTM,IQ_TODAY,"CHP"))</f>
        <v/>
      </c>
      <c r="T71" s="28" t="str">
        <f>IF($A71="","",_xll.ciqfunctions.udf.CIQ($A71,"IQ_NET_DEBT_EBITDA",IQ_LTM,IQ_TODAY,"CHP"))</f>
        <v/>
      </c>
      <c r="U71" s="28" t="str">
        <f>IF($A71="","",_xll.ciqfunctions.udf.CIQ($A71,"IQ_TOTAL_DEBT_CAP",IQ_LTM,IQ_TODAY,"CHP"))</f>
        <v/>
      </c>
      <c r="V71" s="28" t="str">
        <f>IF($A71="","",_xll.ciqfunctions.udf.CIQ($A71,"IQ_DEBT_TOTAL_LIAB",IQ_LTM,IQ_TODAY,"CHP"))</f>
        <v/>
      </c>
      <c r="W71" s="28" t="str">
        <f>IF($A71="","",_xll.ciqfunctions.udf.CIQ($A71,"IQ_TOTAL_DEBT_TOTAL_REV",IQ_LTM,IQ_TODAY,"CHP"))</f>
        <v/>
      </c>
      <c r="X71" s="20"/>
      <c r="Y71" s="28" t="str">
        <f>IF($A71="","",_xll.ciqfunctions.udf.CIQ($A71,"IQ_FFO_PLUS_CASH_ST_DEBT",IQ_LTM,IQ_TODAY,"CHP"))</f>
        <v/>
      </c>
      <c r="Z71" s="28" t="str">
        <f>IF($A71="","",_xll.ciqfunctions.udf.CIQ($A71,"IQ_FFO_GROSS_PROFIT",IQ_LTM,IQ_TODAY,"CHP"))</f>
        <v/>
      </c>
      <c r="AA71" s="28" t="str">
        <f>IF($A71="","",_xll.ciqfunctions.udf.CIQ($A71,"IQ_BASIC_DEFENSE_INTERVAL",IQ_LTM,IQ_TODAY,"CHP"))</f>
        <v/>
      </c>
      <c r="AB71" s="28" t="str">
        <f>IF($A71="","",_xll.ciqfunctions.udf.CIQ($A71,"IQ_CURRENT_RATIO",IQ_LTM,IQ_TODAY,"CHP"))</f>
        <v/>
      </c>
      <c r="AC71" s="28" t="str">
        <f>IF($A71="","",_xll.ciqfunctions.udf.CIQ($A71,"IQ_QUICK_RATIO",IQ_LTM,IQ_TODAY,"CHP"))</f>
        <v/>
      </c>
    </row>
    <row r="72" spans="3:29" s="22" customFormat="1" ht="12.75" customHeight="1" x14ac:dyDescent="0.2">
      <c r="C72" s="37" t="str">
        <f>IF($A72="","",_xll.ciqfunctions.udf.CIQ($A72,"IQ_PERIODDATE",IQ_LTM,IQ_TODAY,"CHP"))</f>
        <v/>
      </c>
      <c r="D72" s="28" t="str">
        <f>IF($A72="","",_xll.ciqfunctions.udf.CIQ($A72,"IQ_TOTAL_REV",IQ_LTM,IQ_TODAY,"CHP",,$B$4))</f>
        <v/>
      </c>
      <c r="E72" s="28" t="str">
        <f>IF($A72="","",_xll.ciqfunctions.udf.CIQ($A72,"IQ_TOTAL_EQUITY",IQ_LTM,IQ_TODAY,"CHP",,$B$4))</f>
        <v/>
      </c>
      <c r="F72" s="28" t="str">
        <f>IF($A72="","",_xll.ciqfunctions.udf.CIQ($A72,"IQ_RETURN_CAPITAL_CHP",IQ_LTM,IQ_TODAY,"CHP"))</f>
        <v/>
      </c>
      <c r="G72" s="28" t="str">
        <f>IF($A72="","",_xll.ciqfunctions.udf.CIQ($A72,"IQ_RECURRING_EARN_ASSETS",IQ_LTM,IQ_TODAY,"CHP"))</f>
        <v/>
      </c>
      <c r="H72" s="28" t="str">
        <f>IF($A72="","",_xll.ciqfunctions.udf.CIQ($A72,"IQ_NET_WORKING_CAP_REV",IQ_LTM,IQ_TODAY,"CHP"))</f>
        <v/>
      </c>
      <c r="I72" s="28" t="str">
        <f>IF($A72="","",_xll.ciqfunctions.udf.CIQ($A72,"IQ_ASSET_TURNOVER",IQ_LTM,IQ_TODAY,"CHP"))</f>
        <v/>
      </c>
      <c r="J72" s="28" t="str">
        <f>IF($A72="","",_xll.ciqfunctions.udf.CIQ($A72,"IQ_INTAN_ASSETS_REV",IQ_LTM,IQ_TODAY,"CHP"))</f>
        <v/>
      </c>
      <c r="K72" s="28" t="str">
        <f>IF($A72="","",_xll.ciqfunctions.udf.CIQ($A72,"IQ_NET_WORKING_CAP_TOTAL_ASSETS",IQ_LTM,IQ_TODAY,"CHP"))</f>
        <v/>
      </c>
      <c r="L72" s="28" t="str">
        <f>IF($A72="","",_xll.ciqfunctions.udf.CIQ($A72,"IQ_AP_AR",IQ_LTM,IQ_TODAY,"CHP"))</f>
        <v/>
      </c>
      <c r="M72" s="28" t="str">
        <f>IF($A72="","",_xll.ciqfunctions.udf.CIQ($A72,"IQ_MGMT_RATE_RETURN",IQ_LTM,IQ_TODAY,"CHP"))</f>
        <v/>
      </c>
      <c r="N72" s="28" t="str">
        <f>IF($A72="","",_xll.ciqfunctions.udf.CIQ($A72,"IQ_GROSS_MARGIN",IQ_LTM,IQ_TODAY,"CHP"))</f>
        <v/>
      </c>
      <c r="O72" s="28" t="str">
        <f>IF($A72="","",_xll.ciqfunctions.udf.CIQ($A72,"IQ_EBITDA_MARGIN",IQ_LTM,IQ_TODAY,"CHP"))</f>
        <v/>
      </c>
      <c r="P72" s="20"/>
      <c r="Q72" s="28" t="str">
        <f>IF($A72="","",_xll.ciqfunctions.udf.CIQ($A72,"IQ_FFO_INT",IQ_LTM,IQ_TODAY,"CHP"))</f>
        <v/>
      </c>
      <c r="R72" s="28" t="str">
        <f>IF($A72="","",_xll.ciqfunctions.udf.CIQ($A72,"IQ_EBITDA_INT",IQ_LTM,IQ_TODAY,"CHP"))</f>
        <v/>
      </c>
      <c r="S72" s="28" t="str">
        <f>IF($A72="","",_xll.ciqfunctions.udf.CIQ($A72,"IQ_FFO_TOTAL_DEBT",IQ_LTM,IQ_TODAY,"CHP"))</f>
        <v/>
      </c>
      <c r="T72" s="28" t="str">
        <f>IF($A72="","",_xll.ciqfunctions.udf.CIQ($A72,"IQ_NET_DEBT_EBITDA",IQ_LTM,IQ_TODAY,"CHP"))</f>
        <v/>
      </c>
      <c r="U72" s="28" t="str">
        <f>IF($A72="","",_xll.ciqfunctions.udf.CIQ($A72,"IQ_TOTAL_DEBT_CAP",IQ_LTM,IQ_TODAY,"CHP"))</f>
        <v/>
      </c>
      <c r="V72" s="28" t="str">
        <f>IF($A72="","",_xll.ciqfunctions.udf.CIQ($A72,"IQ_DEBT_TOTAL_LIAB",IQ_LTM,IQ_TODAY,"CHP"))</f>
        <v/>
      </c>
      <c r="W72" s="28" t="str">
        <f>IF($A72="","",_xll.ciqfunctions.udf.CIQ($A72,"IQ_TOTAL_DEBT_TOTAL_REV",IQ_LTM,IQ_TODAY,"CHP"))</f>
        <v/>
      </c>
      <c r="X72" s="20"/>
      <c r="Y72" s="28" t="str">
        <f>IF($A72="","",_xll.ciqfunctions.udf.CIQ($A72,"IQ_FFO_PLUS_CASH_ST_DEBT",IQ_LTM,IQ_TODAY,"CHP"))</f>
        <v/>
      </c>
      <c r="Z72" s="28" t="str">
        <f>IF($A72="","",_xll.ciqfunctions.udf.CIQ($A72,"IQ_FFO_GROSS_PROFIT",IQ_LTM,IQ_TODAY,"CHP"))</f>
        <v/>
      </c>
      <c r="AA72" s="28" t="str">
        <f>IF($A72="","",_xll.ciqfunctions.udf.CIQ($A72,"IQ_BASIC_DEFENSE_INTERVAL",IQ_LTM,IQ_TODAY,"CHP"))</f>
        <v/>
      </c>
      <c r="AB72" s="28" t="str">
        <f>IF($A72="","",_xll.ciqfunctions.udf.CIQ($A72,"IQ_CURRENT_RATIO",IQ_LTM,IQ_TODAY,"CHP"))</f>
        <v/>
      </c>
      <c r="AC72" s="28" t="str">
        <f>IF($A72="","",_xll.ciqfunctions.udf.CIQ($A72,"IQ_QUICK_RATIO",IQ_LTM,IQ_TODAY,"CHP"))</f>
        <v/>
      </c>
    </row>
    <row r="73" spans="3:29" s="22" customFormat="1" ht="12.75" customHeight="1" x14ac:dyDescent="0.2">
      <c r="C73" s="37" t="str">
        <f>IF($A73="","",_xll.ciqfunctions.udf.CIQ($A73,"IQ_PERIODDATE",IQ_LTM,IQ_TODAY,"CHP"))</f>
        <v/>
      </c>
      <c r="D73" s="28" t="str">
        <f>IF($A73="","",_xll.ciqfunctions.udf.CIQ($A73,"IQ_TOTAL_REV",IQ_LTM,IQ_TODAY,"CHP",,$B$4))</f>
        <v/>
      </c>
      <c r="E73" s="28" t="str">
        <f>IF($A73="","",_xll.ciqfunctions.udf.CIQ($A73,"IQ_TOTAL_EQUITY",IQ_LTM,IQ_TODAY,"CHP",,$B$4))</f>
        <v/>
      </c>
      <c r="F73" s="28" t="str">
        <f>IF($A73="","",_xll.ciqfunctions.udf.CIQ($A73,"IQ_RETURN_CAPITAL_CHP",IQ_LTM,IQ_TODAY,"CHP"))</f>
        <v/>
      </c>
      <c r="G73" s="28" t="str">
        <f>IF($A73="","",_xll.ciqfunctions.udf.CIQ($A73,"IQ_RECURRING_EARN_ASSETS",IQ_LTM,IQ_TODAY,"CHP"))</f>
        <v/>
      </c>
      <c r="H73" s="28" t="str">
        <f>IF($A73="","",_xll.ciqfunctions.udf.CIQ($A73,"IQ_NET_WORKING_CAP_REV",IQ_LTM,IQ_TODAY,"CHP"))</f>
        <v/>
      </c>
      <c r="I73" s="28" t="str">
        <f>IF($A73="","",_xll.ciqfunctions.udf.CIQ($A73,"IQ_ASSET_TURNOVER",IQ_LTM,IQ_TODAY,"CHP"))</f>
        <v/>
      </c>
      <c r="J73" s="28" t="str">
        <f>IF($A73="","",_xll.ciqfunctions.udf.CIQ($A73,"IQ_INTAN_ASSETS_REV",IQ_LTM,IQ_TODAY,"CHP"))</f>
        <v/>
      </c>
      <c r="K73" s="28" t="str">
        <f>IF($A73="","",_xll.ciqfunctions.udf.CIQ($A73,"IQ_NET_WORKING_CAP_TOTAL_ASSETS",IQ_LTM,IQ_TODAY,"CHP"))</f>
        <v/>
      </c>
      <c r="L73" s="28" t="str">
        <f>IF($A73="","",_xll.ciqfunctions.udf.CIQ($A73,"IQ_AP_AR",IQ_LTM,IQ_TODAY,"CHP"))</f>
        <v/>
      </c>
      <c r="M73" s="28" t="str">
        <f>IF($A73="","",_xll.ciqfunctions.udf.CIQ($A73,"IQ_MGMT_RATE_RETURN",IQ_LTM,IQ_TODAY,"CHP"))</f>
        <v/>
      </c>
      <c r="N73" s="28" t="str">
        <f>IF($A73="","",_xll.ciqfunctions.udf.CIQ($A73,"IQ_GROSS_MARGIN",IQ_LTM,IQ_TODAY,"CHP"))</f>
        <v/>
      </c>
      <c r="O73" s="28" t="str">
        <f>IF($A73="","",_xll.ciqfunctions.udf.CIQ($A73,"IQ_EBITDA_MARGIN",IQ_LTM,IQ_TODAY,"CHP"))</f>
        <v/>
      </c>
      <c r="P73" s="20"/>
      <c r="Q73" s="28" t="str">
        <f>IF($A73="","",_xll.ciqfunctions.udf.CIQ($A73,"IQ_FFO_INT",IQ_LTM,IQ_TODAY,"CHP"))</f>
        <v/>
      </c>
      <c r="R73" s="28" t="str">
        <f>IF($A73="","",_xll.ciqfunctions.udf.CIQ($A73,"IQ_EBITDA_INT",IQ_LTM,IQ_TODAY,"CHP"))</f>
        <v/>
      </c>
      <c r="S73" s="28" t="str">
        <f>IF($A73="","",_xll.ciqfunctions.udf.CIQ($A73,"IQ_FFO_TOTAL_DEBT",IQ_LTM,IQ_TODAY,"CHP"))</f>
        <v/>
      </c>
      <c r="T73" s="28" t="str">
        <f>IF($A73="","",_xll.ciqfunctions.udf.CIQ($A73,"IQ_NET_DEBT_EBITDA",IQ_LTM,IQ_TODAY,"CHP"))</f>
        <v/>
      </c>
      <c r="U73" s="28" t="str">
        <f>IF($A73="","",_xll.ciqfunctions.udf.CIQ($A73,"IQ_TOTAL_DEBT_CAP",IQ_LTM,IQ_TODAY,"CHP"))</f>
        <v/>
      </c>
      <c r="V73" s="28" t="str">
        <f>IF($A73="","",_xll.ciqfunctions.udf.CIQ($A73,"IQ_DEBT_TOTAL_LIAB",IQ_LTM,IQ_TODAY,"CHP"))</f>
        <v/>
      </c>
      <c r="W73" s="28" t="str">
        <f>IF($A73="","",_xll.ciqfunctions.udf.CIQ($A73,"IQ_TOTAL_DEBT_TOTAL_REV",IQ_LTM,IQ_TODAY,"CHP"))</f>
        <v/>
      </c>
      <c r="X73" s="20"/>
      <c r="Y73" s="28" t="str">
        <f>IF($A73="","",_xll.ciqfunctions.udf.CIQ($A73,"IQ_FFO_PLUS_CASH_ST_DEBT",IQ_LTM,IQ_TODAY,"CHP"))</f>
        <v/>
      </c>
      <c r="Z73" s="28" t="str">
        <f>IF($A73="","",_xll.ciqfunctions.udf.CIQ($A73,"IQ_FFO_GROSS_PROFIT",IQ_LTM,IQ_TODAY,"CHP"))</f>
        <v/>
      </c>
      <c r="AA73" s="28" t="str">
        <f>IF($A73="","",_xll.ciqfunctions.udf.CIQ($A73,"IQ_BASIC_DEFENSE_INTERVAL",IQ_LTM,IQ_TODAY,"CHP"))</f>
        <v/>
      </c>
      <c r="AB73" s="28" t="str">
        <f>IF($A73="","",_xll.ciqfunctions.udf.CIQ($A73,"IQ_CURRENT_RATIO",IQ_LTM,IQ_TODAY,"CHP"))</f>
        <v/>
      </c>
      <c r="AC73" s="28" t="str">
        <f>IF($A73="","",_xll.ciqfunctions.udf.CIQ($A73,"IQ_QUICK_RATIO",IQ_LTM,IQ_TODAY,"CHP"))</f>
        <v/>
      </c>
    </row>
    <row r="74" spans="3:29" ht="12.75" customHeight="1" x14ac:dyDescent="0.2">
      <c r="C74" s="37" t="str">
        <f>IF($A74="","",_xll.ciqfunctions.udf.CIQ($A74,"IQ_PERIODDATE",IQ_LTM,IQ_TODAY,"CHP"))</f>
        <v/>
      </c>
      <c r="D74" s="28" t="str">
        <f>IF($A74="","",_xll.ciqfunctions.udf.CIQ($A74,"IQ_TOTAL_REV",IQ_LTM,IQ_TODAY,"CHP",,$B$4))</f>
        <v/>
      </c>
      <c r="E74" s="28" t="str">
        <f>IF($A74="","",_xll.ciqfunctions.udf.CIQ($A74,"IQ_TOTAL_EQUITY",IQ_LTM,IQ_TODAY,"CHP",,$B$4))</f>
        <v/>
      </c>
      <c r="F74" s="28" t="str">
        <f>IF($A74="","",_xll.ciqfunctions.udf.CIQ($A74,"IQ_RETURN_CAPITAL_CHP",IQ_LTM,IQ_TODAY,"CHP"))</f>
        <v/>
      </c>
      <c r="G74" s="28" t="str">
        <f>IF($A74="","",_xll.ciqfunctions.udf.CIQ($A74,"IQ_RECURRING_EARN_ASSETS",IQ_LTM,IQ_TODAY,"CHP"))</f>
        <v/>
      </c>
      <c r="H74" s="28" t="str">
        <f>IF($A74="","",_xll.ciqfunctions.udf.CIQ($A74,"IQ_NET_WORKING_CAP_REV",IQ_LTM,IQ_TODAY,"CHP"))</f>
        <v/>
      </c>
      <c r="I74" s="28" t="str">
        <f>IF($A74="","",_xll.ciqfunctions.udf.CIQ($A74,"IQ_ASSET_TURNOVER",IQ_LTM,IQ_TODAY,"CHP"))</f>
        <v/>
      </c>
      <c r="J74" s="28" t="str">
        <f>IF($A74="","",_xll.ciqfunctions.udf.CIQ($A74,"IQ_INTAN_ASSETS_REV",IQ_LTM,IQ_TODAY,"CHP"))</f>
        <v/>
      </c>
      <c r="K74" s="28" t="str">
        <f>IF($A74="","",_xll.ciqfunctions.udf.CIQ($A74,"IQ_NET_WORKING_CAP_TOTAL_ASSETS",IQ_LTM,IQ_TODAY,"CHP"))</f>
        <v/>
      </c>
      <c r="L74" s="28" t="str">
        <f>IF($A74="","",_xll.ciqfunctions.udf.CIQ($A74,"IQ_AP_AR",IQ_LTM,IQ_TODAY,"CHP"))</f>
        <v/>
      </c>
      <c r="M74" s="28" t="str">
        <f>IF($A74="","",_xll.ciqfunctions.udf.CIQ($A74,"IQ_MGMT_RATE_RETURN",IQ_LTM,IQ_TODAY,"CHP"))</f>
        <v/>
      </c>
      <c r="N74" s="28" t="str">
        <f>IF($A74="","",_xll.ciqfunctions.udf.CIQ($A74,"IQ_GROSS_MARGIN",IQ_LTM,IQ_TODAY,"CHP"))</f>
        <v/>
      </c>
      <c r="O74" s="28" t="str">
        <f>IF($A74="","",_xll.ciqfunctions.udf.CIQ($A74,"IQ_EBITDA_MARGIN",IQ_LTM,IQ_TODAY,"CHP"))</f>
        <v/>
      </c>
      <c r="Q74" s="28" t="str">
        <f>IF($A74="","",_xll.ciqfunctions.udf.CIQ($A74,"IQ_FFO_INT",IQ_LTM,IQ_TODAY,"CHP"))</f>
        <v/>
      </c>
      <c r="R74" s="28" t="str">
        <f>IF($A74="","",_xll.ciqfunctions.udf.CIQ($A74,"IQ_EBITDA_INT",IQ_LTM,IQ_TODAY,"CHP"))</f>
        <v/>
      </c>
      <c r="S74" s="28" t="str">
        <f>IF($A74="","",_xll.ciqfunctions.udf.CIQ($A74,"IQ_FFO_TOTAL_DEBT",IQ_LTM,IQ_TODAY,"CHP"))</f>
        <v/>
      </c>
      <c r="T74" s="28" t="str">
        <f>IF($A74="","",_xll.ciqfunctions.udf.CIQ($A74,"IQ_NET_DEBT_EBITDA",IQ_LTM,IQ_TODAY,"CHP"))</f>
        <v/>
      </c>
      <c r="U74" s="28" t="str">
        <f>IF($A74="","",_xll.ciqfunctions.udf.CIQ($A74,"IQ_TOTAL_DEBT_CAP",IQ_LTM,IQ_TODAY,"CHP"))</f>
        <v/>
      </c>
      <c r="V74" s="28" t="str">
        <f>IF($A74="","",_xll.ciqfunctions.udf.CIQ($A74,"IQ_DEBT_TOTAL_LIAB",IQ_LTM,IQ_TODAY,"CHP"))</f>
        <v/>
      </c>
      <c r="W74" s="28" t="str">
        <f>IF($A74="","",_xll.ciqfunctions.udf.CIQ($A74,"IQ_TOTAL_DEBT_TOTAL_REV",IQ_LTM,IQ_TODAY,"CHP"))</f>
        <v/>
      </c>
      <c r="Y74" s="28" t="str">
        <f>IF($A74="","",_xll.ciqfunctions.udf.CIQ($A74,"IQ_FFO_PLUS_CASH_ST_DEBT",IQ_LTM,IQ_TODAY,"CHP"))</f>
        <v/>
      </c>
      <c r="Z74" s="28" t="str">
        <f>IF($A74="","",_xll.ciqfunctions.udf.CIQ($A74,"IQ_FFO_GROSS_PROFIT",IQ_LTM,IQ_TODAY,"CHP"))</f>
        <v/>
      </c>
      <c r="AA74" s="28" t="str">
        <f>IF($A74="","",_xll.ciqfunctions.udf.CIQ($A74,"IQ_BASIC_DEFENSE_INTERVAL",IQ_LTM,IQ_TODAY,"CHP"))</f>
        <v/>
      </c>
      <c r="AB74" s="28" t="str">
        <f>IF($A74="","",_xll.ciqfunctions.udf.CIQ($A74,"IQ_CURRENT_RATIO",IQ_LTM,IQ_TODAY,"CHP"))</f>
        <v/>
      </c>
      <c r="AC74" s="28" t="str">
        <f>IF($A74="","",_xll.ciqfunctions.udf.CIQ($A74,"IQ_QUICK_RATIO",IQ_LTM,IQ_TODAY,"CHP"))</f>
        <v/>
      </c>
    </row>
    <row r="75" spans="3:29" ht="12.75" customHeight="1" x14ac:dyDescent="0.2">
      <c r="C75" s="37" t="str">
        <f>IF($A75="","",_xll.ciqfunctions.udf.CIQ($A75,"IQ_PERIODDATE",IQ_LTM,IQ_TODAY,"CHP"))</f>
        <v/>
      </c>
      <c r="D75" s="28" t="str">
        <f>IF($A75="","",_xll.ciqfunctions.udf.CIQ($A75,"IQ_TOTAL_REV",IQ_LTM,IQ_TODAY,"CHP",,$B$4))</f>
        <v/>
      </c>
      <c r="E75" s="28" t="str">
        <f>IF($A75="","",_xll.ciqfunctions.udf.CIQ($A75,"IQ_TOTAL_EQUITY",IQ_LTM,IQ_TODAY,"CHP",,$B$4))</f>
        <v/>
      </c>
      <c r="F75" s="28" t="str">
        <f>IF($A75="","",_xll.ciqfunctions.udf.CIQ($A75,"IQ_RETURN_CAPITAL_CHP",IQ_LTM,IQ_TODAY,"CHP"))</f>
        <v/>
      </c>
      <c r="G75" s="28" t="str">
        <f>IF($A75="","",_xll.ciqfunctions.udf.CIQ($A75,"IQ_RECURRING_EARN_ASSETS",IQ_LTM,IQ_TODAY,"CHP"))</f>
        <v/>
      </c>
      <c r="H75" s="28" t="str">
        <f>IF($A75="","",_xll.ciqfunctions.udf.CIQ($A75,"IQ_NET_WORKING_CAP_REV",IQ_LTM,IQ_TODAY,"CHP"))</f>
        <v/>
      </c>
      <c r="I75" s="28" t="str">
        <f>IF($A75="","",_xll.ciqfunctions.udf.CIQ($A75,"IQ_ASSET_TURNOVER",IQ_LTM,IQ_TODAY,"CHP"))</f>
        <v/>
      </c>
      <c r="J75" s="28" t="str">
        <f>IF($A75="","",_xll.ciqfunctions.udf.CIQ($A75,"IQ_INTAN_ASSETS_REV",IQ_LTM,IQ_TODAY,"CHP"))</f>
        <v/>
      </c>
      <c r="K75" s="28" t="str">
        <f>IF($A75="","",_xll.ciqfunctions.udf.CIQ($A75,"IQ_NET_WORKING_CAP_TOTAL_ASSETS",IQ_LTM,IQ_TODAY,"CHP"))</f>
        <v/>
      </c>
      <c r="L75" s="28" t="str">
        <f>IF($A75="","",_xll.ciqfunctions.udf.CIQ($A75,"IQ_AP_AR",IQ_LTM,IQ_TODAY,"CHP"))</f>
        <v/>
      </c>
      <c r="M75" s="28" t="str">
        <f>IF($A75="","",_xll.ciqfunctions.udf.CIQ($A75,"IQ_MGMT_RATE_RETURN",IQ_LTM,IQ_TODAY,"CHP"))</f>
        <v/>
      </c>
      <c r="N75" s="28" t="str">
        <f>IF($A75="","",_xll.ciqfunctions.udf.CIQ($A75,"IQ_GROSS_MARGIN",IQ_LTM,IQ_TODAY,"CHP"))</f>
        <v/>
      </c>
      <c r="O75" s="28" t="str">
        <f>IF($A75="","",_xll.ciqfunctions.udf.CIQ($A75,"IQ_EBITDA_MARGIN",IQ_LTM,IQ_TODAY,"CHP"))</f>
        <v/>
      </c>
      <c r="Q75" s="28" t="str">
        <f>IF($A75="","",_xll.ciqfunctions.udf.CIQ($A75,"IQ_FFO_INT",IQ_LTM,IQ_TODAY,"CHP"))</f>
        <v/>
      </c>
      <c r="R75" s="28" t="str">
        <f>IF($A75="","",_xll.ciqfunctions.udf.CIQ($A75,"IQ_EBITDA_INT",IQ_LTM,IQ_TODAY,"CHP"))</f>
        <v/>
      </c>
      <c r="S75" s="28" t="str">
        <f>IF($A75="","",_xll.ciqfunctions.udf.CIQ($A75,"IQ_FFO_TOTAL_DEBT",IQ_LTM,IQ_TODAY,"CHP"))</f>
        <v/>
      </c>
      <c r="T75" s="28" t="str">
        <f>IF($A75="","",_xll.ciqfunctions.udf.CIQ($A75,"IQ_NET_DEBT_EBITDA",IQ_LTM,IQ_TODAY,"CHP"))</f>
        <v/>
      </c>
      <c r="U75" s="28" t="str">
        <f>IF($A75="","",_xll.ciqfunctions.udf.CIQ($A75,"IQ_TOTAL_DEBT_CAP",IQ_LTM,IQ_TODAY,"CHP"))</f>
        <v/>
      </c>
      <c r="V75" s="28" t="str">
        <f>IF($A75="","",_xll.ciqfunctions.udf.CIQ($A75,"IQ_DEBT_TOTAL_LIAB",IQ_LTM,IQ_TODAY,"CHP"))</f>
        <v/>
      </c>
      <c r="W75" s="28" t="str">
        <f>IF($A75="","",_xll.ciqfunctions.udf.CIQ($A75,"IQ_TOTAL_DEBT_TOTAL_REV",IQ_LTM,IQ_TODAY,"CHP"))</f>
        <v/>
      </c>
      <c r="Y75" s="28" t="str">
        <f>IF($A75="","",_xll.ciqfunctions.udf.CIQ($A75,"IQ_FFO_PLUS_CASH_ST_DEBT",IQ_LTM,IQ_TODAY,"CHP"))</f>
        <v/>
      </c>
      <c r="Z75" s="28" t="str">
        <f>IF($A75="","",_xll.ciqfunctions.udf.CIQ($A75,"IQ_FFO_GROSS_PROFIT",IQ_LTM,IQ_TODAY,"CHP"))</f>
        <v/>
      </c>
      <c r="AA75" s="28" t="str">
        <f>IF($A75="","",_xll.ciqfunctions.udf.CIQ($A75,"IQ_BASIC_DEFENSE_INTERVAL",IQ_LTM,IQ_TODAY,"CHP"))</f>
        <v/>
      </c>
      <c r="AB75" s="28" t="str">
        <f>IF($A75="","",_xll.ciqfunctions.udf.CIQ($A75,"IQ_CURRENT_RATIO",IQ_LTM,IQ_TODAY,"CHP"))</f>
        <v/>
      </c>
      <c r="AC75" s="28" t="str">
        <f>IF($A75="","",_xll.ciqfunctions.udf.CIQ($A75,"IQ_QUICK_RATIO",IQ_LTM,IQ_TODAY,"CHP"))</f>
        <v/>
      </c>
    </row>
    <row r="76" spans="3:29" ht="12.75" customHeight="1" x14ac:dyDescent="0.2">
      <c r="C76" s="37" t="str">
        <f>IF($A76="","",_xll.ciqfunctions.udf.CIQ($A76,"IQ_PERIODDATE",IQ_LTM,IQ_TODAY,"CHP"))</f>
        <v/>
      </c>
      <c r="D76" s="28" t="str">
        <f>IF($A76="","",_xll.ciqfunctions.udf.CIQ($A76,"IQ_TOTAL_REV",IQ_LTM,IQ_TODAY,"CHP",,$B$4))</f>
        <v/>
      </c>
      <c r="E76" s="28" t="str">
        <f>IF($A76="","",_xll.ciqfunctions.udf.CIQ($A76,"IQ_TOTAL_EQUITY",IQ_LTM,IQ_TODAY,"CHP",,$B$4))</f>
        <v/>
      </c>
      <c r="F76" s="28" t="str">
        <f>IF($A76="","",_xll.ciqfunctions.udf.CIQ($A76,"IQ_RETURN_CAPITAL_CHP",IQ_LTM,IQ_TODAY,"CHP"))</f>
        <v/>
      </c>
      <c r="G76" s="28" t="str">
        <f>IF($A76="","",_xll.ciqfunctions.udf.CIQ($A76,"IQ_RECURRING_EARN_ASSETS",IQ_LTM,IQ_TODAY,"CHP"))</f>
        <v/>
      </c>
      <c r="H76" s="28" t="str">
        <f>IF($A76="","",_xll.ciqfunctions.udf.CIQ($A76,"IQ_NET_WORKING_CAP_REV",IQ_LTM,IQ_TODAY,"CHP"))</f>
        <v/>
      </c>
      <c r="I76" s="28" t="str">
        <f>IF($A76="","",_xll.ciqfunctions.udf.CIQ($A76,"IQ_ASSET_TURNOVER",IQ_LTM,IQ_TODAY,"CHP"))</f>
        <v/>
      </c>
      <c r="J76" s="28" t="str">
        <f>IF($A76="","",_xll.ciqfunctions.udf.CIQ($A76,"IQ_INTAN_ASSETS_REV",IQ_LTM,IQ_TODAY,"CHP"))</f>
        <v/>
      </c>
      <c r="K76" s="28" t="str">
        <f>IF($A76="","",_xll.ciqfunctions.udf.CIQ($A76,"IQ_NET_WORKING_CAP_TOTAL_ASSETS",IQ_LTM,IQ_TODAY,"CHP"))</f>
        <v/>
      </c>
      <c r="L76" s="28" t="str">
        <f>IF($A76="","",_xll.ciqfunctions.udf.CIQ($A76,"IQ_AP_AR",IQ_LTM,IQ_TODAY,"CHP"))</f>
        <v/>
      </c>
      <c r="M76" s="28" t="str">
        <f>IF($A76="","",_xll.ciqfunctions.udf.CIQ($A76,"IQ_MGMT_RATE_RETURN",IQ_LTM,IQ_TODAY,"CHP"))</f>
        <v/>
      </c>
      <c r="N76" s="28" t="str">
        <f>IF($A76="","",_xll.ciqfunctions.udf.CIQ($A76,"IQ_GROSS_MARGIN",IQ_LTM,IQ_TODAY,"CHP"))</f>
        <v/>
      </c>
      <c r="O76" s="28" t="str">
        <f>IF($A76="","",_xll.ciqfunctions.udf.CIQ($A76,"IQ_EBITDA_MARGIN",IQ_LTM,IQ_TODAY,"CHP"))</f>
        <v/>
      </c>
      <c r="Q76" s="28" t="str">
        <f>IF($A76="","",_xll.ciqfunctions.udf.CIQ($A76,"IQ_FFO_INT",IQ_LTM,IQ_TODAY,"CHP"))</f>
        <v/>
      </c>
      <c r="R76" s="28" t="str">
        <f>IF($A76="","",_xll.ciqfunctions.udf.CIQ($A76,"IQ_EBITDA_INT",IQ_LTM,IQ_TODAY,"CHP"))</f>
        <v/>
      </c>
      <c r="S76" s="28" t="str">
        <f>IF($A76="","",_xll.ciqfunctions.udf.CIQ($A76,"IQ_FFO_TOTAL_DEBT",IQ_LTM,IQ_TODAY,"CHP"))</f>
        <v/>
      </c>
      <c r="T76" s="28" t="str">
        <f>IF($A76="","",_xll.ciqfunctions.udf.CIQ($A76,"IQ_NET_DEBT_EBITDA",IQ_LTM,IQ_TODAY,"CHP"))</f>
        <v/>
      </c>
      <c r="U76" s="28" t="str">
        <f>IF($A76="","",_xll.ciqfunctions.udf.CIQ($A76,"IQ_TOTAL_DEBT_CAP",IQ_LTM,IQ_TODAY,"CHP"))</f>
        <v/>
      </c>
      <c r="V76" s="28" t="str">
        <f>IF($A76="","",_xll.ciqfunctions.udf.CIQ($A76,"IQ_DEBT_TOTAL_LIAB",IQ_LTM,IQ_TODAY,"CHP"))</f>
        <v/>
      </c>
      <c r="W76" s="28" t="str">
        <f>IF($A76="","",_xll.ciqfunctions.udf.CIQ($A76,"IQ_TOTAL_DEBT_TOTAL_REV",IQ_LTM,IQ_TODAY,"CHP"))</f>
        <v/>
      </c>
      <c r="Y76" s="28" t="str">
        <f>IF($A76="","",_xll.ciqfunctions.udf.CIQ($A76,"IQ_FFO_PLUS_CASH_ST_DEBT",IQ_LTM,IQ_TODAY,"CHP"))</f>
        <v/>
      </c>
      <c r="Z76" s="28" t="str">
        <f>IF($A76="","",_xll.ciqfunctions.udf.CIQ($A76,"IQ_FFO_GROSS_PROFIT",IQ_LTM,IQ_TODAY,"CHP"))</f>
        <v/>
      </c>
      <c r="AA76" s="28" t="str">
        <f>IF($A76="","",_xll.ciqfunctions.udf.CIQ($A76,"IQ_BASIC_DEFENSE_INTERVAL",IQ_LTM,IQ_TODAY,"CHP"))</f>
        <v/>
      </c>
      <c r="AB76" s="28" t="str">
        <f>IF($A76="","",_xll.ciqfunctions.udf.CIQ($A76,"IQ_CURRENT_RATIO",IQ_LTM,IQ_TODAY,"CHP"))</f>
        <v/>
      </c>
      <c r="AC76" s="28" t="str">
        <f>IF($A76="","",_xll.ciqfunctions.udf.CIQ($A76,"IQ_QUICK_RATIO",IQ_LTM,IQ_TODAY,"CHP"))</f>
        <v/>
      </c>
    </row>
    <row r="77" spans="3:29" ht="12.75" customHeight="1" x14ac:dyDescent="0.2">
      <c r="C77" s="37" t="str">
        <f>IF($A77="","",_xll.ciqfunctions.udf.CIQ($A77,"IQ_PERIODDATE",IQ_LTM,IQ_TODAY,"CHP"))</f>
        <v/>
      </c>
      <c r="D77" s="28" t="str">
        <f>IF($A77="","",_xll.ciqfunctions.udf.CIQ($A77,"IQ_TOTAL_REV",IQ_LTM,IQ_TODAY,"CHP",,$B$4))</f>
        <v/>
      </c>
      <c r="E77" s="28" t="str">
        <f>IF($A77="","",_xll.ciqfunctions.udf.CIQ($A77,"IQ_TOTAL_EQUITY",IQ_LTM,IQ_TODAY,"CHP",,$B$4))</f>
        <v/>
      </c>
      <c r="F77" s="28" t="str">
        <f>IF($A77="","",_xll.ciqfunctions.udf.CIQ($A77,"IQ_RETURN_CAPITAL_CHP",IQ_LTM,IQ_TODAY,"CHP"))</f>
        <v/>
      </c>
      <c r="G77" s="28" t="str">
        <f>IF($A77="","",_xll.ciqfunctions.udf.CIQ($A77,"IQ_RECURRING_EARN_ASSETS",IQ_LTM,IQ_TODAY,"CHP"))</f>
        <v/>
      </c>
      <c r="H77" s="28" t="str">
        <f>IF($A77="","",_xll.ciqfunctions.udf.CIQ($A77,"IQ_NET_WORKING_CAP_REV",IQ_LTM,IQ_TODAY,"CHP"))</f>
        <v/>
      </c>
      <c r="I77" s="28" t="str">
        <f>IF($A77="","",_xll.ciqfunctions.udf.CIQ($A77,"IQ_ASSET_TURNOVER",IQ_LTM,IQ_TODAY,"CHP"))</f>
        <v/>
      </c>
      <c r="J77" s="28" t="str">
        <f>IF($A77="","",_xll.ciqfunctions.udf.CIQ($A77,"IQ_INTAN_ASSETS_REV",IQ_LTM,IQ_TODAY,"CHP"))</f>
        <v/>
      </c>
      <c r="K77" s="28" t="str">
        <f>IF($A77="","",_xll.ciqfunctions.udf.CIQ($A77,"IQ_NET_WORKING_CAP_TOTAL_ASSETS",IQ_LTM,IQ_TODAY,"CHP"))</f>
        <v/>
      </c>
      <c r="L77" s="28" t="str">
        <f>IF($A77="","",_xll.ciqfunctions.udf.CIQ($A77,"IQ_AP_AR",IQ_LTM,IQ_TODAY,"CHP"))</f>
        <v/>
      </c>
      <c r="M77" s="28" t="str">
        <f>IF($A77="","",_xll.ciqfunctions.udf.CIQ($A77,"IQ_MGMT_RATE_RETURN",IQ_LTM,IQ_TODAY,"CHP"))</f>
        <v/>
      </c>
      <c r="N77" s="28" t="str">
        <f>IF($A77="","",_xll.ciqfunctions.udf.CIQ($A77,"IQ_GROSS_MARGIN",IQ_LTM,IQ_TODAY,"CHP"))</f>
        <v/>
      </c>
      <c r="O77" s="28" t="str">
        <f>IF($A77="","",_xll.ciqfunctions.udf.CIQ($A77,"IQ_EBITDA_MARGIN",IQ_LTM,IQ_TODAY,"CHP"))</f>
        <v/>
      </c>
      <c r="Q77" s="28" t="str">
        <f>IF($A77="","",_xll.ciqfunctions.udf.CIQ($A77,"IQ_FFO_INT",IQ_LTM,IQ_TODAY,"CHP"))</f>
        <v/>
      </c>
      <c r="R77" s="28" t="str">
        <f>IF($A77="","",_xll.ciqfunctions.udf.CIQ($A77,"IQ_EBITDA_INT",IQ_LTM,IQ_TODAY,"CHP"))</f>
        <v/>
      </c>
      <c r="S77" s="28" t="str">
        <f>IF($A77="","",_xll.ciqfunctions.udf.CIQ($A77,"IQ_FFO_TOTAL_DEBT",IQ_LTM,IQ_TODAY,"CHP"))</f>
        <v/>
      </c>
      <c r="T77" s="28" t="str">
        <f>IF($A77="","",_xll.ciqfunctions.udf.CIQ($A77,"IQ_NET_DEBT_EBITDA",IQ_LTM,IQ_TODAY,"CHP"))</f>
        <v/>
      </c>
      <c r="U77" s="28" t="str">
        <f>IF($A77="","",_xll.ciqfunctions.udf.CIQ($A77,"IQ_TOTAL_DEBT_CAP",IQ_LTM,IQ_TODAY,"CHP"))</f>
        <v/>
      </c>
      <c r="V77" s="28" t="str">
        <f>IF($A77="","",_xll.ciqfunctions.udf.CIQ($A77,"IQ_DEBT_TOTAL_LIAB",IQ_LTM,IQ_TODAY,"CHP"))</f>
        <v/>
      </c>
      <c r="W77" s="28" t="str">
        <f>IF($A77="","",_xll.ciqfunctions.udf.CIQ($A77,"IQ_TOTAL_DEBT_TOTAL_REV",IQ_LTM,IQ_TODAY,"CHP"))</f>
        <v/>
      </c>
      <c r="Y77" s="28" t="str">
        <f>IF($A77="","",_xll.ciqfunctions.udf.CIQ($A77,"IQ_FFO_PLUS_CASH_ST_DEBT",IQ_LTM,IQ_TODAY,"CHP"))</f>
        <v/>
      </c>
      <c r="Z77" s="28" t="str">
        <f>IF($A77="","",_xll.ciqfunctions.udf.CIQ($A77,"IQ_FFO_GROSS_PROFIT",IQ_LTM,IQ_TODAY,"CHP"))</f>
        <v/>
      </c>
      <c r="AA77" s="28" t="str">
        <f>IF($A77="","",_xll.ciqfunctions.udf.CIQ($A77,"IQ_BASIC_DEFENSE_INTERVAL",IQ_LTM,IQ_TODAY,"CHP"))</f>
        <v/>
      </c>
      <c r="AB77" s="28" t="str">
        <f>IF($A77="","",_xll.ciqfunctions.udf.CIQ($A77,"IQ_CURRENT_RATIO",IQ_LTM,IQ_TODAY,"CHP"))</f>
        <v/>
      </c>
      <c r="AC77" s="28" t="str">
        <f>IF($A77="","",_xll.ciqfunctions.udf.CIQ($A77,"IQ_QUICK_RATIO",IQ_LTM,IQ_TODAY,"CHP"))</f>
        <v/>
      </c>
    </row>
    <row r="78" spans="3:29" ht="12.75" customHeight="1" x14ac:dyDescent="0.2">
      <c r="C78" s="37" t="str">
        <f>IF($A78="","",_xll.ciqfunctions.udf.CIQ($A78,"IQ_PERIODDATE",IQ_LTM,IQ_TODAY,"CHP"))</f>
        <v/>
      </c>
      <c r="D78" s="28" t="str">
        <f>IF($A78="","",_xll.ciqfunctions.udf.CIQ($A78,"IQ_TOTAL_REV",IQ_LTM,IQ_TODAY,"CHP",,$B$4))</f>
        <v/>
      </c>
      <c r="E78" s="28" t="str">
        <f>IF($A78="","",_xll.ciqfunctions.udf.CIQ($A78,"IQ_TOTAL_EQUITY",IQ_LTM,IQ_TODAY,"CHP",,$B$4))</f>
        <v/>
      </c>
      <c r="F78" s="28" t="str">
        <f>IF($A78="","",_xll.ciqfunctions.udf.CIQ($A78,"IQ_RETURN_CAPITAL_CHP",IQ_LTM,IQ_TODAY,"CHP"))</f>
        <v/>
      </c>
      <c r="G78" s="28" t="str">
        <f>IF($A78="","",_xll.ciqfunctions.udf.CIQ($A78,"IQ_RECURRING_EARN_ASSETS",IQ_LTM,IQ_TODAY,"CHP"))</f>
        <v/>
      </c>
      <c r="H78" s="28" t="str">
        <f>IF($A78="","",_xll.ciqfunctions.udf.CIQ($A78,"IQ_NET_WORKING_CAP_REV",IQ_LTM,IQ_TODAY,"CHP"))</f>
        <v/>
      </c>
      <c r="I78" s="28" t="str">
        <f>IF($A78="","",_xll.ciqfunctions.udf.CIQ($A78,"IQ_ASSET_TURNOVER",IQ_LTM,IQ_TODAY,"CHP"))</f>
        <v/>
      </c>
      <c r="J78" s="28" t="str">
        <f>IF($A78="","",_xll.ciqfunctions.udf.CIQ($A78,"IQ_INTAN_ASSETS_REV",IQ_LTM,IQ_TODAY,"CHP"))</f>
        <v/>
      </c>
      <c r="K78" s="28" t="str">
        <f>IF($A78="","",_xll.ciqfunctions.udf.CIQ($A78,"IQ_NET_WORKING_CAP_TOTAL_ASSETS",IQ_LTM,IQ_TODAY,"CHP"))</f>
        <v/>
      </c>
      <c r="L78" s="28" t="str">
        <f>IF($A78="","",_xll.ciqfunctions.udf.CIQ($A78,"IQ_AP_AR",IQ_LTM,IQ_TODAY,"CHP"))</f>
        <v/>
      </c>
      <c r="M78" s="28" t="str">
        <f>IF($A78="","",_xll.ciqfunctions.udf.CIQ($A78,"IQ_MGMT_RATE_RETURN",IQ_LTM,IQ_TODAY,"CHP"))</f>
        <v/>
      </c>
      <c r="N78" s="28" t="str">
        <f>IF($A78="","",_xll.ciqfunctions.udf.CIQ($A78,"IQ_GROSS_MARGIN",IQ_LTM,IQ_TODAY,"CHP"))</f>
        <v/>
      </c>
      <c r="O78" s="28" t="str">
        <f>IF($A78="","",_xll.ciqfunctions.udf.CIQ($A78,"IQ_EBITDA_MARGIN",IQ_LTM,IQ_TODAY,"CHP"))</f>
        <v/>
      </c>
      <c r="Q78" s="28" t="str">
        <f>IF($A78="","",_xll.ciqfunctions.udf.CIQ($A78,"IQ_FFO_INT",IQ_LTM,IQ_TODAY,"CHP"))</f>
        <v/>
      </c>
      <c r="R78" s="28" t="str">
        <f>IF($A78="","",_xll.ciqfunctions.udf.CIQ($A78,"IQ_EBITDA_INT",IQ_LTM,IQ_TODAY,"CHP"))</f>
        <v/>
      </c>
      <c r="S78" s="28" t="str">
        <f>IF($A78="","",_xll.ciqfunctions.udf.CIQ($A78,"IQ_FFO_TOTAL_DEBT",IQ_LTM,IQ_TODAY,"CHP"))</f>
        <v/>
      </c>
      <c r="T78" s="28" t="str">
        <f>IF($A78="","",_xll.ciqfunctions.udf.CIQ($A78,"IQ_NET_DEBT_EBITDA",IQ_LTM,IQ_TODAY,"CHP"))</f>
        <v/>
      </c>
      <c r="U78" s="28" t="str">
        <f>IF($A78="","",_xll.ciqfunctions.udf.CIQ($A78,"IQ_TOTAL_DEBT_CAP",IQ_LTM,IQ_TODAY,"CHP"))</f>
        <v/>
      </c>
      <c r="V78" s="28" t="str">
        <f>IF($A78="","",_xll.ciqfunctions.udf.CIQ($A78,"IQ_DEBT_TOTAL_LIAB",IQ_LTM,IQ_TODAY,"CHP"))</f>
        <v/>
      </c>
      <c r="W78" s="28" t="str">
        <f>IF($A78="","",_xll.ciqfunctions.udf.CIQ($A78,"IQ_TOTAL_DEBT_TOTAL_REV",IQ_LTM,IQ_TODAY,"CHP"))</f>
        <v/>
      </c>
      <c r="Y78" s="28" t="str">
        <f>IF($A78="","",_xll.ciqfunctions.udf.CIQ($A78,"IQ_FFO_PLUS_CASH_ST_DEBT",IQ_LTM,IQ_TODAY,"CHP"))</f>
        <v/>
      </c>
      <c r="Z78" s="28" t="str">
        <f>IF($A78="","",_xll.ciqfunctions.udf.CIQ($A78,"IQ_FFO_GROSS_PROFIT",IQ_LTM,IQ_TODAY,"CHP"))</f>
        <v/>
      </c>
      <c r="AA78" s="28" t="str">
        <f>IF($A78="","",_xll.ciqfunctions.udf.CIQ($A78,"IQ_BASIC_DEFENSE_INTERVAL",IQ_LTM,IQ_TODAY,"CHP"))</f>
        <v/>
      </c>
      <c r="AB78" s="28" t="str">
        <f>IF($A78="","",_xll.ciqfunctions.udf.CIQ($A78,"IQ_CURRENT_RATIO",IQ_LTM,IQ_TODAY,"CHP"))</f>
        <v/>
      </c>
      <c r="AC78" s="28" t="str">
        <f>IF($A78="","",_xll.ciqfunctions.udf.CIQ($A78,"IQ_QUICK_RATIO",IQ_LTM,IQ_TODAY,"CHP"))</f>
        <v/>
      </c>
    </row>
    <row r="79" spans="3:29" ht="12.75" customHeight="1" x14ac:dyDescent="0.2">
      <c r="C79" s="37" t="str">
        <f>IF($A79="","",_xll.ciqfunctions.udf.CIQ($A79,"IQ_PERIODDATE",IQ_LTM,IQ_TODAY,"CHP"))</f>
        <v/>
      </c>
      <c r="D79" s="28" t="str">
        <f>IF($A79="","",_xll.ciqfunctions.udf.CIQ($A79,"IQ_TOTAL_REV",IQ_LTM,IQ_TODAY,"CHP",,$B$4))</f>
        <v/>
      </c>
      <c r="E79" s="28" t="str">
        <f>IF($A79="","",_xll.ciqfunctions.udf.CIQ($A79,"IQ_TOTAL_EQUITY",IQ_LTM,IQ_TODAY,"CHP",,$B$4))</f>
        <v/>
      </c>
      <c r="F79" s="28" t="str">
        <f>IF($A79="","",_xll.ciqfunctions.udf.CIQ($A79,"IQ_RETURN_CAPITAL_CHP",IQ_LTM,IQ_TODAY,"CHP"))</f>
        <v/>
      </c>
      <c r="G79" s="28" t="str">
        <f>IF($A79="","",_xll.ciqfunctions.udf.CIQ($A79,"IQ_RECURRING_EARN_ASSETS",IQ_LTM,IQ_TODAY,"CHP"))</f>
        <v/>
      </c>
      <c r="H79" s="28" t="str">
        <f>IF($A79="","",_xll.ciqfunctions.udf.CIQ($A79,"IQ_NET_WORKING_CAP_REV",IQ_LTM,IQ_TODAY,"CHP"))</f>
        <v/>
      </c>
      <c r="I79" s="28" t="str">
        <f>IF($A79="","",_xll.ciqfunctions.udf.CIQ($A79,"IQ_ASSET_TURNOVER",IQ_LTM,IQ_TODAY,"CHP"))</f>
        <v/>
      </c>
      <c r="J79" s="28" t="str">
        <f>IF($A79="","",_xll.ciqfunctions.udf.CIQ($A79,"IQ_INTAN_ASSETS_REV",IQ_LTM,IQ_TODAY,"CHP"))</f>
        <v/>
      </c>
      <c r="K79" s="28" t="str">
        <f>IF($A79="","",_xll.ciqfunctions.udf.CIQ($A79,"IQ_NET_WORKING_CAP_TOTAL_ASSETS",IQ_LTM,IQ_TODAY,"CHP"))</f>
        <v/>
      </c>
      <c r="L79" s="28" t="str">
        <f>IF($A79="","",_xll.ciqfunctions.udf.CIQ($A79,"IQ_AP_AR",IQ_LTM,IQ_TODAY,"CHP"))</f>
        <v/>
      </c>
      <c r="M79" s="28" t="str">
        <f>IF($A79="","",_xll.ciqfunctions.udf.CIQ($A79,"IQ_MGMT_RATE_RETURN",IQ_LTM,IQ_TODAY,"CHP"))</f>
        <v/>
      </c>
      <c r="N79" s="28" t="str">
        <f>IF($A79="","",_xll.ciqfunctions.udf.CIQ($A79,"IQ_GROSS_MARGIN",IQ_LTM,IQ_TODAY,"CHP"))</f>
        <v/>
      </c>
      <c r="O79" s="28" t="str">
        <f>IF($A79="","",_xll.ciqfunctions.udf.CIQ($A79,"IQ_EBITDA_MARGIN",IQ_LTM,IQ_TODAY,"CHP"))</f>
        <v/>
      </c>
      <c r="Q79" s="28" t="str">
        <f>IF($A79="","",_xll.ciqfunctions.udf.CIQ($A79,"IQ_FFO_INT",IQ_LTM,IQ_TODAY,"CHP"))</f>
        <v/>
      </c>
      <c r="R79" s="28" t="str">
        <f>IF($A79="","",_xll.ciqfunctions.udf.CIQ($A79,"IQ_EBITDA_INT",IQ_LTM,IQ_TODAY,"CHP"))</f>
        <v/>
      </c>
      <c r="S79" s="28" t="str">
        <f>IF($A79="","",_xll.ciqfunctions.udf.CIQ($A79,"IQ_FFO_TOTAL_DEBT",IQ_LTM,IQ_TODAY,"CHP"))</f>
        <v/>
      </c>
      <c r="T79" s="28" t="str">
        <f>IF($A79="","",_xll.ciqfunctions.udf.CIQ($A79,"IQ_NET_DEBT_EBITDA",IQ_LTM,IQ_TODAY,"CHP"))</f>
        <v/>
      </c>
      <c r="U79" s="28" t="str">
        <f>IF($A79="","",_xll.ciqfunctions.udf.CIQ($A79,"IQ_TOTAL_DEBT_CAP",IQ_LTM,IQ_TODAY,"CHP"))</f>
        <v/>
      </c>
      <c r="V79" s="28" t="str">
        <f>IF($A79="","",_xll.ciqfunctions.udf.CIQ($A79,"IQ_DEBT_TOTAL_LIAB",IQ_LTM,IQ_TODAY,"CHP"))</f>
        <v/>
      </c>
      <c r="W79" s="28" t="str">
        <f>IF($A79="","",_xll.ciqfunctions.udf.CIQ($A79,"IQ_TOTAL_DEBT_TOTAL_REV",IQ_LTM,IQ_TODAY,"CHP"))</f>
        <v/>
      </c>
      <c r="Y79" s="28" t="str">
        <f>IF($A79="","",_xll.ciqfunctions.udf.CIQ($A79,"IQ_FFO_PLUS_CASH_ST_DEBT",IQ_LTM,IQ_TODAY,"CHP"))</f>
        <v/>
      </c>
      <c r="Z79" s="28" t="str">
        <f>IF($A79="","",_xll.ciqfunctions.udf.CIQ($A79,"IQ_FFO_GROSS_PROFIT",IQ_LTM,IQ_TODAY,"CHP"))</f>
        <v/>
      </c>
      <c r="AA79" s="28" t="str">
        <f>IF($A79="","",_xll.ciqfunctions.udf.CIQ($A79,"IQ_BASIC_DEFENSE_INTERVAL",IQ_LTM,IQ_TODAY,"CHP"))</f>
        <v/>
      </c>
      <c r="AB79" s="28" t="str">
        <f>IF($A79="","",_xll.ciqfunctions.udf.CIQ($A79,"IQ_CURRENT_RATIO",IQ_LTM,IQ_TODAY,"CHP"))</f>
        <v/>
      </c>
      <c r="AC79" s="28" t="str">
        <f>IF($A79="","",_xll.ciqfunctions.udf.CIQ($A79,"IQ_QUICK_RATIO",IQ_LTM,IQ_TODAY,"CHP"))</f>
        <v/>
      </c>
    </row>
    <row r="80" spans="3:29" ht="12.75" customHeight="1" x14ac:dyDescent="0.2">
      <c r="C80" s="37" t="str">
        <f>IF($A80="","",_xll.ciqfunctions.udf.CIQ($A80,"IQ_PERIODDATE",IQ_LTM,IQ_TODAY,"CHP"))</f>
        <v/>
      </c>
      <c r="D80" s="28" t="str">
        <f>IF($A80="","",_xll.ciqfunctions.udf.CIQ($A80,"IQ_TOTAL_REV",IQ_LTM,IQ_TODAY,"CHP",,$B$4))</f>
        <v/>
      </c>
      <c r="E80" s="28" t="str">
        <f>IF($A80="","",_xll.ciqfunctions.udf.CIQ($A80,"IQ_TOTAL_EQUITY",IQ_LTM,IQ_TODAY,"CHP",,$B$4))</f>
        <v/>
      </c>
      <c r="F80" s="28" t="str">
        <f>IF($A80="","",_xll.ciqfunctions.udf.CIQ($A80,"IQ_RETURN_CAPITAL_CHP",IQ_LTM,IQ_TODAY,"CHP"))</f>
        <v/>
      </c>
      <c r="G80" s="28" t="str">
        <f>IF($A80="","",_xll.ciqfunctions.udf.CIQ($A80,"IQ_RECURRING_EARN_ASSETS",IQ_LTM,IQ_TODAY,"CHP"))</f>
        <v/>
      </c>
      <c r="H80" s="28" t="str">
        <f>IF($A80="","",_xll.ciqfunctions.udf.CIQ($A80,"IQ_NET_WORKING_CAP_REV",IQ_LTM,IQ_TODAY,"CHP"))</f>
        <v/>
      </c>
      <c r="I80" s="28" t="str">
        <f>IF($A80="","",_xll.ciqfunctions.udf.CIQ($A80,"IQ_ASSET_TURNOVER",IQ_LTM,IQ_TODAY,"CHP"))</f>
        <v/>
      </c>
      <c r="J80" s="28" t="str">
        <f>IF($A80="","",_xll.ciqfunctions.udf.CIQ($A80,"IQ_INTAN_ASSETS_REV",IQ_LTM,IQ_TODAY,"CHP"))</f>
        <v/>
      </c>
      <c r="K80" s="28" t="str">
        <f>IF($A80="","",_xll.ciqfunctions.udf.CIQ($A80,"IQ_NET_WORKING_CAP_TOTAL_ASSETS",IQ_LTM,IQ_TODAY,"CHP"))</f>
        <v/>
      </c>
      <c r="L80" s="28" t="str">
        <f>IF($A80="","",_xll.ciqfunctions.udf.CIQ($A80,"IQ_AP_AR",IQ_LTM,IQ_TODAY,"CHP"))</f>
        <v/>
      </c>
      <c r="M80" s="28" t="str">
        <f>IF($A80="","",_xll.ciqfunctions.udf.CIQ($A80,"IQ_MGMT_RATE_RETURN",IQ_LTM,IQ_TODAY,"CHP"))</f>
        <v/>
      </c>
      <c r="N80" s="28" t="str">
        <f>IF($A80="","",_xll.ciqfunctions.udf.CIQ($A80,"IQ_GROSS_MARGIN",IQ_LTM,IQ_TODAY,"CHP"))</f>
        <v/>
      </c>
      <c r="O80" s="28" t="str">
        <f>IF($A80="","",_xll.ciqfunctions.udf.CIQ($A80,"IQ_EBITDA_MARGIN",IQ_LTM,IQ_TODAY,"CHP"))</f>
        <v/>
      </c>
      <c r="Q80" s="28" t="str">
        <f>IF($A80="","",_xll.ciqfunctions.udf.CIQ($A80,"IQ_FFO_INT",IQ_LTM,IQ_TODAY,"CHP"))</f>
        <v/>
      </c>
      <c r="R80" s="28" t="str">
        <f>IF($A80="","",_xll.ciqfunctions.udf.CIQ($A80,"IQ_EBITDA_INT",IQ_LTM,IQ_TODAY,"CHP"))</f>
        <v/>
      </c>
      <c r="S80" s="28" t="str">
        <f>IF($A80="","",_xll.ciqfunctions.udf.CIQ($A80,"IQ_FFO_TOTAL_DEBT",IQ_LTM,IQ_TODAY,"CHP"))</f>
        <v/>
      </c>
      <c r="T80" s="28" t="str">
        <f>IF($A80="","",_xll.ciqfunctions.udf.CIQ($A80,"IQ_NET_DEBT_EBITDA",IQ_LTM,IQ_TODAY,"CHP"))</f>
        <v/>
      </c>
      <c r="U80" s="28" t="str">
        <f>IF($A80="","",_xll.ciqfunctions.udf.CIQ($A80,"IQ_TOTAL_DEBT_CAP",IQ_LTM,IQ_TODAY,"CHP"))</f>
        <v/>
      </c>
      <c r="V80" s="28" t="str">
        <f>IF($A80="","",_xll.ciqfunctions.udf.CIQ($A80,"IQ_DEBT_TOTAL_LIAB",IQ_LTM,IQ_TODAY,"CHP"))</f>
        <v/>
      </c>
      <c r="W80" s="28" t="str">
        <f>IF($A80="","",_xll.ciqfunctions.udf.CIQ($A80,"IQ_TOTAL_DEBT_TOTAL_REV",IQ_LTM,IQ_TODAY,"CHP"))</f>
        <v/>
      </c>
      <c r="Y80" s="28" t="str">
        <f>IF($A80="","",_xll.ciqfunctions.udf.CIQ($A80,"IQ_FFO_PLUS_CASH_ST_DEBT",IQ_LTM,IQ_TODAY,"CHP"))</f>
        <v/>
      </c>
      <c r="Z80" s="28" t="str">
        <f>IF($A80="","",_xll.ciqfunctions.udf.CIQ($A80,"IQ_FFO_GROSS_PROFIT",IQ_LTM,IQ_TODAY,"CHP"))</f>
        <v/>
      </c>
      <c r="AA80" s="28" t="str">
        <f>IF($A80="","",_xll.ciqfunctions.udf.CIQ($A80,"IQ_BASIC_DEFENSE_INTERVAL",IQ_LTM,IQ_TODAY,"CHP"))</f>
        <v/>
      </c>
      <c r="AB80" s="28" t="str">
        <f>IF($A80="","",_xll.ciqfunctions.udf.CIQ($A80,"IQ_CURRENT_RATIO",IQ_LTM,IQ_TODAY,"CHP"))</f>
        <v/>
      </c>
      <c r="AC80" s="28" t="str">
        <f>IF($A80="","",_xll.ciqfunctions.udf.CIQ($A80,"IQ_QUICK_RATIO",IQ_LTM,IQ_TODAY,"CHP"))</f>
        <v/>
      </c>
    </row>
    <row r="81" spans="3:29" ht="12.75" customHeight="1" x14ac:dyDescent="0.2">
      <c r="C81" s="37" t="str">
        <f>IF($A81="","",_xll.ciqfunctions.udf.CIQ($A81,"IQ_PERIODDATE",IQ_LTM,IQ_TODAY,"CHP"))</f>
        <v/>
      </c>
      <c r="D81" s="28" t="str">
        <f>IF($A81="","",_xll.ciqfunctions.udf.CIQ($A81,"IQ_TOTAL_REV",IQ_LTM,IQ_TODAY,"CHP",,$B$4))</f>
        <v/>
      </c>
      <c r="E81" s="28" t="str">
        <f>IF($A81="","",_xll.ciqfunctions.udf.CIQ($A81,"IQ_TOTAL_EQUITY",IQ_LTM,IQ_TODAY,"CHP",,$B$4))</f>
        <v/>
      </c>
      <c r="F81" s="28" t="str">
        <f>IF($A81="","",_xll.ciqfunctions.udf.CIQ($A81,"IQ_RETURN_CAPITAL_CHP",IQ_LTM,IQ_TODAY,"CHP"))</f>
        <v/>
      </c>
      <c r="G81" s="28" t="str">
        <f>IF($A81="","",_xll.ciqfunctions.udf.CIQ($A81,"IQ_RECURRING_EARN_ASSETS",IQ_LTM,IQ_TODAY,"CHP"))</f>
        <v/>
      </c>
      <c r="H81" s="28" t="str">
        <f>IF($A81="","",_xll.ciqfunctions.udf.CIQ($A81,"IQ_NET_WORKING_CAP_REV",IQ_LTM,IQ_TODAY,"CHP"))</f>
        <v/>
      </c>
      <c r="I81" s="28" t="str">
        <f>IF($A81="","",_xll.ciqfunctions.udf.CIQ($A81,"IQ_ASSET_TURNOVER",IQ_LTM,IQ_TODAY,"CHP"))</f>
        <v/>
      </c>
      <c r="J81" s="28" t="str">
        <f>IF($A81="","",_xll.ciqfunctions.udf.CIQ($A81,"IQ_INTAN_ASSETS_REV",IQ_LTM,IQ_TODAY,"CHP"))</f>
        <v/>
      </c>
      <c r="K81" s="28" t="str">
        <f>IF($A81="","",_xll.ciqfunctions.udf.CIQ($A81,"IQ_NET_WORKING_CAP_TOTAL_ASSETS",IQ_LTM,IQ_TODAY,"CHP"))</f>
        <v/>
      </c>
      <c r="L81" s="28" t="str">
        <f>IF($A81="","",_xll.ciqfunctions.udf.CIQ($A81,"IQ_AP_AR",IQ_LTM,IQ_TODAY,"CHP"))</f>
        <v/>
      </c>
      <c r="M81" s="28" t="str">
        <f>IF($A81="","",_xll.ciqfunctions.udf.CIQ($A81,"IQ_MGMT_RATE_RETURN",IQ_LTM,IQ_TODAY,"CHP"))</f>
        <v/>
      </c>
      <c r="N81" s="28" t="str">
        <f>IF($A81="","",_xll.ciqfunctions.udf.CIQ($A81,"IQ_GROSS_MARGIN",IQ_LTM,IQ_TODAY,"CHP"))</f>
        <v/>
      </c>
      <c r="O81" s="28" t="str">
        <f>IF($A81="","",_xll.ciqfunctions.udf.CIQ($A81,"IQ_EBITDA_MARGIN",IQ_LTM,IQ_TODAY,"CHP"))</f>
        <v/>
      </c>
      <c r="Q81" s="28" t="str">
        <f>IF($A81="","",_xll.ciqfunctions.udf.CIQ($A81,"IQ_FFO_INT",IQ_LTM,IQ_TODAY,"CHP"))</f>
        <v/>
      </c>
      <c r="R81" s="28" t="str">
        <f>IF($A81="","",_xll.ciqfunctions.udf.CIQ($A81,"IQ_EBITDA_INT",IQ_LTM,IQ_TODAY,"CHP"))</f>
        <v/>
      </c>
      <c r="S81" s="28" t="str">
        <f>IF($A81="","",_xll.ciqfunctions.udf.CIQ($A81,"IQ_FFO_TOTAL_DEBT",IQ_LTM,IQ_TODAY,"CHP"))</f>
        <v/>
      </c>
      <c r="T81" s="28" t="str">
        <f>IF($A81="","",_xll.ciqfunctions.udf.CIQ($A81,"IQ_NET_DEBT_EBITDA",IQ_LTM,IQ_TODAY,"CHP"))</f>
        <v/>
      </c>
      <c r="U81" s="28" t="str">
        <f>IF($A81="","",_xll.ciqfunctions.udf.CIQ($A81,"IQ_TOTAL_DEBT_CAP",IQ_LTM,IQ_TODAY,"CHP"))</f>
        <v/>
      </c>
      <c r="V81" s="28" t="str">
        <f>IF($A81="","",_xll.ciqfunctions.udf.CIQ($A81,"IQ_DEBT_TOTAL_LIAB",IQ_LTM,IQ_TODAY,"CHP"))</f>
        <v/>
      </c>
      <c r="W81" s="28" t="str">
        <f>IF($A81="","",_xll.ciqfunctions.udf.CIQ($A81,"IQ_TOTAL_DEBT_TOTAL_REV",IQ_LTM,IQ_TODAY,"CHP"))</f>
        <v/>
      </c>
      <c r="Y81" s="28" t="str">
        <f>IF($A81="","",_xll.ciqfunctions.udf.CIQ($A81,"IQ_FFO_PLUS_CASH_ST_DEBT",IQ_LTM,IQ_TODAY,"CHP"))</f>
        <v/>
      </c>
      <c r="Z81" s="28" t="str">
        <f>IF($A81="","",_xll.ciqfunctions.udf.CIQ($A81,"IQ_FFO_GROSS_PROFIT",IQ_LTM,IQ_TODAY,"CHP"))</f>
        <v/>
      </c>
      <c r="AA81" s="28" t="str">
        <f>IF($A81="","",_xll.ciqfunctions.udf.CIQ($A81,"IQ_BASIC_DEFENSE_INTERVAL",IQ_LTM,IQ_TODAY,"CHP"))</f>
        <v/>
      </c>
      <c r="AB81" s="28" t="str">
        <f>IF($A81="","",_xll.ciqfunctions.udf.CIQ($A81,"IQ_CURRENT_RATIO",IQ_LTM,IQ_TODAY,"CHP"))</f>
        <v/>
      </c>
      <c r="AC81" s="28" t="str">
        <f>IF($A81="","",_xll.ciqfunctions.udf.CIQ($A81,"IQ_QUICK_RATIO",IQ_LTM,IQ_TODAY,"CHP"))</f>
        <v/>
      </c>
    </row>
    <row r="82" spans="3:29" ht="12.75" customHeight="1" x14ac:dyDescent="0.2">
      <c r="C82" s="37" t="str">
        <f>IF($A82="","",_xll.ciqfunctions.udf.CIQ($A82,"IQ_PERIODDATE",IQ_LTM,IQ_TODAY,"CHP"))</f>
        <v/>
      </c>
      <c r="D82" s="28" t="str">
        <f>IF($A82="","",_xll.ciqfunctions.udf.CIQ($A82,"IQ_TOTAL_REV",IQ_LTM,IQ_TODAY,"CHP",,$B$4))</f>
        <v/>
      </c>
      <c r="E82" s="28" t="str">
        <f>IF($A82="","",_xll.ciqfunctions.udf.CIQ($A82,"IQ_TOTAL_EQUITY",IQ_LTM,IQ_TODAY,"CHP",,$B$4))</f>
        <v/>
      </c>
      <c r="F82" s="28" t="str">
        <f>IF($A82="","",_xll.ciqfunctions.udf.CIQ($A82,"IQ_RETURN_CAPITAL_CHP",IQ_LTM,IQ_TODAY,"CHP"))</f>
        <v/>
      </c>
      <c r="G82" s="28" t="str">
        <f>IF($A82="","",_xll.ciqfunctions.udf.CIQ($A82,"IQ_RECURRING_EARN_ASSETS",IQ_LTM,IQ_TODAY,"CHP"))</f>
        <v/>
      </c>
      <c r="H82" s="28" t="str">
        <f>IF($A82="","",_xll.ciqfunctions.udf.CIQ($A82,"IQ_NET_WORKING_CAP_REV",IQ_LTM,IQ_TODAY,"CHP"))</f>
        <v/>
      </c>
      <c r="I82" s="28" t="str">
        <f>IF($A82="","",_xll.ciqfunctions.udf.CIQ($A82,"IQ_ASSET_TURNOVER",IQ_LTM,IQ_TODAY,"CHP"))</f>
        <v/>
      </c>
      <c r="J82" s="28" t="str">
        <f>IF($A82="","",_xll.ciqfunctions.udf.CIQ($A82,"IQ_INTAN_ASSETS_REV",IQ_LTM,IQ_TODAY,"CHP"))</f>
        <v/>
      </c>
      <c r="K82" s="28" t="str">
        <f>IF($A82="","",_xll.ciqfunctions.udf.CIQ($A82,"IQ_NET_WORKING_CAP_TOTAL_ASSETS",IQ_LTM,IQ_TODAY,"CHP"))</f>
        <v/>
      </c>
      <c r="L82" s="28" t="str">
        <f>IF($A82="","",_xll.ciqfunctions.udf.CIQ($A82,"IQ_AP_AR",IQ_LTM,IQ_TODAY,"CHP"))</f>
        <v/>
      </c>
      <c r="M82" s="28" t="str">
        <f>IF($A82="","",_xll.ciqfunctions.udf.CIQ($A82,"IQ_MGMT_RATE_RETURN",IQ_LTM,IQ_TODAY,"CHP"))</f>
        <v/>
      </c>
      <c r="N82" s="28" t="str">
        <f>IF($A82="","",_xll.ciqfunctions.udf.CIQ($A82,"IQ_GROSS_MARGIN",IQ_LTM,IQ_TODAY,"CHP"))</f>
        <v/>
      </c>
      <c r="O82" s="28" t="str">
        <f>IF($A82="","",_xll.ciqfunctions.udf.CIQ($A82,"IQ_EBITDA_MARGIN",IQ_LTM,IQ_TODAY,"CHP"))</f>
        <v/>
      </c>
      <c r="Q82" s="28" t="str">
        <f>IF($A82="","",_xll.ciqfunctions.udf.CIQ($A82,"IQ_FFO_INT",IQ_LTM,IQ_TODAY,"CHP"))</f>
        <v/>
      </c>
      <c r="R82" s="28" t="str">
        <f>IF($A82="","",_xll.ciqfunctions.udf.CIQ($A82,"IQ_EBITDA_INT",IQ_LTM,IQ_TODAY,"CHP"))</f>
        <v/>
      </c>
      <c r="S82" s="28" t="str">
        <f>IF($A82="","",_xll.ciqfunctions.udf.CIQ($A82,"IQ_FFO_TOTAL_DEBT",IQ_LTM,IQ_TODAY,"CHP"))</f>
        <v/>
      </c>
      <c r="T82" s="28" t="str">
        <f>IF($A82="","",_xll.ciqfunctions.udf.CIQ($A82,"IQ_NET_DEBT_EBITDA",IQ_LTM,IQ_TODAY,"CHP"))</f>
        <v/>
      </c>
      <c r="U82" s="28" t="str">
        <f>IF($A82="","",_xll.ciqfunctions.udf.CIQ($A82,"IQ_TOTAL_DEBT_CAP",IQ_LTM,IQ_TODAY,"CHP"))</f>
        <v/>
      </c>
      <c r="V82" s="28" t="str">
        <f>IF($A82="","",_xll.ciqfunctions.udf.CIQ($A82,"IQ_DEBT_TOTAL_LIAB",IQ_LTM,IQ_TODAY,"CHP"))</f>
        <v/>
      </c>
      <c r="W82" s="28" t="str">
        <f>IF($A82="","",_xll.ciqfunctions.udf.CIQ($A82,"IQ_TOTAL_DEBT_TOTAL_REV",IQ_LTM,IQ_TODAY,"CHP"))</f>
        <v/>
      </c>
      <c r="Y82" s="28" t="str">
        <f>IF($A82="","",_xll.ciqfunctions.udf.CIQ($A82,"IQ_FFO_PLUS_CASH_ST_DEBT",IQ_LTM,IQ_TODAY,"CHP"))</f>
        <v/>
      </c>
      <c r="Z82" s="28" t="str">
        <f>IF($A82="","",_xll.ciqfunctions.udf.CIQ($A82,"IQ_FFO_GROSS_PROFIT",IQ_LTM,IQ_TODAY,"CHP"))</f>
        <v/>
      </c>
      <c r="AA82" s="28" t="str">
        <f>IF($A82="","",_xll.ciqfunctions.udf.CIQ($A82,"IQ_BASIC_DEFENSE_INTERVAL",IQ_LTM,IQ_TODAY,"CHP"))</f>
        <v/>
      </c>
      <c r="AB82" s="28" t="str">
        <f>IF($A82="","",_xll.ciqfunctions.udf.CIQ($A82,"IQ_CURRENT_RATIO",IQ_LTM,IQ_TODAY,"CHP"))</f>
        <v/>
      </c>
      <c r="AC82" s="28" t="str">
        <f>IF($A82="","",_xll.ciqfunctions.udf.CIQ($A82,"IQ_QUICK_RATIO",IQ_LTM,IQ_TODAY,"CHP"))</f>
        <v/>
      </c>
    </row>
    <row r="83" spans="3:29" ht="12.75" customHeight="1" x14ac:dyDescent="0.2">
      <c r="C83" s="37" t="str">
        <f>IF($A83="","",_xll.ciqfunctions.udf.CIQ($A83,"IQ_PERIODDATE",IQ_LTM,IQ_TODAY,"CHP"))</f>
        <v/>
      </c>
      <c r="D83" s="28" t="str">
        <f>IF($A83="","",_xll.ciqfunctions.udf.CIQ($A83,"IQ_TOTAL_REV",IQ_LTM,IQ_TODAY,"CHP",,$B$4))</f>
        <v/>
      </c>
      <c r="E83" s="28" t="str">
        <f>IF($A83="","",_xll.ciqfunctions.udf.CIQ($A83,"IQ_TOTAL_EQUITY",IQ_LTM,IQ_TODAY,"CHP",,$B$4))</f>
        <v/>
      </c>
      <c r="F83" s="28" t="str">
        <f>IF($A83="","",_xll.ciqfunctions.udf.CIQ($A83,"IQ_RETURN_CAPITAL_CHP",IQ_LTM,IQ_TODAY,"CHP"))</f>
        <v/>
      </c>
      <c r="G83" s="28" t="str">
        <f>IF($A83="","",_xll.ciqfunctions.udf.CIQ($A83,"IQ_RECURRING_EARN_ASSETS",IQ_LTM,IQ_TODAY,"CHP"))</f>
        <v/>
      </c>
      <c r="H83" s="28" t="str">
        <f>IF($A83="","",_xll.ciqfunctions.udf.CIQ($A83,"IQ_NET_WORKING_CAP_REV",IQ_LTM,IQ_TODAY,"CHP"))</f>
        <v/>
      </c>
      <c r="I83" s="28" t="str">
        <f>IF($A83="","",_xll.ciqfunctions.udf.CIQ($A83,"IQ_ASSET_TURNOVER",IQ_LTM,IQ_TODAY,"CHP"))</f>
        <v/>
      </c>
      <c r="J83" s="28" t="str">
        <f>IF($A83="","",_xll.ciqfunctions.udf.CIQ($A83,"IQ_INTAN_ASSETS_REV",IQ_LTM,IQ_TODAY,"CHP"))</f>
        <v/>
      </c>
      <c r="K83" s="28" t="str">
        <f>IF($A83="","",_xll.ciqfunctions.udf.CIQ($A83,"IQ_NET_WORKING_CAP_TOTAL_ASSETS",IQ_LTM,IQ_TODAY,"CHP"))</f>
        <v/>
      </c>
      <c r="L83" s="28" t="str">
        <f>IF($A83="","",_xll.ciqfunctions.udf.CIQ($A83,"IQ_AP_AR",IQ_LTM,IQ_TODAY,"CHP"))</f>
        <v/>
      </c>
      <c r="M83" s="28" t="str">
        <f>IF($A83="","",_xll.ciqfunctions.udf.CIQ($A83,"IQ_MGMT_RATE_RETURN",IQ_LTM,IQ_TODAY,"CHP"))</f>
        <v/>
      </c>
      <c r="N83" s="28" t="str">
        <f>IF($A83="","",_xll.ciqfunctions.udf.CIQ($A83,"IQ_GROSS_MARGIN",IQ_LTM,IQ_TODAY,"CHP"))</f>
        <v/>
      </c>
      <c r="O83" s="28" t="str">
        <f>IF($A83="","",_xll.ciqfunctions.udf.CIQ($A83,"IQ_EBITDA_MARGIN",IQ_LTM,IQ_TODAY,"CHP"))</f>
        <v/>
      </c>
      <c r="Q83" s="28" t="str">
        <f>IF($A83="","",_xll.ciqfunctions.udf.CIQ($A83,"IQ_FFO_INT",IQ_LTM,IQ_TODAY,"CHP"))</f>
        <v/>
      </c>
      <c r="R83" s="28" t="str">
        <f>IF($A83="","",_xll.ciqfunctions.udf.CIQ($A83,"IQ_EBITDA_INT",IQ_LTM,IQ_TODAY,"CHP"))</f>
        <v/>
      </c>
      <c r="S83" s="28" t="str">
        <f>IF($A83="","",_xll.ciqfunctions.udf.CIQ($A83,"IQ_FFO_TOTAL_DEBT",IQ_LTM,IQ_TODAY,"CHP"))</f>
        <v/>
      </c>
      <c r="T83" s="28" t="str">
        <f>IF($A83="","",_xll.ciqfunctions.udf.CIQ($A83,"IQ_NET_DEBT_EBITDA",IQ_LTM,IQ_TODAY,"CHP"))</f>
        <v/>
      </c>
      <c r="U83" s="28" t="str">
        <f>IF($A83="","",_xll.ciqfunctions.udf.CIQ($A83,"IQ_TOTAL_DEBT_CAP",IQ_LTM,IQ_TODAY,"CHP"))</f>
        <v/>
      </c>
      <c r="V83" s="28" t="str">
        <f>IF($A83="","",_xll.ciqfunctions.udf.CIQ($A83,"IQ_DEBT_TOTAL_LIAB",IQ_LTM,IQ_TODAY,"CHP"))</f>
        <v/>
      </c>
      <c r="W83" s="28" t="str">
        <f>IF($A83="","",_xll.ciqfunctions.udf.CIQ($A83,"IQ_TOTAL_DEBT_TOTAL_REV",IQ_LTM,IQ_TODAY,"CHP"))</f>
        <v/>
      </c>
      <c r="Y83" s="28" t="str">
        <f>IF($A83="","",_xll.ciqfunctions.udf.CIQ($A83,"IQ_FFO_PLUS_CASH_ST_DEBT",IQ_LTM,IQ_TODAY,"CHP"))</f>
        <v/>
      </c>
      <c r="Z83" s="28" t="str">
        <f>IF($A83="","",_xll.ciqfunctions.udf.CIQ($A83,"IQ_FFO_GROSS_PROFIT",IQ_LTM,IQ_TODAY,"CHP"))</f>
        <v/>
      </c>
      <c r="AA83" s="28" t="str">
        <f>IF($A83="","",_xll.ciqfunctions.udf.CIQ($A83,"IQ_BASIC_DEFENSE_INTERVAL",IQ_LTM,IQ_TODAY,"CHP"))</f>
        <v/>
      </c>
      <c r="AB83" s="28" t="str">
        <f>IF($A83="","",_xll.ciqfunctions.udf.CIQ($A83,"IQ_CURRENT_RATIO",IQ_LTM,IQ_TODAY,"CHP"))</f>
        <v/>
      </c>
      <c r="AC83" s="28" t="str">
        <f>IF($A83="","",_xll.ciqfunctions.udf.CIQ($A83,"IQ_QUICK_RATIO",IQ_LTM,IQ_TODAY,"CHP"))</f>
        <v/>
      </c>
    </row>
    <row r="84" spans="3:29" ht="12.75" customHeight="1" x14ac:dyDescent="0.2">
      <c r="C84" s="37" t="str">
        <f>IF($A84="","",_xll.ciqfunctions.udf.CIQ($A84,"IQ_PERIODDATE",IQ_LTM,IQ_TODAY,"CHP"))</f>
        <v/>
      </c>
      <c r="D84" s="28" t="str">
        <f>IF($A84="","",_xll.ciqfunctions.udf.CIQ($A84,"IQ_TOTAL_REV",IQ_LTM,IQ_TODAY,"CHP",,$B$4))</f>
        <v/>
      </c>
      <c r="E84" s="28" t="str">
        <f>IF($A84="","",_xll.ciqfunctions.udf.CIQ($A84,"IQ_TOTAL_EQUITY",IQ_LTM,IQ_TODAY,"CHP",,$B$4))</f>
        <v/>
      </c>
      <c r="F84" s="28" t="str">
        <f>IF($A84="","",_xll.ciqfunctions.udf.CIQ($A84,"IQ_RETURN_CAPITAL_CHP",IQ_LTM,IQ_TODAY,"CHP"))</f>
        <v/>
      </c>
      <c r="G84" s="28" t="str">
        <f>IF($A84="","",_xll.ciqfunctions.udf.CIQ($A84,"IQ_RECURRING_EARN_ASSETS",IQ_LTM,IQ_TODAY,"CHP"))</f>
        <v/>
      </c>
      <c r="H84" s="28" t="str">
        <f>IF($A84="","",_xll.ciqfunctions.udf.CIQ($A84,"IQ_NET_WORKING_CAP_REV",IQ_LTM,IQ_TODAY,"CHP"))</f>
        <v/>
      </c>
      <c r="I84" s="28" t="str">
        <f>IF($A84="","",_xll.ciqfunctions.udf.CIQ($A84,"IQ_ASSET_TURNOVER",IQ_LTM,IQ_TODAY,"CHP"))</f>
        <v/>
      </c>
      <c r="J84" s="28" t="str">
        <f>IF($A84="","",_xll.ciqfunctions.udf.CIQ($A84,"IQ_INTAN_ASSETS_REV",IQ_LTM,IQ_TODAY,"CHP"))</f>
        <v/>
      </c>
      <c r="K84" s="28" t="str">
        <f>IF($A84="","",_xll.ciqfunctions.udf.CIQ($A84,"IQ_NET_WORKING_CAP_TOTAL_ASSETS",IQ_LTM,IQ_TODAY,"CHP"))</f>
        <v/>
      </c>
      <c r="L84" s="28" t="str">
        <f>IF($A84="","",_xll.ciqfunctions.udf.CIQ($A84,"IQ_AP_AR",IQ_LTM,IQ_TODAY,"CHP"))</f>
        <v/>
      </c>
      <c r="M84" s="28" t="str">
        <f>IF($A84="","",_xll.ciqfunctions.udf.CIQ($A84,"IQ_MGMT_RATE_RETURN",IQ_LTM,IQ_TODAY,"CHP"))</f>
        <v/>
      </c>
      <c r="N84" s="28" t="str">
        <f>IF($A84="","",_xll.ciqfunctions.udf.CIQ($A84,"IQ_GROSS_MARGIN",IQ_LTM,IQ_TODAY,"CHP"))</f>
        <v/>
      </c>
      <c r="O84" s="28" t="str">
        <f>IF($A84="","",_xll.ciqfunctions.udf.CIQ($A84,"IQ_EBITDA_MARGIN",IQ_LTM,IQ_TODAY,"CHP"))</f>
        <v/>
      </c>
      <c r="Q84" s="28" t="str">
        <f>IF($A84="","",_xll.ciqfunctions.udf.CIQ($A84,"IQ_FFO_INT",IQ_LTM,IQ_TODAY,"CHP"))</f>
        <v/>
      </c>
      <c r="R84" s="28" t="str">
        <f>IF($A84="","",_xll.ciqfunctions.udf.CIQ($A84,"IQ_EBITDA_INT",IQ_LTM,IQ_TODAY,"CHP"))</f>
        <v/>
      </c>
      <c r="S84" s="28" t="str">
        <f>IF($A84="","",_xll.ciqfunctions.udf.CIQ($A84,"IQ_FFO_TOTAL_DEBT",IQ_LTM,IQ_TODAY,"CHP"))</f>
        <v/>
      </c>
      <c r="T84" s="28" t="str">
        <f>IF($A84="","",_xll.ciqfunctions.udf.CIQ($A84,"IQ_NET_DEBT_EBITDA",IQ_LTM,IQ_TODAY,"CHP"))</f>
        <v/>
      </c>
      <c r="U84" s="28" t="str">
        <f>IF($A84="","",_xll.ciqfunctions.udf.CIQ($A84,"IQ_TOTAL_DEBT_CAP",IQ_LTM,IQ_TODAY,"CHP"))</f>
        <v/>
      </c>
      <c r="V84" s="28" t="str">
        <f>IF($A84="","",_xll.ciqfunctions.udf.CIQ($A84,"IQ_DEBT_TOTAL_LIAB",IQ_LTM,IQ_TODAY,"CHP"))</f>
        <v/>
      </c>
      <c r="W84" s="28" t="str">
        <f>IF($A84="","",_xll.ciqfunctions.udf.CIQ($A84,"IQ_TOTAL_DEBT_TOTAL_REV",IQ_LTM,IQ_TODAY,"CHP"))</f>
        <v/>
      </c>
      <c r="Y84" s="28" t="str">
        <f>IF($A84="","",_xll.ciqfunctions.udf.CIQ($A84,"IQ_FFO_PLUS_CASH_ST_DEBT",IQ_LTM,IQ_TODAY,"CHP"))</f>
        <v/>
      </c>
      <c r="Z84" s="28" t="str">
        <f>IF($A84="","",_xll.ciqfunctions.udf.CIQ($A84,"IQ_FFO_GROSS_PROFIT",IQ_LTM,IQ_TODAY,"CHP"))</f>
        <v/>
      </c>
      <c r="AA84" s="28" t="str">
        <f>IF($A84="","",_xll.ciqfunctions.udf.CIQ($A84,"IQ_BASIC_DEFENSE_INTERVAL",IQ_LTM,IQ_TODAY,"CHP"))</f>
        <v/>
      </c>
      <c r="AB84" s="28" t="str">
        <f>IF($A84="","",_xll.ciqfunctions.udf.CIQ($A84,"IQ_CURRENT_RATIO",IQ_LTM,IQ_TODAY,"CHP"))</f>
        <v/>
      </c>
      <c r="AC84" s="28" t="str">
        <f>IF($A84="","",_xll.ciqfunctions.udf.CIQ($A84,"IQ_QUICK_RATIO",IQ_LTM,IQ_TODAY,"CHP"))</f>
        <v/>
      </c>
    </row>
    <row r="85" spans="3:29" ht="12.75" customHeight="1" x14ac:dyDescent="0.2">
      <c r="C85" s="37" t="str">
        <f>IF($A85="","",_xll.ciqfunctions.udf.CIQ($A85,"IQ_PERIODDATE",IQ_LTM,IQ_TODAY,"CHP"))</f>
        <v/>
      </c>
      <c r="D85" s="28" t="str">
        <f>IF($A85="","",_xll.ciqfunctions.udf.CIQ($A85,"IQ_TOTAL_REV",IQ_LTM,IQ_TODAY,"CHP",,$B$4))</f>
        <v/>
      </c>
      <c r="E85" s="28" t="str">
        <f>IF($A85="","",_xll.ciqfunctions.udf.CIQ($A85,"IQ_TOTAL_EQUITY",IQ_LTM,IQ_TODAY,"CHP",,$B$4))</f>
        <v/>
      </c>
      <c r="F85" s="28" t="str">
        <f>IF($A85="","",_xll.ciqfunctions.udf.CIQ($A85,"IQ_RETURN_CAPITAL_CHP",IQ_LTM,IQ_TODAY,"CHP"))</f>
        <v/>
      </c>
      <c r="G85" s="28" t="str">
        <f>IF($A85="","",_xll.ciqfunctions.udf.CIQ($A85,"IQ_RECURRING_EARN_ASSETS",IQ_LTM,IQ_TODAY,"CHP"))</f>
        <v/>
      </c>
      <c r="H85" s="28" t="str">
        <f>IF($A85="","",_xll.ciqfunctions.udf.CIQ($A85,"IQ_NET_WORKING_CAP_REV",IQ_LTM,IQ_TODAY,"CHP"))</f>
        <v/>
      </c>
      <c r="I85" s="28" t="str">
        <f>IF($A85="","",_xll.ciqfunctions.udf.CIQ($A85,"IQ_ASSET_TURNOVER",IQ_LTM,IQ_TODAY,"CHP"))</f>
        <v/>
      </c>
      <c r="J85" s="28" t="str">
        <f>IF($A85="","",_xll.ciqfunctions.udf.CIQ($A85,"IQ_INTAN_ASSETS_REV",IQ_LTM,IQ_TODAY,"CHP"))</f>
        <v/>
      </c>
      <c r="K85" s="28" t="str">
        <f>IF($A85="","",_xll.ciqfunctions.udf.CIQ($A85,"IQ_NET_WORKING_CAP_TOTAL_ASSETS",IQ_LTM,IQ_TODAY,"CHP"))</f>
        <v/>
      </c>
      <c r="L85" s="28" t="str">
        <f>IF($A85="","",_xll.ciqfunctions.udf.CIQ($A85,"IQ_AP_AR",IQ_LTM,IQ_TODAY,"CHP"))</f>
        <v/>
      </c>
      <c r="M85" s="28" t="str">
        <f>IF($A85="","",_xll.ciqfunctions.udf.CIQ($A85,"IQ_MGMT_RATE_RETURN",IQ_LTM,IQ_TODAY,"CHP"))</f>
        <v/>
      </c>
      <c r="N85" s="28" t="str">
        <f>IF($A85="","",_xll.ciqfunctions.udf.CIQ($A85,"IQ_GROSS_MARGIN",IQ_LTM,IQ_TODAY,"CHP"))</f>
        <v/>
      </c>
      <c r="O85" s="28" t="str">
        <f>IF($A85="","",_xll.ciqfunctions.udf.CIQ($A85,"IQ_EBITDA_MARGIN",IQ_LTM,IQ_TODAY,"CHP"))</f>
        <v/>
      </c>
      <c r="Q85" s="28" t="str">
        <f>IF($A85="","",_xll.ciqfunctions.udf.CIQ($A85,"IQ_FFO_INT",IQ_LTM,IQ_TODAY,"CHP"))</f>
        <v/>
      </c>
      <c r="R85" s="28" t="str">
        <f>IF($A85="","",_xll.ciqfunctions.udf.CIQ($A85,"IQ_EBITDA_INT",IQ_LTM,IQ_TODAY,"CHP"))</f>
        <v/>
      </c>
      <c r="S85" s="28" t="str">
        <f>IF($A85="","",_xll.ciqfunctions.udf.CIQ($A85,"IQ_FFO_TOTAL_DEBT",IQ_LTM,IQ_TODAY,"CHP"))</f>
        <v/>
      </c>
      <c r="T85" s="28" t="str">
        <f>IF($A85="","",_xll.ciqfunctions.udf.CIQ($A85,"IQ_NET_DEBT_EBITDA",IQ_LTM,IQ_TODAY,"CHP"))</f>
        <v/>
      </c>
      <c r="U85" s="28" t="str">
        <f>IF($A85="","",_xll.ciqfunctions.udf.CIQ($A85,"IQ_TOTAL_DEBT_CAP",IQ_LTM,IQ_TODAY,"CHP"))</f>
        <v/>
      </c>
      <c r="V85" s="28" t="str">
        <f>IF($A85="","",_xll.ciqfunctions.udf.CIQ($A85,"IQ_DEBT_TOTAL_LIAB",IQ_LTM,IQ_TODAY,"CHP"))</f>
        <v/>
      </c>
      <c r="W85" s="28" t="str">
        <f>IF($A85="","",_xll.ciqfunctions.udf.CIQ($A85,"IQ_TOTAL_DEBT_TOTAL_REV",IQ_LTM,IQ_TODAY,"CHP"))</f>
        <v/>
      </c>
      <c r="Y85" s="28" t="str">
        <f>IF($A85="","",_xll.ciqfunctions.udf.CIQ($A85,"IQ_FFO_PLUS_CASH_ST_DEBT",IQ_LTM,IQ_TODAY,"CHP"))</f>
        <v/>
      </c>
      <c r="Z85" s="28" t="str">
        <f>IF($A85="","",_xll.ciqfunctions.udf.CIQ($A85,"IQ_FFO_GROSS_PROFIT",IQ_LTM,IQ_TODAY,"CHP"))</f>
        <v/>
      </c>
      <c r="AA85" s="28" t="str">
        <f>IF($A85="","",_xll.ciqfunctions.udf.CIQ($A85,"IQ_BASIC_DEFENSE_INTERVAL",IQ_LTM,IQ_TODAY,"CHP"))</f>
        <v/>
      </c>
      <c r="AB85" s="28" t="str">
        <f>IF($A85="","",_xll.ciqfunctions.udf.CIQ($A85,"IQ_CURRENT_RATIO",IQ_LTM,IQ_TODAY,"CHP"))</f>
        <v/>
      </c>
      <c r="AC85" s="28" t="str">
        <f>IF($A85="","",_xll.ciqfunctions.udf.CIQ($A85,"IQ_QUICK_RATIO",IQ_LTM,IQ_TODAY,"CHP"))</f>
        <v/>
      </c>
    </row>
    <row r="86" spans="3:29" ht="12.75" customHeight="1" x14ac:dyDescent="0.2">
      <c r="C86" s="37" t="str">
        <f>IF($A86="","",_xll.ciqfunctions.udf.CIQ($A86,"IQ_PERIODDATE",IQ_LTM,IQ_TODAY,"CHP"))</f>
        <v/>
      </c>
      <c r="D86" s="28" t="str">
        <f>IF($A86="","",_xll.ciqfunctions.udf.CIQ($A86,"IQ_TOTAL_REV",IQ_LTM,IQ_TODAY,"CHP",,$B$4))</f>
        <v/>
      </c>
      <c r="E86" s="28" t="str">
        <f>IF($A86="","",_xll.ciqfunctions.udf.CIQ($A86,"IQ_TOTAL_EQUITY",IQ_LTM,IQ_TODAY,"CHP",,$B$4))</f>
        <v/>
      </c>
      <c r="F86" s="28" t="str">
        <f>IF($A86="","",_xll.ciqfunctions.udf.CIQ($A86,"IQ_RETURN_CAPITAL_CHP",IQ_LTM,IQ_TODAY,"CHP"))</f>
        <v/>
      </c>
      <c r="G86" s="28" t="str">
        <f>IF($A86="","",_xll.ciqfunctions.udf.CIQ($A86,"IQ_RECURRING_EARN_ASSETS",IQ_LTM,IQ_TODAY,"CHP"))</f>
        <v/>
      </c>
      <c r="H86" s="28" t="str">
        <f>IF($A86="","",_xll.ciqfunctions.udf.CIQ($A86,"IQ_NET_WORKING_CAP_REV",IQ_LTM,IQ_TODAY,"CHP"))</f>
        <v/>
      </c>
      <c r="I86" s="28" t="str">
        <f>IF($A86="","",_xll.ciqfunctions.udf.CIQ($A86,"IQ_ASSET_TURNOVER",IQ_LTM,IQ_TODAY,"CHP"))</f>
        <v/>
      </c>
      <c r="J86" s="28" t="str">
        <f>IF($A86="","",_xll.ciqfunctions.udf.CIQ($A86,"IQ_INTAN_ASSETS_REV",IQ_LTM,IQ_TODAY,"CHP"))</f>
        <v/>
      </c>
      <c r="K86" s="28" t="str">
        <f>IF($A86="","",_xll.ciqfunctions.udf.CIQ($A86,"IQ_NET_WORKING_CAP_TOTAL_ASSETS",IQ_LTM,IQ_TODAY,"CHP"))</f>
        <v/>
      </c>
      <c r="L86" s="28" t="str">
        <f>IF($A86="","",_xll.ciqfunctions.udf.CIQ($A86,"IQ_AP_AR",IQ_LTM,IQ_TODAY,"CHP"))</f>
        <v/>
      </c>
      <c r="M86" s="28" t="str">
        <f>IF($A86="","",_xll.ciqfunctions.udf.CIQ($A86,"IQ_MGMT_RATE_RETURN",IQ_LTM,IQ_TODAY,"CHP"))</f>
        <v/>
      </c>
      <c r="N86" s="28" t="str">
        <f>IF($A86="","",_xll.ciqfunctions.udf.CIQ($A86,"IQ_GROSS_MARGIN",IQ_LTM,IQ_TODAY,"CHP"))</f>
        <v/>
      </c>
      <c r="O86" s="28" t="str">
        <f>IF($A86="","",_xll.ciqfunctions.udf.CIQ($A86,"IQ_EBITDA_MARGIN",IQ_LTM,IQ_TODAY,"CHP"))</f>
        <v/>
      </c>
      <c r="Q86" s="28" t="str">
        <f>IF($A86="","",_xll.ciqfunctions.udf.CIQ($A86,"IQ_FFO_INT",IQ_LTM,IQ_TODAY,"CHP"))</f>
        <v/>
      </c>
      <c r="R86" s="28" t="str">
        <f>IF($A86="","",_xll.ciqfunctions.udf.CIQ($A86,"IQ_EBITDA_INT",IQ_LTM,IQ_TODAY,"CHP"))</f>
        <v/>
      </c>
      <c r="S86" s="28" t="str">
        <f>IF($A86="","",_xll.ciqfunctions.udf.CIQ($A86,"IQ_FFO_TOTAL_DEBT",IQ_LTM,IQ_TODAY,"CHP"))</f>
        <v/>
      </c>
      <c r="T86" s="28" t="str">
        <f>IF($A86="","",_xll.ciqfunctions.udf.CIQ($A86,"IQ_NET_DEBT_EBITDA",IQ_LTM,IQ_TODAY,"CHP"))</f>
        <v/>
      </c>
      <c r="U86" s="28" t="str">
        <f>IF($A86="","",_xll.ciqfunctions.udf.CIQ($A86,"IQ_TOTAL_DEBT_CAP",IQ_LTM,IQ_TODAY,"CHP"))</f>
        <v/>
      </c>
      <c r="V86" s="28" t="str">
        <f>IF($A86="","",_xll.ciqfunctions.udf.CIQ($A86,"IQ_DEBT_TOTAL_LIAB",IQ_LTM,IQ_TODAY,"CHP"))</f>
        <v/>
      </c>
      <c r="W86" s="28" t="str">
        <f>IF($A86="","",_xll.ciqfunctions.udf.CIQ($A86,"IQ_TOTAL_DEBT_TOTAL_REV",IQ_LTM,IQ_TODAY,"CHP"))</f>
        <v/>
      </c>
      <c r="Y86" s="28" t="str">
        <f>IF($A86="","",_xll.ciqfunctions.udf.CIQ($A86,"IQ_FFO_PLUS_CASH_ST_DEBT",IQ_LTM,IQ_TODAY,"CHP"))</f>
        <v/>
      </c>
      <c r="Z86" s="28" t="str">
        <f>IF($A86="","",_xll.ciqfunctions.udf.CIQ($A86,"IQ_FFO_GROSS_PROFIT",IQ_LTM,IQ_TODAY,"CHP"))</f>
        <v/>
      </c>
      <c r="AA86" s="28" t="str">
        <f>IF($A86="","",_xll.ciqfunctions.udf.CIQ($A86,"IQ_BASIC_DEFENSE_INTERVAL",IQ_LTM,IQ_TODAY,"CHP"))</f>
        <v/>
      </c>
      <c r="AB86" s="28" t="str">
        <f>IF($A86="","",_xll.ciqfunctions.udf.CIQ($A86,"IQ_CURRENT_RATIO",IQ_LTM,IQ_TODAY,"CHP"))</f>
        <v/>
      </c>
      <c r="AC86" s="28" t="str">
        <f>IF($A86="","",_xll.ciqfunctions.udf.CIQ($A86,"IQ_QUICK_RATIO",IQ_LTM,IQ_TODAY,"CHP"))</f>
        <v/>
      </c>
    </row>
    <row r="87" spans="3:29" ht="12.75" customHeight="1" x14ac:dyDescent="0.2">
      <c r="C87" s="37" t="str">
        <f>IF($A87="","",_xll.ciqfunctions.udf.CIQ($A87,"IQ_PERIODDATE",IQ_LTM,IQ_TODAY,"CHP"))</f>
        <v/>
      </c>
      <c r="D87" s="28" t="str">
        <f>IF($A87="","",_xll.ciqfunctions.udf.CIQ($A87,"IQ_TOTAL_REV",IQ_LTM,IQ_TODAY,"CHP",,$B$4))</f>
        <v/>
      </c>
      <c r="E87" s="28" t="str">
        <f>IF($A87="","",_xll.ciqfunctions.udf.CIQ($A87,"IQ_TOTAL_EQUITY",IQ_LTM,IQ_TODAY,"CHP",,$B$4))</f>
        <v/>
      </c>
      <c r="F87" s="28" t="str">
        <f>IF($A87="","",_xll.ciqfunctions.udf.CIQ($A87,"IQ_RETURN_CAPITAL_CHP",IQ_LTM,IQ_TODAY,"CHP"))</f>
        <v/>
      </c>
      <c r="G87" s="28" t="str">
        <f>IF($A87="","",_xll.ciqfunctions.udf.CIQ($A87,"IQ_RECURRING_EARN_ASSETS",IQ_LTM,IQ_TODAY,"CHP"))</f>
        <v/>
      </c>
      <c r="H87" s="28" t="str">
        <f>IF($A87="","",_xll.ciqfunctions.udf.CIQ($A87,"IQ_NET_WORKING_CAP_REV",IQ_LTM,IQ_TODAY,"CHP"))</f>
        <v/>
      </c>
      <c r="I87" s="28" t="str">
        <f>IF($A87="","",_xll.ciqfunctions.udf.CIQ($A87,"IQ_ASSET_TURNOVER",IQ_LTM,IQ_TODAY,"CHP"))</f>
        <v/>
      </c>
      <c r="J87" s="28" t="str">
        <f>IF($A87="","",_xll.ciqfunctions.udf.CIQ($A87,"IQ_INTAN_ASSETS_REV",IQ_LTM,IQ_TODAY,"CHP"))</f>
        <v/>
      </c>
      <c r="K87" s="28" t="str">
        <f>IF($A87="","",_xll.ciqfunctions.udf.CIQ($A87,"IQ_NET_WORKING_CAP_TOTAL_ASSETS",IQ_LTM,IQ_TODAY,"CHP"))</f>
        <v/>
      </c>
      <c r="L87" s="28" t="str">
        <f>IF($A87="","",_xll.ciqfunctions.udf.CIQ($A87,"IQ_AP_AR",IQ_LTM,IQ_TODAY,"CHP"))</f>
        <v/>
      </c>
      <c r="M87" s="28" t="str">
        <f>IF($A87="","",_xll.ciqfunctions.udf.CIQ($A87,"IQ_MGMT_RATE_RETURN",IQ_LTM,IQ_TODAY,"CHP"))</f>
        <v/>
      </c>
      <c r="N87" s="28" t="str">
        <f>IF($A87="","",_xll.ciqfunctions.udf.CIQ($A87,"IQ_GROSS_MARGIN",IQ_LTM,IQ_TODAY,"CHP"))</f>
        <v/>
      </c>
      <c r="O87" s="28" t="str">
        <f>IF($A87="","",_xll.ciqfunctions.udf.CIQ($A87,"IQ_EBITDA_MARGIN",IQ_LTM,IQ_TODAY,"CHP"))</f>
        <v/>
      </c>
      <c r="Q87" s="28" t="str">
        <f>IF($A87="","",_xll.ciqfunctions.udf.CIQ($A87,"IQ_FFO_INT",IQ_LTM,IQ_TODAY,"CHP"))</f>
        <v/>
      </c>
      <c r="R87" s="28" t="str">
        <f>IF($A87="","",_xll.ciqfunctions.udf.CIQ($A87,"IQ_EBITDA_INT",IQ_LTM,IQ_TODAY,"CHP"))</f>
        <v/>
      </c>
      <c r="S87" s="28" t="str">
        <f>IF($A87="","",_xll.ciqfunctions.udf.CIQ($A87,"IQ_FFO_TOTAL_DEBT",IQ_LTM,IQ_TODAY,"CHP"))</f>
        <v/>
      </c>
      <c r="T87" s="28" t="str">
        <f>IF($A87="","",_xll.ciqfunctions.udf.CIQ($A87,"IQ_NET_DEBT_EBITDA",IQ_LTM,IQ_TODAY,"CHP"))</f>
        <v/>
      </c>
      <c r="U87" s="28" t="str">
        <f>IF($A87="","",_xll.ciqfunctions.udf.CIQ($A87,"IQ_TOTAL_DEBT_CAP",IQ_LTM,IQ_TODAY,"CHP"))</f>
        <v/>
      </c>
      <c r="V87" s="28" t="str">
        <f>IF($A87="","",_xll.ciqfunctions.udf.CIQ($A87,"IQ_DEBT_TOTAL_LIAB",IQ_LTM,IQ_TODAY,"CHP"))</f>
        <v/>
      </c>
      <c r="W87" s="28" t="str">
        <f>IF($A87="","",_xll.ciqfunctions.udf.CIQ($A87,"IQ_TOTAL_DEBT_TOTAL_REV",IQ_LTM,IQ_TODAY,"CHP"))</f>
        <v/>
      </c>
      <c r="Y87" s="28" t="str">
        <f>IF($A87="","",_xll.ciqfunctions.udf.CIQ($A87,"IQ_FFO_PLUS_CASH_ST_DEBT",IQ_LTM,IQ_TODAY,"CHP"))</f>
        <v/>
      </c>
      <c r="Z87" s="28" t="str">
        <f>IF($A87="","",_xll.ciqfunctions.udf.CIQ($A87,"IQ_FFO_GROSS_PROFIT",IQ_LTM,IQ_TODAY,"CHP"))</f>
        <v/>
      </c>
      <c r="AA87" s="28" t="str">
        <f>IF($A87="","",_xll.ciqfunctions.udf.CIQ($A87,"IQ_BASIC_DEFENSE_INTERVAL",IQ_LTM,IQ_TODAY,"CHP"))</f>
        <v/>
      </c>
      <c r="AB87" s="28" t="str">
        <f>IF($A87="","",_xll.ciqfunctions.udf.CIQ($A87,"IQ_CURRENT_RATIO",IQ_LTM,IQ_TODAY,"CHP"))</f>
        <v/>
      </c>
      <c r="AC87" s="28" t="str">
        <f>IF($A87="","",_xll.ciqfunctions.udf.CIQ($A87,"IQ_QUICK_RATIO",IQ_LTM,IQ_TODAY,"CHP"))</f>
        <v/>
      </c>
    </row>
    <row r="88" spans="3:29" ht="12.75" customHeight="1" x14ac:dyDescent="0.2">
      <c r="C88" s="37" t="str">
        <f>IF($A88="","",_xll.ciqfunctions.udf.CIQ($A88,"IQ_PERIODDATE",IQ_LTM,IQ_TODAY,"CHP"))</f>
        <v/>
      </c>
      <c r="D88" s="28" t="str">
        <f>IF($A88="","",_xll.ciqfunctions.udf.CIQ($A88,"IQ_TOTAL_REV",IQ_LTM,IQ_TODAY,"CHP",,$B$4))</f>
        <v/>
      </c>
      <c r="E88" s="28" t="str">
        <f>IF($A88="","",_xll.ciqfunctions.udf.CIQ($A88,"IQ_TOTAL_EQUITY",IQ_LTM,IQ_TODAY,"CHP",,$B$4))</f>
        <v/>
      </c>
      <c r="F88" s="28" t="str">
        <f>IF($A88="","",_xll.ciqfunctions.udf.CIQ($A88,"IQ_RETURN_CAPITAL_CHP",IQ_LTM,IQ_TODAY,"CHP"))</f>
        <v/>
      </c>
      <c r="G88" s="28" t="str">
        <f>IF($A88="","",_xll.ciqfunctions.udf.CIQ($A88,"IQ_RECURRING_EARN_ASSETS",IQ_LTM,IQ_TODAY,"CHP"))</f>
        <v/>
      </c>
      <c r="H88" s="28" t="str">
        <f>IF($A88="","",_xll.ciqfunctions.udf.CIQ($A88,"IQ_NET_WORKING_CAP_REV",IQ_LTM,IQ_TODAY,"CHP"))</f>
        <v/>
      </c>
      <c r="I88" s="28" t="str">
        <f>IF($A88="","",_xll.ciqfunctions.udf.CIQ($A88,"IQ_ASSET_TURNOVER",IQ_LTM,IQ_TODAY,"CHP"))</f>
        <v/>
      </c>
      <c r="J88" s="28" t="str">
        <f>IF($A88="","",_xll.ciqfunctions.udf.CIQ($A88,"IQ_INTAN_ASSETS_REV",IQ_LTM,IQ_TODAY,"CHP"))</f>
        <v/>
      </c>
      <c r="K88" s="28" t="str">
        <f>IF($A88="","",_xll.ciqfunctions.udf.CIQ($A88,"IQ_NET_WORKING_CAP_TOTAL_ASSETS",IQ_LTM,IQ_TODAY,"CHP"))</f>
        <v/>
      </c>
      <c r="L88" s="28" t="str">
        <f>IF($A88="","",_xll.ciqfunctions.udf.CIQ($A88,"IQ_AP_AR",IQ_LTM,IQ_TODAY,"CHP"))</f>
        <v/>
      </c>
      <c r="M88" s="28" t="str">
        <f>IF($A88="","",_xll.ciqfunctions.udf.CIQ($A88,"IQ_MGMT_RATE_RETURN",IQ_LTM,IQ_TODAY,"CHP"))</f>
        <v/>
      </c>
      <c r="N88" s="28" t="str">
        <f>IF($A88="","",_xll.ciqfunctions.udf.CIQ($A88,"IQ_GROSS_MARGIN",IQ_LTM,IQ_TODAY,"CHP"))</f>
        <v/>
      </c>
      <c r="O88" s="28" t="str">
        <f>IF($A88="","",_xll.ciqfunctions.udf.CIQ($A88,"IQ_EBITDA_MARGIN",IQ_LTM,IQ_TODAY,"CHP"))</f>
        <v/>
      </c>
      <c r="Q88" s="28" t="str">
        <f>IF($A88="","",_xll.ciqfunctions.udf.CIQ($A88,"IQ_FFO_INT",IQ_LTM,IQ_TODAY,"CHP"))</f>
        <v/>
      </c>
      <c r="R88" s="28" t="str">
        <f>IF($A88="","",_xll.ciqfunctions.udf.CIQ($A88,"IQ_EBITDA_INT",IQ_LTM,IQ_TODAY,"CHP"))</f>
        <v/>
      </c>
      <c r="S88" s="28" t="str">
        <f>IF($A88="","",_xll.ciqfunctions.udf.CIQ($A88,"IQ_FFO_TOTAL_DEBT",IQ_LTM,IQ_TODAY,"CHP"))</f>
        <v/>
      </c>
      <c r="T88" s="28" t="str">
        <f>IF($A88="","",_xll.ciqfunctions.udf.CIQ($A88,"IQ_NET_DEBT_EBITDA",IQ_LTM,IQ_TODAY,"CHP"))</f>
        <v/>
      </c>
      <c r="U88" s="28" t="str">
        <f>IF($A88="","",_xll.ciqfunctions.udf.CIQ($A88,"IQ_TOTAL_DEBT_CAP",IQ_LTM,IQ_TODAY,"CHP"))</f>
        <v/>
      </c>
      <c r="V88" s="28" t="str">
        <f>IF($A88="","",_xll.ciqfunctions.udf.CIQ($A88,"IQ_DEBT_TOTAL_LIAB",IQ_LTM,IQ_TODAY,"CHP"))</f>
        <v/>
      </c>
      <c r="W88" s="28" t="str">
        <f>IF($A88="","",_xll.ciqfunctions.udf.CIQ($A88,"IQ_TOTAL_DEBT_TOTAL_REV",IQ_LTM,IQ_TODAY,"CHP"))</f>
        <v/>
      </c>
      <c r="Y88" s="28" t="str">
        <f>IF($A88="","",_xll.ciqfunctions.udf.CIQ($A88,"IQ_FFO_PLUS_CASH_ST_DEBT",IQ_LTM,IQ_TODAY,"CHP"))</f>
        <v/>
      </c>
      <c r="Z88" s="28" t="str">
        <f>IF($A88="","",_xll.ciqfunctions.udf.CIQ($A88,"IQ_FFO_GROSS_PROFIT",IQ_LTM,IQ_TODAY,"CHP"))</f>
        <v/>
      </c>
      <c r="AA88" s="28" t="str">
        <f>IF($A88="","",_xll.ciqfunctions.udf.CIQ($A88,"IQ_BASIC_DEFENSE_INTERVAL",IQ_LTM,IQ_TODAY,"CHP"))</f>
        <v/>
      </c>
      <c r="AB88" s="28" t="str">
        <f>IF($A88="","",_xll.ciqfunctions.udf.CIQ($A88,"IQ_CURRENT_RATIO",IQ_LTM,IQ_TODAY,"CHP"))</f>
        <v/>
      </c>
      <c r="AC88" s="28" t="str">
        <f>IF($A88="","",_xll.ciqfunctions.udf.CIQ($A88,"IQ_QUICK_RATIO",IQ_LTM,IQ_TODAY,"CHP"))</f>
        <v/>
      </c>
    </row>
    <row r="89" spans="3:29" ht="12.75" customHeight="1" x14ac:dyDescent="0.2">
      <c r="C89" s="37" t="str">
        <f>IF($A89="","",_xll.ciqfunctions.udf.CIQ($A89,"IQ_PERIODDATE",IQ_LTM,IQ_TODAY,"CHP"))</f>
        <v/>
      </c>
      <c r="D89" s="28" t="str">
        <f>IF($A89="","",_xll.ciqfunctions.udf.CIQ($A89,"IQ_TOTAL_REV",IQ_LTM,IQ_TODAY,"CHP",,$B$4))</f>
        <v/>
      </c>
      <c r="E89" s="28" t="str">
        <f>IF($A89="","",_xll.ciqfunctions.udf.CIQ($A89,"IQ_TOTAL_EQUITY",IQ_LTM,IQ_TODAY,"CHP",,$B$4))</f>
        <v/>
      </c>
      <c r="F89" s="28" t="str">
        <f>IF($A89="","",_xll.ciqfunctions.udf.CIQ($A89,"IQ_RETURN_CAPITAL_CHP",IQ_LTM,IQ_TODAY,"CHP"))</f>
        <v/>
      </c>
      <c r="G89" s="28" t="str">
        <f>IF($A89="","",_xll.ciqfunctions.udf.CIQ($A89,"IQ_RECURRING_EARN_ASSETS",IQ_LTM,IQ_TODAY,"CHP"))</f>
        <v/>
      </c>
      <c r="H89" s="28" t="str">
        <f>IF($A89="","",_xll.ciqfunctions.udf.CIQ($A89,"IQ_NET_WORKING_CAP_REV",IQ_LTM,IQ_TODAY,"CHP"))</f>
        <v/>
      </c>
      <c r="I89" s="28" t="str">
        <f>IF($A89="","",_xll.ciqfunctions.udf.CIQ($A89,"IQ_ASSET_TURNOVER",IQ_LTM,IQ_TODAY,"CHP"))</f>
        <v/>
      </c>
      <c r="J89" s="28" t="str">
        <f>IF($A89="","",_xll.ciqfunctions.udf.CIQ($A89,"IQ_INTAN_ASSETS_REV",IQ_LTM,IQ_TODAY,"CHP"))</f>
        <v/>
      </c>
      <c r="K89" s="28" t="str">
        <f>IF($A89="","",_xll.ciqfunctions.udf.CIQ($A89,"IQ_NET_WORKING_CAP_TOTAL_ASSETS",IQ_LTM,IQ_TODAY,"CHP"))</f>
        <v/>
      </c>
      <c r="L89" s="28" t="str">
        <f>IF($A89="","",_xll.ciqfunctions.udf.CIQ($A89,"IQ_AP_AR",IQ_LTM,IQ_TODAY,"CHP"))</f>
        <v/>
      </c>
      <c r="M89" s="28" t="str">
        <f>IF($A89="","",_xll.ciqfunctions.udf.CIQ($A89,"IQ_MGMT_RATE_RETURN",IQ_LTM,IQ_TODAY,"CHP"))</f>
        <v/>
      </c>
      <c r="N89" s="28" t="str">
        <f>IF($A89="","",_xll.ciqfunctions.udf.CIQ($A89,"IQ_GROSS_MARGIN",IQ_LTM,IQ_TODAY,"CHP"))</f>
        <v/>
      </c>
      <c r="O89" s="28" t="str">
        <f>IF($A89="","",_xll.ciqfunctions.udf.CIQ($A89,"IQ_EBITDA_MARGIN",IQ_LTM,IQ_TODAY,"CHP"))</f>
        <v/>
      </c>
      <c r="Q89" s="28" t="str">
        <f>IF($A89="","",_xll.ciqfunctions.udf.CIQ($A89,"IQ_FFO_INT",IQ_LTM,IQ_TODAY,"CHP"))</f>
        <v/>
      </c>
      <c r="R89" s="28" t="str">
        <f>IF($A89="","",_xll.ciqfunctions.udf.CIQ($A89,"IQ_EBITDA_INT",IQ_LTM,IQ_TODAY,"CHP"))</f>
        <v/>
      </c>
      <c r="S89" s="28" t="str">
        <f>IF($A89="","",_xll.ciqfunctions.udf.CIQ($A89,"IQ_FFO_TOTAL_DEBT",IQ_LTM,IQ_TODAY,"CHP"))</f>
        <v/>
      </c>
      <c r="T89" s="28" t="str">
        <f>IF($A89="","",_xll.ciqfunctions.udf.CIQ($A89,"IQ_NET_DEBT_EBITDA",IQ_LTM,IQ_TODAY,"CHP"))</f>
        <v/>
      </c>
      <c r="U89" s="28" t="str">
        <f>IF($A89="","",_xll.ciqfunctions.udf.CIQ($A89,"IQ_TOTAL_DEBT_CAP",IQ_LTM,IQ_TODAY,"CHP"))</f>
        <v/>
      </c>
      <c r="V89" s="28" t="str">
        <f>IF($A89="","",_xll.ciqfunctions.udf.CIQ($A89,"IQ_DEBT_TOTAL_LIAB",IQ_LTM,IQ_TODAY,"CHP"))</f>
        <v/>
      </c>
      <c r="W89" s="28" t="str">
        <f>IF($A89="","",_xll.ciqfunctions.udf.CIQ($A89,"IQ_TOTAL_DEBT_TOTAL_REV",IQ_LTM,IQ_TODAY,"CHP"))</f>
        <v/>
      </c>
      <c r="Y89" s="28" t="str">
        <f>IF($A89="","",_xll.ciqfunctions.udf.CIQ($A89,"IQ_FFO_PLUS_CASH_ST_DEBT",IQ_LTM,IQ_TODAY,"CHP"))</f>
        <v/>
      </c>
      <c r="Z89" s="28" t="str">
        <f>IF($A89="","",_xll.ciqfunctions.udf.CIQ($A89,"IQ_FFO_GROSS_PROFIT",IQ_LTM,IQ_TODAY,"CHP"))</f>
        <v/>
      </c>
      <c r="AA89" s="28" t="str">
        <f>IF($A89="","",_xll.ciqfunctions.udf.CIQ($A89,"IQ_BASIC_DEFENSE_INTERVAL",IQ_LTM,IQ_TODAY,"CHP"))</f>
        <v/>
      </c>
      <c r="AB89" s="28" t="str">
        <f>IF($A89="","",_xll.ciqfunctions.udf.CIQ($A89,"IQ_CURRENT_RATIO",IQ_LTM,IQ_TODAY,"CHP"))</f>
        <v/>
      </c>
      <c r="AC89" s="28" t="str">
        <f>IF($A89="","",_xll.ciqfunctions.udf.CIQ($A89,"IQ_QUICK_RATIO",IQ_LTM,IQ_TODAY,"CHP"))</f>
        <v/>
      </c>
    </row>
    <row r="90" spans="3:29" ht="12.75" customHeight="1" x14ac:dyDescent="0.2">
      <c r="C90" s="37" t="str">
        <f>IF($A90="","",_xll.ciqfunctions.udf.CIQ($A90,"IQ_PERIODDATE",IQ_LTM,IQ_TODAY,"CHP"))</f>
        <v/>
      </c>
      <c r="D90" s="28" t="str">
        <f>IF($A90="","",_xll.ciqfunctions.udf.CIQ($A90,"IQ_TOTAL_REV",IQ_LTM,IQ_TODAY,"CHP",,$B$4))</f>
        <v/>
      </c>
      <c r="E90" s="28" t="str">
        <f>IF($A90="","",_xll.ciqfunctions.udf.CIQ($A90,"IQ_TOTAL_EQUITY",IQ_LTM,IQ_TODAY,"CHP",,$B$4))</f>
        <v/>
      </c>
      <c r="F90" s="28" t="str">
        <f>IF($A90="","",_xll.ciqfunctions.udf.CIQ($A90,"IQ_RETURN_CAPITAL_CHP",IQ_LTM,IQ_TODAY,"CHP"))</f>
        <v/>
      </c>
      <c r="G90" s="28" t="str">
        <f>IF($A90="","",_xll.ciqfunctions.udf.CIQ($A90,"IQ_RECURRING_EARN_ASSETS",IQ_LTM,IQ_TODAY,"CHP"))</f>
        <v/>
      </c>
      <c r="H90" s="28" t="str">
        <f>IF($A90="","",_xll.ciqfunctions.udf.CIQ($A90,"IQ_NET_WORKING_CAP_REV",IQ_LTM,IQ_TODAY,"CHP"))</f>
        <v/>
      </c>
      <c r="I90" s="28" t="str">
        <f>IF($A90="","",_xll.ciqfunctions.udf.CIQ($A90,"IQ_ASSET_TURNOVER",IQ_LTM,IQ_TODAY,"CHP"))</f>
        <v/>
      </c>
      <c r="J90" s="28" t="str">
        <f>IF($A90="","",_xll.ciqfunctions.udf.CIQ($A90,"IQ_INTAN_ASSETS_REV",IQ_LTM,IQ_TODAY,"CHP"))</f>
        <v/>
      </c>
      <c r="K90" s="28" t="str">
        <f>IF($A90="","",_xll.ciqfunctions.udf.CIQ($A90,"IQ_NET_WORKING_CAP_TOTAL_ASSETS",IQ_LTM,IQ_TODAY,"CHP"))</f>
        <v/>
      </c>
      <c r="L90" s="28" t="str">
        <f>IF($A90="","",_xll.ciqfunctions.udf.CIQ($A90,"IQ_AP_AR",IQ_LTM,IQ_TODAY,"CHP"))</f>
        <v/>
      </c>
      <c r="M90" s="28" t="str">
        <f>IF($A90="","",_xll.ciqfunctions.udf.CIQ($A90,"IQ_MGMT_RATE_RETURN",IQ_LTM,IQ_TODAY,"CHP"))</f>
        <v/>
      </c>
      <c r="N90" s="28" t="str">
        <f>IF($A90="","",_xll.ciqfunctions.udf.CIQ($A90,"IQ_GROSS_MARGIN",IQ_LTM,IQ_TODAY,"CHP"))</f>
        <v/>
      </c>
      <c r="O90" s="28" t="str">
        <f>IF($A90="","",_xll.ciqfunctions.udf.CIQ($A90,"IQ_EBITDA_MARGIN",IQ_LTM,IQ_TODAY,"CHP"))</f>
        <v/>
      </c>
      <c r="Q90" s="28" t="str">
        <f>IF($A90="","",_xll.ciqfunctions.udf.CIQ($A90,"IQ_FFO_INT",IQ_LTM,IQ_TODAY,"CHP"))</f>
        <v/>
      </c>
      <c r="R90" s="28" t="str">
        <f>IF($A90="","",_xll.ciqfunctions.udf.CIQ($A90,"IQ_EBITDA_INT",IQ_LTM,IQ_TODAY,"CHP"))</f>
        <v/>
      </c>
      <c r="S90" s="28" t="str">
        <f>IF($A90="","",_xll.ciqfunctions.udf.CIQ($A90,"IQ_FFO_TOTAL_DEBT",IQ_LTM,IQ_TODAY,"CHP"))</f>
        <v/>
      </c>
      <c r="T90" s="28" t="str">
        <f>IF($A90="","",_xll.ciqfunctions.udf.CIQ($A90,"IQ_NET_DEBT_EBITDA",IQ_LTM,IQ_TODAY,"CHP"))</f>
        <v/>
      </c>
      <c r="U90" s="28" t="str">
        <f>IF($A90="","",_xll.ciqfunctions.udf.CIQ($A90,"IQ_TOTAL_DEBT_CAP",IQ_LTM,IQ_TODAY,"CHP"))</f>
        <v/>
      </c>
      <c r="V90" s="28" t="str">
        <f>IF($A90="","",_xll.ciqfunctions.udf.CIQ($A90,"IQ_DEBT_TOTAL_LIAB",IQ_LTM,IQ_TODAY,"CHP"))</f>
        <v/>
      </c>
      <c r="W90" s="28" t="str">
        <f>IF($A90="","",_xll.ciqfunctions.udf.CIQ($A90,"IQ_TOTAL_DEBT_TOTAL_REV",IQ_LTM,IQ_TODAY,"CHP"))</f>
        <v/>
      </c>
      <c r="Y90" s="28" t="str">
        <f>IF($A90="","",_xll.ciqfunctions.udf.CIQ($A90,"IQ_FFO_PLUS_CASH_ST_DEBT",IQ_LTM,IQ_TODAY,"CHP"))</f>
        <v/>
      </c>
      <c r="Z90" s="28" t="str">
        <f>IF($A90="","",_xll.ciqfunctions.udf.CIQ($A90,"IQ_FFO_GROSS_PROFIT",IQ_LTM,IQ_TODAY,"CHP"))</f>
        <v/>
      </c>
      <c r="AA90" s="28" t="str">
        <f>IF($A90="","",_xll.ciqfunctions.udf.CIQ($A90,"IQ_BASIC_DEFENSE_INTERVAL",IQ_LTM,IQ_TODAY,"CHP"))</f>
        <v/>
      </c>
      <c r="AB90" s="28" t="str">
        <f>IF($A90="","",_xll.ciqfunctions.udf.CIQ($A90,"IQ_CURRENT_RATIO",IQ_LTM,IQ_TODAY,"CHP"))</f>
        <v/>
      </c>
      <c r="AC90" s="28" t="str">
        <f>IF($A90="","",_xll.ciqfunctions.udf.CIQ($A90,"IQ_QUICK_RATIO",IQ_LTM,IQ_TODAY,"CHP"))</f>
        <v/>
      </c>
    </row>
    <row r="91" spans="3:29" ht="12.75" customHeight="1" x14ac:dyDescent="0.2">
      <c r="C91" s="37" t="str">
        <f>IF($A91="","",_xll.ciqfunctions.udf.CIQ($A91,"IQ_PERIODDATE",IQ_LTM,IQ_TODAY,"CHP"))</f>
        <v/>
      </c>
      <c r="D91" s="28" t="str">
        <f>IF($A91="","",_xll.ciqfunctions.udf.CIQ($A91,"IQ_TOTAL_REV",IQ_LTM,IQ_TODAY,"CHP",,$B$4))</f>
        <v/>
      </c>
      <c r="E91" s="28" t="str">
        <f>IF($A91="","",_xll.ciqfunctions.udf.CIQ($A91,"IQ_TOTAL_EQUITY",IQ_LTM,IQ_TODAY,"CHP",,$B$4))</f>
        <v/>
      </c>
      <c r="F91" s="28" t="str">
        <f>IF($A91="","",_xll.ciqfunctions.udf.CIQ($A91,"IQ_RETURN_CAPITAL_CHP",IQ_LTM,IQ_TODAY,"CHP"))</f>
        <v/>
      </c>
      <c r="G91" s="28" t="str">
        <f>IF($A91="","",_xll.ciqfunctions.udf.CIQ($A91,"IQ_RECURRING_EARN_ASSETS",IQ_LTM,IQ_TODAY,"CHP"))</f>
        <v/>
      </c>
      <c r="H91" s="28" t="str">
        <f>IF($A91="","",_xll.ciqfunctions.udf.CIQ($A91,"IQ_NET_WORKING_CAP_REV",IQ_LTM,IQ_TODAY,"CHP"))</f>
        <v/>
      </c>
      <c r="I91" s="28" t="str">
        <f>IF($A91="","",_xll.ciqfunctions.udf.CIQ($A91,"IQ_ASSET_TURNOVER",IQ_LTM,IQ_TODAY,"CHP"))</f>
        <v/>
      </c>
      <c r="J91" s="28" t="str">
        <f>IF($A91="","",_xll.ciqfunctions.udf.CIQ($A91,"IQ_INTAN_ASSETS_REV",IQ_LTM,IQ_TODAY,"CHP"))</f>
        <v/>
      </c>
      <c r="K91" s="28" t="str">
        <f>IF($A91="","",_xll.ciqfunctions.udf.CIQ($A91,"IQ_NET_WORKING_CAP_TOTAL_ASSETS",IQ_LTM,IQ_TODAY,"CHP"))</f>
        <v/>
      </c>
      <c r="L91" s="28" t="str">
        <f>IF($A91="","",_xll.ciqfunctions.udf.CIQ($A91,"IQ_AP_AR",IQ_LTM,IQ_TODAY,"CHP"))</f>
        <v/>
      </c>
      <c r="M91" s="28" t="str">
        <f>IF($A91="","",_xll.ciqfunctions.udf.CIQ($A91,"IQ_MGMT_RATE_RETURN",IQ_LTM,IQ_TODAY,"CHP"))</f>
        <v/>
      </c>
      <c r="N91" s="28" t="str">
        <f>IF($A91="","",_xll.ciqfunctions.udf.CIQ($A91,"IQ_GROSS_MARGIN",IQ_LTM,IQ_TODAY,"CHP"))</f>
        <v/>
      </c>
      <c r="O91" s="28" t="str">
        <f>IF($A91="","",_xll.ciqfunctions.udf.CIQ($A91,"IQ_EBITDA_MARGIN",IQ_LTM,IQ_TODAY,"CHP"))</f>
        <v/>
      </c>
      <c r="Q91" s="28" t="str">
        <f>IF($A91="","",_xll.ciqfunctions.udf.CIQ($A91,"IQ_FFO_INT",IQ_LTM,IQ_TODAY,"CHP"))</f>
        <v/>
      </c>
      <c r="R91" s="28" t="str">
        <f>IF($A91="","",_xll.ciqfunctions.udf.CIQ($A91,"IQ_EBITDA_INT",IQ_LTM,IQ_TODAY,"CHP"))</f>
        <v/>
      </c>
      <c r="S91" s="28" t="str">
        <f>IF($A91="","",_xll.ciqfunctions.udf.CIQ($A91,"IQ_FFO_TOTAL_DEBT",IQ_LTM,IQ_TODAY,"CHP"))</f>
        <v/>
      </c>
      <c r="T91" s="28" t="str">
        <f>IF($A91="","",_xll.ciqfunctions.udf.CIQ($A91,"IQ_NET_DEBT_EBITDA",IQ_LTM,IQ_TODAY,"CHP"))</f>
        <v/>
      </c>
      <c r="U91" s="28" t="str">
        <f>IF($A91="","",_xll.ciqfunctions.udf.CIQ($A91,"IQ_TOTAL_DEBT_CAP",IQ_LTM,IQ_TODAY,"CHP"))</f>
        <v/>
      </c>
      <c r="V91" s="28" t="str">
        <f>IF($A91="","",_xll.ciqfunctions.udf.CIQ($A91,"IQ_DEBT_TOTAL_LIAB",IQ_LTM,IQ_TODAY,"CHP"))</f>
        <v/>
      </c>
      <c r="W91" s="28" t="str">
        <f>IF($A91="","",_xll.ciqfunctions.udf.CIQ($A91,"IQ_TOTAL_DEBT_TOTAL_REV",IQ_LTM,IQ_TODAY,"CHP"))</f>
        <v/>
      </c>
      <c r="Y91" s="28" t="str">
        <f>IF($A91="","",_xll.ciqfunctions.udf.CIQ($A91,"IQ_FFO_PLUS_CASH_ST_DEBT",IQ_LTM,IQ_TODAY,"CHP"))</f>
        <v/>
      </c>
      <c r="Z91" s="28" t="str">
        <f>IF($A91="","",_xll.ciqfunctions.udf.CIQ($A91,"IQ_FFO_GROSS_PROFIT",IQ_LTM,IQ_TODAY,"CHP"))</f>
        <v/>
      </c>
      <c r="AA91" s="28" t="str">
        <f>IF($A91="","",_xll.ciqfunctions.udf.CIQ($A91,"IQ_BASIC_DEFENSE_INTERVAL",IQ_LTM,IQ_TODAY,"CHP"))</f>
        <v/>
      </c>
      <c r="AB91" s="28" t="str">
        <f>IF($A91="","",_xll.ciqfunctions.udf.CIQ($A91,"IQ_CURRENT_RATIO",IQ_LTM,IQ_TODAY,"CHP"))</f>
        <v/>
      </c>
      <c r="AC91" s="28" t="str">
        <f>IF($A91="","",_xll.ciqfunctions.udf.CIQ($A91,"IQ_QUICK_RATIO",IQ_LTM,IQ_TODAY,"CHP"))</f>
        <v/>
      </c>
    </row>
    <row r="92" spans="3:29" ht="12.75" customHeight="1" x14ac:dyDescent="0.2">
      <c r="C92" s="37" t="str">
        <f>IF($A92="","",_xll.ciqfunctions.udf.CIQ($A92,"IQ_PERIODDATE",IQ_LTM,IQ_TODAY,"CHP"))</f>
        <v/>
      </c>
      <c r="D92" s="28" t="str">
        <f>IF($A92="","",_xll.ciqfunctions.udf.CIQ($A92,"IQ_TOTAL_REV",IQ_LTM,IQ_TODAY,"CHP",,$B$4))</f>
        <v/>
      </c>
      <c r="E92" s="28" t="str">
        <f>IF($A92="","",_xll.ciqfunctions.udf.CIQ($A92,"IQ_TOTAL_EQUITY",IQ_LTM,IQ_TODAY,"CHP",,$B$4))</f>
        <v/>
      </c>
      <c r="F92" s="28" t="str">
        <f>IF($A92="","",_xll.ciqfunctions.udf.CIQ($A92,"IQ_RETURN_CAPITAL_CHP",IQ_LTM,IQ_TODAY,"CHP"))</f>
        <v/>
      </c>
      <c r="G92" s="28" t="str">
        <f>IF($A92="","",_xll.ciqfunctions.udf.CIQ($A92,"IQ_RECURRING_EARN_ASSETS",IQ_LTM,IQ_TODAY,"CHP"))</f>
        <v/>
      </c>
      <c r="H92" s="28" t="str">
        <f>IF($A92="","",_xll.ciqfunctions.udf.CIQ($A92,"IQ_NET_WORKING_CAP_REV",IQ_LTM,IQ_TODAY,"CHP"))</f>
        <v/>
      </c>
      <c r="I92" s="28" t="str">
        <f>IF($A92="","",_xll.ciqfunctions.udf.CIQ($A92,"IQ_ASSET_TURNOVER",IQ_LTM,IQ_TODAY,"CHP"))</f>
        <v/>
      </c>
      <c r="J92" s="28" t="str">
        <f>IF($A92="","",_xll.ciqfunctions.udf.CIQ($A92,"IQ_INTAN_ASSETS_REV",IQ_LTM,IQ_TODAY,"CHP"))</f>
        <v/>
      </c>
      <c r="K92" s="28" t="str">
        <f>IF($A92="","",_xll.ciqfunctions.udf.CIQ($A92,"IQ_NET_WORKING_CAP_TOTAL_ASSETS",IQ_LTM,IQ_TODAY,"CHP"))</f>
        <v/>
      </c>
      <c r="L92" s="28" t="str">
        <f>IF($A92="","",_xll.ciqfunctions.udf.CIQ($A92,"IQ_AP_AR",IQ_LTM,IQ_TODAY,"CHP"))</f>
        <v/>
      </c>
      <c r="M92" s="28" t="str">
        <f>IF($A92="","",_xll.ciqfunctions.udf.CIQ($A92,"IQ_MGMT_RATE_RETURN",IQ_LTM,IQ_TODAY,"CHP"))</f>
        <v/>
      </c>
      <c r="N92" s="28" t="str">
        <f>IF($A92="","",_xll.ciqfunctions.udf.CIQ($A92,"IQ_GROSS_MARGIN",IQ_LTM,IQ_TODAY,"CHP"))</f>
        <v/>
      </c>
      <c r="O92" s="28" t="str">
        <f>IF($A92="","",_xll.ciqfunctions.udf.CIQ($A92,"IQ_EBITDA_MARGIN",IQ_LTM,IQ_TODAY,"CHP"))</f>
        <v/>
      </c>
      <c r="Q92" s="28" t="str">
        <f>IF($A92="","",_xll.ciqfunctions.udf.CIQ($A92,"IQ_FFO_INT",IQ_LTM,IQ_TODAY,"CHP"))</f>
        <v/>
      </c>
      <c r="R92" s="28" t="str">
        <f>IF($A92="","",_xll.ciqfunctions.udf.CIQ($A92,"IQ_EBITDA_INT",IQ_LTM,IQ_TODAY,"CHP"))</f>
        <v/>
      </c>
      <c r="S92" s="28" t="str">
        <f>IF($A92="","",_xll.ciqfunctions.udf.CIQ($A92,"IQ_FFO_TOTAL_DEBT",IQ_LTM,IQ_TODAY,"CHP"))</f>
        <v/>
      </c>
      <c r="T92" s="28" t="str">
        <f>IF($A92="","",_xll.ciqfunctions.udf.CIQ($A92,"IQ_NET_DEBT_EBITDA",IQ_LTM,IQ_TODAY,"CHP"))</f>
        <v/>
      </c>
      <c r="U92" s="28" t="str">
        <f>IF($A92="","",_xll.ciqfunctions.udf.CIQ($A92,"IQ_TOTAL_DEBT_CAP",IQ_LTM,IQ_TODAY,"CHP"))</f>
        <v/>
      </c>
      <c r="V92" s="28" t="str">
        <f>IF($A92="","",_xll.ciqfunctions.udf.CIQ($A92,"IQ_DEBT_TOTAL_LIAB",IQ_LTM,IQ_TODAY,"CHP"))</f>
        <v/>
      </c>
      <c r="W92" s="28" t="str">
        <f>IF($A92="","",_xll.ciqfunctions.udf.CIQ($A92,"IQ_TOTAL_DEBT_TOTAL_REV",IQ_LTM,IQ_TODAY,"CHP"))</f>
        <v/>
      </c>
      <c r="Y92" s="28" t="str">
        <f>IF($A92="","",_xll.ciqfunctions.udf.CIQ($A92,"IQ_FFO_PLUS_CASH_ST_DEBT",IQ_LTM,IQ_TODAY,"CHP"))</f>
        <v/>
      </c>
      <c r="Z92" s="28" t="str">
        <f>IF($A92="","",_xll.ciqfunctions.udf.CIQ($A92,"IQ_FFO_GROSS_PROFIT",IQ_LTM,IQ_TODAY,"CHP"))</f>
        <v/>
      </c>
      <c r="AA92" s="28" t="str">
        <f>IF($A92="","",_xll.ciqfunctions.udf.CIQ($A92,"IQ_BASIC_DEFENSE_INTERVAL",IQ_LTM,IQ_TODAY,"CHP"))</f>
        <v/>
      </c>
      <c r="AB92" s="28" t="str">
        <f>IF($A92="","",_xll.ciqfunctions.udf.CIQ($A92,"IQ_CURRENT_RATIO",IQ_LTM,IQ_TODAY,"CHP"))</f>
        <v/>
      </c>
      <c r="AC92" s="28" t="str">
        <f>IF($A92="","",_xll.ciqfunctions.udf.CIQ($A92,"IQ_QUICK_RATIO",IQ_LTM,IQ_TODAY,"CHP"))</f>
        <v/>
      </c>
    </row>
    <row r="93" spans="3:29" ht="12.75" customHeight="1" x14ac:dyDescent="0.2">
      <c r="C93" s="37" t="str">
        <f>IF($A93="","",_xll.ciqfunctions.udf.CIQ($A93,"IQ_PERIODDATE",IQ_LTM,IQ_TODAY,"CHP"))</f>
        <v/>
      </c>
      <c r="D93" s="28" t="str">
        <f>IF($A93="","",_xll.ciqfunctions.udf.CIQ($A93,"IQ_TOTAL_REV",IQ_LTM,IQ_TODAY,"CHP",,$B$4))</f>
        <v/>
      </c>
      <c r="E93" s="28" t="str">
        <f>IF($A93="","",_xll.ciqfunctions.udf.CIQ($A93,"IQ_TOTAL_EQUITY",IQ_LTM,IQ_TODAY,"CHP",,$B$4))</f>
        <v/>
      </c>
      <c r="F93" s="28" t="str">
        <f>IF($A93="","",_xll.ciqfunctions.udf.CIQ($A93,"IQ_RETURN_CAPITAL_CHP",IQ_LTM,IQ_TODAY,"CHP"))</f>
        <v/>
      </c>
      <c r="G93" s="28" t="str">
        <f>IF($A93="","",_xll.ciqfunctions.udf.CIQ($A93,"IQ_RECURRING_EARN_ASSETS",IQ_LTM,IQ_TODAY,"CHP"))</f>
        <v/>
      </c>
      <c r="H93" s="28" t="str">
        <f>IF($A93="","",_xll.ciqfunctions.udf.CIQ($A93,"IQ_NET_WORKING_CAP_REV",IQ_LTM,IQ_TODAY,"CHP"))</f>
        <v/>
      </c>
      <c r="I93" s="28" t="str">
        <f>IF($A93="","",_xll.ciqfunctions.udf.CIQ($A93,"IQ_ASSET_TURNOVER",IQ_LTM,IQ_TODAY,"CHP"))</f>
        <v/>
      </c>
      <c r="J93" s="28" t="str">
        <f>IF($A93="","",_xll.ciqfunctions.udf.CIQ($A93,"IQ_INTAN_ASSETS_REV",IQ_LTM,IQ_TODAY,"CHP"))</f>
        <v/>
      </c>
      <c r="K93" s="28" t="str">
        <f>IF($A93="","",_xll.ciqfunctions.udf.CIQ($A93,"IQ_NET_WORKING_CAP_TOTAL_ASSETS",IQ_LTM,IQ_TODAY,"CHP"))</f>
        <v/>
      </c>
      <c r="L93" s="28" t="str">
        <f>IF($A93="","",_xll.ciqfunctions.udf.CIQ($A93,"IQ_AP_AR",IQ_LTM,IQ_TODAY,"CHP"))</f>
        <v/>
      </c>
      <c r="M93" s="28" t="str">
        <f>IF($A93="","",_xll.ciqfunctions.udf.CIQ($A93,"IQ_MGMT_RATE_RETURN",IQ_LTM,IQ_TODAY,"CHP"))</f>
        <v/>
      </c>
      <c r="N93" s="28" t="str">
        <f>IF($A93="","",_xll.ciqfunctions.udf.CIQ($A93,"IQ_GROSS_MARGIN",IQ_LTM,IQ_TODAY,"CHP"))</f>
        <v/>
      </c>
      <c r="O93" s="28" t="str">
        <f>IF($A93="","",_xll.ciqfunctions.udf.CIQ($A93,"IQ_EBITDA_MARGIN",IQ_LTM,IQ_TODAY,"CHP"))</f>
        <v/>
      </c>
      <c r="Q93" s="28" t="str">
        <f>IF($A93="","",_xll.ciqfunctions.udf.CIQ($A93,"IQ_FFO_INT",IQ_LTM,IQ_TODAY,"CHP"))</f>
        <v/>
      </c>
      <c r="R93" s="28" t="str">
        <f>IF($A93="","",_xll.ciqfunctions.udf.CIQ($A93,"IQ_EBITDA_INT",IQ_LTM,IQ_TODAY,"CHP"))</f>
        <v/>
      </c>
      <c r="S93" s="28" t="str">
        <f>IF($A93="","",_xll.ciqfunctions.udf.CIQ($A93,"IQ_FFO_TOTAL_DEBT",IQ_LTM,IQ_TODAY,"CHP"))</f>
        <v/>
      </c>
      <c r="T93" s="28" t="str">
        <f>IF($A93="","",_xll.ciqfunctions.udf.CIQ($A93,"IQ_NET_DEBT_EBITDA",IQ_LTM,IQ_TODAY,"CHP"))</f>
        <v/>
      </c>
      <c r="U93" s="28" t="str">
        <f>IF($A93="","",_xll.ciqfunctions.udf.CIQ($A93,"IQ_TOTAL_DEBT_CAP",IQ_LTM,IQ_TODAY,"CHP"))</f>
        <v/>
      </c>
      <c r="V93" s="28" t="str">
        <f>IF($A93="","",_xll.ciqfunctions.udf.CIQ($A93,"IQ_DEBT_TOTAL_LIAB",IQ_LTM,IQ_TODAY,"CHP"))</f>
        <v/>
      </c>
      <c r="W93" s="28" t="str">
        <f>IF($A93="","",_xll.ciqfunctions.udf.CIQ($A93,"IQ_TOTAL_DEBT_TOTAL_REV",IQ_LTM,IQ_TODAY,"CHP"))</f>
        <v/>
      </c>
      <c r="Y93" s="28" t="str">
        <f>IF($A93="","",_xll.ciqfunctions.udf.CIQ($A93,"IQ_FFO_PLUS_CASH_ST_DEBT",IQ_LTM,IQ_TODAY,"CHP"))</f>
        <v/>
      </c>
      <c r="Z93" s="28" t="str">
        <f>IF($A93="","",_xll.ciqfunctions.udf.CIQ($A93,"IQ_FFO_GROSS_PROFIT",IQ_LTM,IQ_TODAY,"CHP"))</f>
        <v/>
      </c>
      <c r="AA93" s="28" t="str">
        <f>IF($A93="","",_xll.ciqfunctions.udf.CIQ($A93,"IQ_BASIC_DEFENSE_INTERVAL",IQ_LTM,IQ_TODAY,"CHP"))</f>
        <v/>
      </c>
      <c r="AB93" s="28" t="str">
        <f>IF($A93="","",_xll.ciqfunctions.udf.CIQ($A93,"IQ_CURRENT_RATIO",IQ_LTM,IQ_TODAY,"CHP"))</f>
        <v/>
      </c>
      <c r="AC93" s="28" t="str">
        <f>IF($A93="","",_xll.ciqfunctions.udf.CIQ($A93,"IQ_QUICK_RATIO",IQ_LTM,IQ_TODAY,"CHP"))</f>
        <v/>
      </c>
    </row>
    <row r="94" spans="3:29" ht="12.75" customHeight="1" x14ac:dyDescent="0.2">
      <c r="C94" s="37" t="str">
        <f>IF($A94="","",_xll.ciqfunctions.udf.CIQ($A94,"IQ_PERIODDATE",IQ_LTM,IQ_TODAY,"CHP"))</f>
        <v/>
      </c>
      <c r="D94" s="28" t="str">
        <f>IF($A94="","",_xll.ciqfunctions.udf.CIQ($A94,"IQ_TOTAL_REV",IQ_LTM,IQ_TODAY,"CHP",,$B$4))</f>
        <v/>
      </c>
      <c r="E94" s="28" t="str">
        <f>IF($A94="","",_xll.ciqfunctions.udf.CIQ($A94,"IQ_TOTAL_EQUITY",IQ_LTM,IQ_TODAY,"CHP",,$B$4))</f>
        <v/>
      </c>
      <c r="F94" s="28" t="str">
        <f>IF($A94="","",_xll.ciqfunctions.udf.CIQ($A94,"IQ_RETURN_CAPITAL_CHP",IQ_LTM,IQ_TODAY,"CHP"))</f>
        <v/>
      </c>
      <c r="G94" s="28" t="str">
        <f>IF($A94="","",_xll.ciqfunctions.udf.CIQ($A94,"IQ_RECURRING_EARN_ASSETS",IQ_LTM,IQ_TODAY,"CHP"))</f>
        <v/>
      </c>
      <c r="H94" s="28" t="str">
        <f>IF($A94="","",_xll.ciqfunctions.udf.CIQ($A94,"IQ_NET_WORKING_CAP_REV",IQ_LTM,IQ_TODAY,"CHP"))</f>
        <v/>
      </c>
      <c r="I94" s="28" t="str">
        <f>IF($A94="","",_xll.ciqfunctions.udf.CIQ($A94,"IQ_ASSET_TURNOVER",IQ_LTM,IQ_TODAY,"CHP"))</f>
        <v/>
      </c>
      <c r="J94" s="28" t="str">
        <f>IF($A94="","",_xll.ciqfunctions.udf.CIQ($A94,"IQ_INTAN_ASSETS_REV",IQ_LTM,IQ_TODAY,"CHP"))</f>
        <v/>
      </c>
      <c r="K94" s="28" t="str">
        <f>IF($A94="","",_xll.ciqfunctions.udf.CIQ($A94,"IQ_NET_WORKING_CAP_TOTAL_ASSETS",IQ_LTM,IQ_TODAY,"CHP"))</f>
        <v/>
      </c>
      <c r="L94" s="28" t="str">
        <f>IF($A94="","",_xll.ciqfunctions.udf.CIQ($A94,"IQ_AP_AR",IQ_LTM,IQ_TODAY,"CHP"))</f>
        <v/>
      </c>
      <c r="M94" s="28" t="str">
        <f>IF($A94="","",_xll.ciqfunctions.udf.CIQ($A94,"IQ_MGMT_RATE_RETURN",IQ_LTM,IQ_TODAY,"CHP"))</f>
        <v/>
      </c>
      <c r="N94" s="28" t="str">
        <f>IF($A94="","",_xll.ciqfunctions.udf.CIQ($A94,"IQ_GROSS_MARGIN",IQ_LTM,IQ_TODAY,"CHP"))</f>
        <v/>
      </c>
      <c r="O94" s="28" t="str">
        <f>IF($A94="","",_xll.ciqfunctions.udf.CIQ($A94,"IQ_EBITDA_MARGIN",IQ_LTM,IQ_TODAY,"CHP"))</f>
        <v/>
      </c>
      <c r="Q94" s="28" t="str">
        <f>IF($A94="","",_xll.ciqfunctions.udf.CIQ($A94,"IQ_FFO_INT",IQ_LTM,IQ_TODAY,"CHP"))</f>
        <v/>
      </c>
      <c r="R94" s="28" t="str">
        <f>IF($A94="","",_xll.ciqfunctions.udf.CIQ($A94,"IQ_EBITDA_INT",IQ_LTM,IQ_TODAY,"CHP"))</f>
        <v/>
      </c>
      <c r="S94" s="28" t="str">
        <f>IF($A94="","",_xll.ciqfunctions.udf.CIQ($A94,"IQ_FFO_TOTAL_DEBT",IQ_LTM,IQ_TODAY,"CHP"))</f>
        <v/>
      </c>
      <c r="T94" s="28" t="str">
        <f>IF($A94="","",_xll.ciqfunctions.udf.CIQ($A94,"IQ_NET_DEBT_EBITDA",IQ_LTM,IQ_TODAY,"CHP"))</f>
        <v/>
      </c>
      <c r="U94" s="28" t="str">
        <f>IF($A94="","",_xll.ciqfunctions.udf.CIQ($A94,"IQ_TOTAL_DEBT_CAP",IQ_LTM,IQ_TODAY,"CHP"))</f>
        <v/>
      </c>
      <c r="V94" s="28" t="str">
        <f>IF($A94="","",_xll.ciqfunctions.udf.CIQ($A94,"IQ_DEBT_TOTAL_LIAB",IQ_LTM,IQ_TODAY,"CHP"))</f>
        <v/>
      </c>
      <c r="W94" s="28" t="str">
        <f>IF($A94="","",_xll.ciqfunctions.udf.CIQ($A94,"IQ_TOTAL_DEBT_TOTAL_REV",IQ_LTM,IQ_TODAY,"CHP"))</f>
        <v/>
      </c>
      <c r="Y94" s="28" t="str">
        <f>IF($A94="","",_xll.ciqfunctions.udf.CIQ($A94,"IQ_FFO_PLUS_CASH_ST_DEBT",IQ_LTM,IQ_TODAY,"CHP"))</f>
        <v/>
      </c>
      <c r="Z94" s="28" t="str">
        <f>IF($A94="","",_xll.ciqfunctions.udf.CIQ($A94,"IQ_FFO_GROSS_PROFIT",IQ_LTM,IQ_TODAY,"CHP"))</f>
        <v/>
      </c>
      <c r="AA94" s="28" t="str">
        <f>IF($A94="","",_xll.ciqfunctions.udf.CIQ($A94,"IQ_BASIC_DEFENSE_INTERVAL",IQ_LTM,IQ_TODAY,"CHP"))</f>
        <v/>
      </c>
      <c r="AB94" s="28" t="str">
        <f>IF($A94="","",_xll.ciqfunctions.udf.CIQ($A94,"IQ_CURRENT_RATIO",IQ_LTM,IQ_TODAY,"CHP"))</f>
        <v/>
      </c>
      <c r="AC94" s="28" t="str">
        <f>IF($A94="","",_xll.ciqfunctions.udf.CIQ($A94,"IQ_QUICK_RATIO",IQ_LTM,IQ_TODAY,"CHP"))</f>
        <v/>
      </c>
    </row>
    <row r="95" spans="3:29" ht="12.75" customHeight="1" x14ac:dyDescent="0.2">
      <c r="C95" s="37" t="str">
        <f>IF($A95="","",_xll.ciqfunctions.udf.CIQ($A95,"IQ_PERIODDATE",IQ_LTM,IQ_TODAY,"CHP"))</f>
        <v/>
      </c>
      <c r="D95" s="28" t="str">
        <f>IF($A95="","",_xll.ciqfunctions.udf.CIQ($A95,"IQ_TOTAL_REV",IQ_LTM,IQ_TODAY,"CHP",,$B$4))</f>
        <v/>
      </c>
      <c r="E95" s="28" t="str">
        <f>IF($A95="","",_xll.ciqfunctions.udf.CIQ($A95,"IQ_TOTAL_EQUITY",IQ_LTM,IQ_TODAY,"CHP",,$B$4))</f>
        <v/>
      </c>
      <c r="F95" s="28" t="str">
        <f>IF($A95="","",_xll.ciqfunctions.udf.CIQ($A95,"IQ_RETURN_CAPITAL_CHP",IQ_LTM,IQ_TODAY,"CHP"))</f>
        <v/>
      </c>
      <c r="G95" s="28" t="str">
        <f>IF($A95="","",_xll.ciqfunctions.udf.CIQ($A95,"IQ_RECURRING_EARN_ASSETS",IQ_LTM,IQ_TODAY,"CHP"))</f>
        <v/>
      </c>
      <c r="H95" s="28" t="str">
        <f>IF($A95="","",_xll.ciqfunctions.udf.CIQ($A95,"IQ_NET_WORKING_CAP_REV",IQ_LTM,IQ_TODAY,"CHP"))</f>
        <v/>
      </c>
      <c r="I95" s="28" t="str">
        <f>IF($A95="","",_xll.ciqfunctions.udf.CIQ($A95,"IQ_ASSET_TURNOVER",IQ_LTM,IQ_TODAY,"CHP"))</f>
        <v/>
      </c>
      <c r="J95" s="28" t="str">
        <f>IF($A95="","",_xll.ciqfunctions.udf.CIQ($A95,"IQ_INTAN_ASSETS_REV",IQ_LTM,IQ_TODAY,"CHP"))</f>
        <v/>
      </c>
      <c r="K95" s="28" t="str">
        <f>IF($A95="","",_xll.ciqfunctions.udf.CIQ($A95,"IQ_NET_WORKING_CAP_TOTAL_ASSETS",IQ_LTM,IQ_TODAY,"CHP"))</f>
        <v/>
      </c>
      <c r="L95" s="28" t="str">
        <f>IF($A95="","",_xll.ciqfunctions.udf.CIQ($A95,"IQ_AP_AR",IQ_LTM,IQ_TODAY,"CHP"))</f>
        <v/>
      </c>
      <c r="M95" s="28" t="str">
        <f>IF($A95="","",_xll.ciqfunctions.udf.CIQ($A95,"IQ_MGMT_RATE_RETURN",IQ_LTM,IQ_TODAY,"CHP"))</f>
        <v/>
      </c>
      <c r="N95" s="28" t="str">
        <f>IF($A95="","",_xll.ciqfunctions.udf.CIQ($A95,"IQ_GROSS_MARGIN",IQ_LTM,IQ_TODAY,"CHP"))</f>
        <v/>
      </c>
      <c r="O95" s="28" t="str">
        <f>IF($A95="","",_xll.ciqfunctions.udf.CIQ($A95,"IQ_EBITDA_MARGIN",IQ_LTM,IQ_TODAY,"CHP"))</f>
        <v/>
      </c>
      <c r="Q95" s="28" t="str">
        <f>IF($A95="","",_xll.ciqfunctions.udf.CIQ($A95,"IQ_FFO_INT",IQ_LTM,IQ_TODAY,"CHP"))</f>
        <v/>
      </c>
      <c r="R95" s="28" t="str">
        <f>IF($A95="","",_xll.ciqfunctions.udf.CIQ($A95,"IQ_EBITDA_INT",IQ_LTM,IQ_TODAY,"CHP"))</f>
        <v/>
      </c>
      <c r="S95" s="28" t="str">
        <f>IF($A95="","",_xll.ciqfunctions.udf.CIQ($A95,"IQ_FFO_TOTAL_DEBT",IQ_LTM,IQ_TODAY,"CHP"))</f>
        <v/>
      </c>
      <c r="T95" s="28" t="str">
        <f>IF($A95="","",_xll.ciqfunctions.udf.CIQ($A95,"IQ_NET_DEBT_EBITDA",IQ_LTM,IQ_TODAY,"CHP"))</f>
        <v/>
      </c>
      <c r="U95" s="28" t="str">
        <f>IF($A95="","",_xll.ciqfunctions.udf.CIQ($A95,"IQ_TOTAL_DEBT_CAP",IQ_LTM,IQ_TODAY,"CHP"))</f>
        <v/>
      </c>
      <c r="V95" s="28" t="str">
        <f>IF($A95="","",_xll.ciqfunctions.udf.CIQ($A95,"IQ_DEBT_TOTAL_LIAB",IQ_LTM,IQ_TODAY,"CHP"))</f>
        <v/>
      </c>
      <c r="W95" s="28" t="str">
        <f>IF($A95="","",_xll.ciqfunctions.udf.CIQ($A95,"IQ_TOTAL_DEBT_TOTAL_REV",IQ_LTM,IQ_TODAY,"CHP"))</f>
        <v/>
      </c>
      <c r="Y95" s="28" t="str">
        <f>IF($A95="","",_xll.ciqfunctions.udf.CIQ($A95,"IQ_FFO_PLUS_CASH_ST_DEBT",IQ_LTM,IQ_TODAY,"CHP"))</f>
        <v/>
      </c>
      <c r="Z95" s="28" t="str">
        <f>IF($A95="","",_xll.ciqfunctions.udf.CIQ($A95,"IQ_FFO_GROSS_PROFIT",IQ_LTM,IQ_TODAY,"CHP"))</f>
        <v/>
      </c>
      <c r="AA95" s="28" t="str">
        <f>IF($A95="","",_xll.ciqfunctions.udf.CIQ($A95,"IQ_BASIC_DEFENSE_INTERVAL",IQ_LTM,IQ_TODAY,"CHP"))</f>
        <v/>
      </c>
      <c r="AB95" s="28" t="str">
        <f>IF($A95="","",_xll.ciqfunctions.udf.CIQ($A95,"IQ_CURRENT_RATIO",IQ_LTM,IQ_TODAY,"CHP"))</f>
        <v/>
      </c>
      <c r="AC95" s="28" t="str">
        <f>IF($A95="","",_xll.ciqfunctions.udf.CIQ($A95,"IQ_QUICK_RATIO",IQ_LTM,IQ_TODAY,"CHP"))</f>
        <v/>
      </c>
    </row>
    <row r="96" spans="3:29" ht="12.75" customHeight="1" x14ac:dyDescent="0.2">
      <c r="C96" s="37" t="str">
        <f>IF($A96="","",_xll.ciqfunctions.udf.CIQ($A96,"IQ_PERIODDATE",IQ_LTM,IQ_TODAY,"CHP"))</f>
        <v/>
      </c>
      <c r="D96" s="28" t="str">
        <f>IF($A96="","",_xll.ciqfunctions.udf.CIQ($A96,"IQ_TOTAL_REV",IQ_LTM,IQ_TODAY,"CHP",,$B$4))</f>
        <v/>
      </c>
      <c r="E96" s="28" t="str">
        <f>IF($A96="","",_xll.ciqfunctions.udf.CIQ($A96,"IQ_TOTAL_EQUITY",IQ_LTM,IQ_TODAY,"CHP",,$B$4))</f>
        <v/>
      </c>
      <c r="F96" s="28" t="str">
        <f>IF($A96="","",_xll.ciqfunctions.udf.CIQ($A96,"IQ_RETURN_CAPITAL_CHP",IQ_LTM,IQ_TODAY,"CHP"))</f>
        <v/>
      </c>
      <c r="G96" s="28" t="str">
        <f>IF($A96="","",_xll.ciqfunctions.udf.CIQ($A96,"IQ_RECURRING_EARN_ASSETS",IQ_LTM,IQ_TODAY,"CHP"))</f>
        <v/>
      </c>
      <c r="H96" s="28" t="str">
        <f>IF($A96="","",_xll.ciqfunctions.udf.CIQ($A96,"IQ_NET_WORKING_CAP_REV",IQ_LTM,IQ_TODAY,"CHP"))</f>
        <v/>
      </c>
      <c r="I96" s="28" t="str">
        <f>IF($A96="","",_xll.ciqfunctions.udf.CIQ($A96,"IQ_ASSET_TURNOVER",IQ_LTM,IQ_TODAY,"CHP"))</f>
        <v/>
      </c>
      <c r="J96" s="28" t="str">
        <f>IF($A96="","",_xll.ciqfunctions.udf.CIQ($A96,"IQ_INTAN_ASSETS_REV",IQ_LTM,IQ_TODAY,"CHP"))</f>
        <v/>
      </c>
      <c r="K96" s="28" t="str">
        <f>IF($A96="","",_xll.ciqfunctions.udf.CIQ($A96,"IQ_NET_WORKING_CAP_TOTAL_ASSETS",IQ_LTM,IQ_TODAY,"CHP"))</f>
        <v/>
      </c>
      <c r="L96" s="28" t="str">
        <f>IF($A96="","",_xll.ciqfunctions.udf.CIQ($A96,"IQ_AP_AR",IQ_LTM,IQ_TODAY,"CHP"))</f>
        <v/>
      </c>
      <c r="M96" s="28" t="str">
        <f>IF($A96="","",_xll.ciqfunctions.udf.CIQ($A96,"IQ_MGMT_RATE_RETURN",IQ_LTM,IQ_TODAY,"CHP"))</f>
        <v/>
      </c>
      <c r="N96" s="28" t="str">
        <f>IF($A96="","",_xll.ciqfunctions.udf.CIQ($A96,"IQ_GROSS_MARGIN",IQ_LTM,IQ_TODAY,"CHP"))</f>
        <v/>
      </c>
      <c r="O96" s="28" t="str">
        <f>IF($A96="","",_xll.ciqfunctions.udf.CIQ($A96,"IQ_EBITDA_MARGIN",IQ_LTM,IQ_TODAY,"CHP"))</f>
        <v/>
      </c>
      <c r="Q96" s="28" t="str">
        <f>IF($A96="","",_xll.ciqfunctions.udf.CIQ($A96,"IQ_FFO_INT",IQ_LTM,IQ_TODAY,"CHP"))</f>
        <v/>
      </c>
      <c r="R96" s="28" t="str">
        <f>IF($A96="","",_xll.ciqfunctions.udf.CIQ($A96,"IQ_EBITDA_INT",IQ_LTM,IQ_TODAY,"CHP"))</f>
        <v/>
      </c>
      <c r="S96" s="28" t="str">
        <f>IF($A96="","",_xll.ciqfunctions.udf.CIQ($A96,"IQ_FFO_TOTAL_DEBT",IQ_LTM,IQ_TODAY,"CHP"))</f>
        <v/>
      </c>
      <c r="T96" s="28" t="str">
        <f>IF($A96="","",_xll.ciqfunctions.udf.CIQ($A96,"IQ_NET_DEBT_EBITDA",IQ_LTM,IQ_TODAY,"CHP"))</f>
        <v/>
      </c>
      <c r="U96" s="28" t="str">
        <f>IF($A96="","",_xll.ciqfunctions.udf.CIQ($A96,"IQ_TOTAL_DEBT_CAP",IQ_LTM,IQ_TODAY,"CHP"))</f>
        <v/>
      </c>
      <c r="V96" s="28" t="str">
        <f>IF($A96="","",_xll.ciqfunctions.udf.CIQ($A96,"IQ_DEBT_TOTAL_LIAB",IQ_LTM,IQ_TODAY,"CHP"))</f>
        <v/>
      </c>
      <c r="W96" s="28" t="str">
        <f>IF($A96="","",_xll.ciqfunctions.udf.CIQ($A96,"IQ_TOTAL_DEBT_TOTAL_REV",IQ_LTM,IQ_TODAY,"CHP"))</f>
        <v/>
      </c>
      <c r="Y96" s="28" t="str">
        <f>IF($A96="","",_xll.ciqfunctions.udf.CIQ($A96,"IQ_FFO_PLUS_CASH_ST_DEBT",IQ_LTM,IQ_TODAY,"CHP"))</f>
        <v/>
      </c>
      <c r="Z96" s="28" t="str">
        <f>IF($A96="","",_xll.ciqfunctions.udf.CIQ($A96,"IQ_FFO_GROSS_PROFIT",IQ_LTM,IQ_TODAY,"CHP"))</f>
        <v/>
      </c>
      <c r="AA96" s="28" t="str">
        <f>IF($A96="","",_xll.ciqfunctions.udf.CIQ($A96,"IQ_BASIC_DEFENSE_INTERVAL",IQ_LTM,IQ_TODAY,"CHP"))</f>
        <v/>
      </c>
      <c r="AB96" s="28" t="str">
        <f>IF($A96="","",_xll.ciqfunctions.udf.CIQ($A96,"IQ_CURRENT_RATIO",IQ_LTM,IQ_TODAY,"CHP"))</f>
        <v/>
      </c>
      <c r="AC96" s="28" t="str">
        <f>IF($A96="","",_xll.ciqfunctions.udf.CIQ($A96,"IQ_QUICK_RATIO",IQ_LTM,IQ_TODAY,"CHP"))</f>
        <v/>
      </c>
    </row>
    <row r="97" spans="3:29" ht="12.75" customHeight="1" x14ac:dyDescent="0.2">
      <c r="C97" s="37" t="str">
        <f>IF($A97="","",_xll.ciqfunctions.udf.CIQ($A97,"IQ_PERIODDATE",IQ_LTM,IQ_TODAY,"CHP"))</f>
        <v/>
      </c>
      <c r="D97" s="28" t="str">
        <f>IF($A97="","",_xll.ciqfunctions.udf.CIQ($A97,"IQ_TOTAL_REV",IQ_LTM,IQ_TODAY,"CHP",,$B$4))</f>
        <v/>
      </c>
      <c r="E97" s="28" t="str">
        <f>IF($A97="","",_xll.ciqfunctions.udf.CIQ($A97,"IQ_TOTAL_EQUITY",IQ_LTM,IQ_TODAY,"CHP",,$B$4))</f>
        <v/>
      </c>
      <c r="F97" s="28" t="str">
        <f>IF($A97="","",_xll.ciqfunctions.udf.CIQ($A97,"IQ_RETURN_CAPITAL_CHP",IQ_LTM,IQ_TODAY,"CHP"))</f>
        <v/>
      </c>
      <c r="G97" s="28" t="str">
        <f>IF($A97="","",_xll.ciqfunctions.udf.CIQ($A97,"IQ_RECURRING_EARN_ASSETS",IQ_LTM,IQ_TODAY,"CHP"))</f>
        <v/>
      </c>
      <c r="H97" s="28" t="str">
        <f>IF($A97="","",_xll.ciqfunctions.udf.CIQ($A97,"IQ_NET_WORKING_CAP_REV",IQ_LTM,IQ_TODAY,"CHP"))</f>
        <v/>
      </c>
      <c r="I97" s="28" t="str">
        <f>IF($A97="","",_xll.ciqfunctions.udf.CIQ($A97,"IQ_ASSET_TURNOVER",IQ_LTM,IQ_TODAY,"CHP"))</f>
        <v/>
      </c>
      <c r="J97" s="28" t="str">
        <f>IF($A97="","",_xll.ciqfunctions.udf.CIQ($A97,"IQ_INTAN_ASSETS_REV",IQ_LTM,IQ_TODAY,"CHP"))</f>
        <v/>
      </c>
      <c r="K97" s="28" t="str">
        <f>IF($A97="","",_xll.ciqfunctions.udf.CIQ($A97,"IQ_NET_WORKING_CAP_TOTAL_ASSETS",IQ_LTM,IQ_TODAY,"CHP"))</f>
        <v/>
      </c>
      <c r="L97" s="28" t="str">
        <f>IF($A97="","",_xll.ciqfunctions.udf.CIQ($A97,"IQ_AP_AR",IQ_LTM,IQ_TODAY,"CHP"))</f>
        <v/>
      </c>
      <c r="M97" s="28" t="str">
        <f>IF($A97="","",_xll.ciqfunctions.udf.CIQ($A97,"IQ_MGMT_RATE_RETURN",IQ_LTM,IQ_TODAY,"CHP"))</f>
        <v/>
      </c>
      <c r="N97" s="28" t="str">
        <f>IF($A97="","",_xll.ciqfunctions.udf.CIQ($A97,"IQ_GROSS_MARGIN",IQ_LTM,IQ_TODAY,"CHP"))</f>
        <v/>
      </c>
      <c r="O97" s="28" t="str">
        <f>IF($A97="","",_xll.ciqfunctions.udf.CIQ($A97,"IQ_EBITDA_MARGIN",IQ_LTM,IQ_TODAY,"CHP"))</f>
        <v/>
      </c>
      <c r="Q97" s="28" t="str">
        <f>IF($A97="","",_xll.ciqfunctions.udf.CIQ($A97,"IQ_FFO_INT",IQ_LTM,IQ_TODAY,"CHP"))</f>
        <v/>
      </c>
      <c r="R97" s="28" t="str">
        <f>IF($A97="","",_xll.ciqfunctions.udf.CIQ($A97,"IQ_EBITDA_INT",IQ_LTM,IQ_TODAY,"CHP"))</f>
        <v/>
      </c>
      <c r="S97" s="28" t="str">
        <f>IF($A97="","",_xll.ciqfunctions.udf.CIQ($A97,"IQ_FFO_TOTAL_DEBT",IQ_LTM,IQ_TODAY,"CHP"))</f>
        <v/>
      </c>
      <c r="T97" s="28" t="str">
        <f>IF($A97="","",_xll.ciqfunctions.udf.CIQ($A97,"IQ_NET_DEBT_EBITDA",IQ_LTM,IQ_TODAY,"CHP"))</f>
        <v/>
      </c>
      <c r="U97" s="28" t="str">
        <f>IF($A97="","",_xll.ciqfunctions.udf.CIQ($A97,"IQ_TOTAL_DEBT_CAP",IQ_LTM,IQ_TODAY,"CHP"))</f>
        <v/>
      </c>
      <c r="V97" s="28" t="str">
        <f>IF($A97="","",_xll.ciqfunctions.udf.CIQ($A97,"IQ_DEBT_TOTAL_LIAB",IQ_LTM,IQ_TODAY,"CHP"))</f>
        <v/>
      </c>
      <c r="W97" s="28" t="str">
        <f>IF($A97="","",_xll.ciqfunctions.udf.CIQ($A97,"IQ_TOTAL_DEBT_TOTAL_REV",IQ_LTM,IQ_TODAY,"CHP"))</f>
        <v/>
      </c>
      <c r="Y97" s="28" t="str">
        <f>IF($A97="","",_xll.ciqfunctions.udf.CIQ($A97,"IQ_FFO_PLUS_CASH_ST_DEBT",IQ_LTM,IQ_TODAY,"CHP"))</f>
        <v/>
      </c>
      <c r="Z97" s="28" t="str">
        <f>IF($A97="","",_xll.ciqfunctions.udf.CIQ($A97,"IQ_FFO_GROSS_PROFIT",IQ_LTM,IQ_TODAY,"CHP"))</f>
        <v/>
      </c>
      <c r="AA97" s="28" t="str">
        <f>IF($A97="","",_xll.ciqfunctions.udf.CIQ($A97,"IQ_BASIC_DEFENSE_INTERVAL",IQ_LTM,IQ_TODAY,"CHP"))</f>
        <v/>
      </c>
      <c r="AB97" s="28" t="str">
        <f>IF($A97="","",_xll.ciqfunctions.udf.CIQ($A97,"IQ_CURRENT_RATIO",IQ_LTM,IQ_TODAY,"CHP"))</f>
        <v/>
      </c>
      <c r="AC97" s="28" t="str">
        <f>IF($A97="","",_xll.ciqfunctions.udf.CIQ($A97,"IQ_QUICK_RATIO",IQ_LTM,IQ_TODAY,"CHP"))</f>
        <v/>
      </c>
    </row>
    <row r="98" spans="3:29" ht="12.75" customHeight="1" x14ac:dyDescent="0.2">
      <c r="C98" s="37" t="str">
        <f>IF($A98="","",_xll.ciqfunctions.udf.CIQ($A98,"IQ_PERIODDATE",IQ_LTM,IQ_TODAY,"CHP"))</f>
        <v/>
      </c>
      <c r="D98" s="28" t="str">
        <f>IF($A98="","",_xll.ciqfunctions.udf.CIQ($A98,"IQ_TOTAL_REV",IQ_LTM,IQ_TODAY,"CHP",,$B$4))</f>
        <v/>
      </c>
      <c r="E98" s="28" t="str">
        <f>IF($A98="","",_xll.ciqfunctions.udf.CIQ($A98,"IQ_TOTAL_EQUITY",IQ_LTM,IQ_TODAY,"CHP",,$B$4))</f>
        <v/>
      </c>
      <c r="F98" s="28" t="str">
        <f>IF($A98="","",_xll.ciqfunctions.udf.CIQ($A98,"IQ_RETURN_CAPITAL_CHP",IQ_LTM,IQ_TODAY,"CHP"))</f>
        <v/>
      </c>
      <c r="G98" s="28" t="str">
        <f>IF($A98="","",_xll.ciqfunctions.udf.CIQ($A98,"IQ_RECURRING_EARN_ASSETS",IQ_LTM,IQ_TODAY,"CHP"))</f>
        <v/>
      </c>
      <c r="H98" s="28" t="str">
        <f>IF($A98="","",_xll.ciqfunctions.udf.CIQ($A98,"IQ_NET_WORKING_CAP_REV",IQ_LTM,IQ_TODAY,"CHP"))</f>
        <v/>
      </c>
      <c r="I98" s="28" t="str">
        <f>IF($A98="","",_xll.ciqfunctions.udf.CIQ($A98,"IQ_ASSET_TURNOVER",IQ_LTM,IQ_TODAY,"CHP"))</f>
        <v/>
      </c>
      <c r="J98" s="28" t="str">
        <f>IF($A98="","",_xll.ciqfunctions.udf.CIQ($A98,"IQ_INTAN_ASSETS_REV",IQ_LTM,IQ_TODAY,"CHP"))</f>
        <v/>
      </c>
      <c r="K98" s="28" t="str">
        <f>IF($A98="","",_xll.ciqfunctions.udf.CIQ($A98,"IQ_NET_WORKING_CAP_TOTAL_ASSETS",IQ_LTM,IQ_TODAY,"CHP"))</f>
        <v/>
      </c>
      <c r="L98" s="28" t="str">
        <f>IF($A98="","",_xll.ciqfunctions.udf.CIQ($A98,"IQ_AP_AR",IQ_LTM,IQ_TODAY,"CHP"))</f>
        <v/>
      </c>
      <c r="M98" s="28" t="str">
        <f>IF($A98="","",_xll.ciqfunctions.udf.CIQ($A98,"IQ_MGMT_RATE_RETURN",IQ_LTM,IQ_TODAY,"CHP"))</f>
        <v/>
      </c>
      <c r="N98" s="28" t="str">
        <f>IF($A98="","",_xll.ciqfunctions.udf.CIQ($A98,"IQ_GROSS_MARGIN",IQ_LTM,IQ_TODAY,"CHP"))</f>
        <v/>
      </c>
      <c r="O98" s="28" t="str">
        <f>IF($A98="","",_xll.ciqfunctions.udf.CIQ($A98,"IQ_EBITDA_MARGIN",IQ_LTM,IQ_TODAY,"CHP"))</f>
        <v/>
      </c>
      <c r="Q98" s="28" t="str">
        <f>IF($A98="","",_xll.ciqfunctions.udf.CIQ($A98,"IQ_FFO_INT",IQ_LTM,IQ_TODAY,"CHP"))</f>
        <v/>
      </c>
      <c r="R98" s="28" t="str">
        <f>IF($A98="","",_xll.ciqfunctions.udf.CIQ($A98,"IQ_EBITDA_INT",IQ_LTM,IQ_TODAY,"CHP"))</f>
        <v/>
      </c>
      <c r="S98" s="28" t="str">
        <f>IF($A98="","",_xll.ciqfunctions.udf.CIQ($A98,"IQ_FFO_TOTAL_DEBT",IQ_LTM,IQ_TODAY,"CHP"))</f>
        <v/>
      </c>
      <c r="T98" s="28" t="str">
        <f>IF($A98="","",_xll.ciqfunctions.udf.CIQ($A98,"IQ_NET_DEBT_EBITDA",IQ_LTM,IQ_TODAY,"CHP"))</f>
        <v/>
      </c>
      <c r="U98" s="28" t="str">
        <f>IF($A98="","",_xll.ciqfunctions.udf.CIQ($A98,"IQ_TOTAL_DEBT_CAP",IQ_LTM,IQ_TODAY,"CHP"))</f>
        <v/>
      </c>
      <c r="V98" s="28" t="str">
        <f>IF($A98="","",_xll.ciqfunctions.udf.CIQ($A98,"IQ_DEBT_TOTAL_LIAB",IQ_LTM,IQ_TODAY,"CHP"))</f>
        <v/>
      </c>
      <c r="W98" s="28" t="str">
        <f>IF($A98="","",_xll.ciqfunctions.udf.CIQ($A98,"IQ_TOTAL_DEBT_TOTAL_REV",IQ_LTM,IQ_TODAY,"CHP"))</f>
        <v/>
      </c>
      <c r="Y98" s="28" t="str">
        <f>IF($A98="","",_xll.ciqfunctions.udf.CIQ($A98,"IQ_FFO_PLUS_CASH_ST_DEBT",IQ_LTM,IQ_TODAY,"CHP"))</f>
        <v/>
      </c>
      <c r="Z98" s="28" t="str">
        <f>IF($A98="","",_xll.ciqfunctions.udf.CIQ($A98,"IQ_FFO_GROSS_PROFIT",IQ_LTM,IQ_TODAY,"CHP"))</f>
        <v/>
      </c>
      <c r="AA98" s="28" t="str">
        <f>IF($A98="","",_xll.ciqfunctions.udf.CIQ($A98,"IQ_BASIC_DEFENSE_INTERVAL",IQ_LTM,IQ_TODAY,"CHP"))</f>
        <v/>
      </c>
      <c r="AB98" s="28" t="str">
        <f>IF($A98="","",_xll.ciqfunctions.udf.CIQ($A98,"IQ_CURRENT_RATIO",IQ_LTM,IQ_TODAY,"CHP"))</f>
        <v/>
      </c>
      <c r="AC98" s="28" t="str">
        <f>IF($A98="","",_xll.ciqfunctions.udf.CIQ($A98,"IQ_QUICK_RATIO",IQ_LTM,IQ_TODAY,"CHP"))</f>
        <v/>
      </c>
    </row>
    <row r="99" spans="3:29" ht="12.75" customHeight="1" x14ac:dyDescent="0.2">
      <c r="C99" s="37" t="str">
        <f>IF($A99="","",_xll.ciqfunctions.udf.CIQ($A99,"IQ_PERIODDATE",IQ_LTM,IQ_TODAY,"CHP"))</f>
        <v/>
      </c>
      <c r="D99" s="28" t="str">
        <f>IF($A99="","",_xll.ciqfunctions.udf.CIQ($A99,"IQ_TOTAL_REV",IQ_LTM,IQ_TODAY,"CHP",,$B$4))</f>
        <v/>
      </c>
      <c r="E99" s="28" t="str">
        <f>IF($A99="","",_xll.ciqfunctions.udf.CIQ($A99,"IQ_TOTAL_EQUITY",IQ_LTM,IQ_TODAY,"CHP",,$B$4))</f>
        <v/>
      </c>
      <c r="F99" s="28" t="str">
        <f>IF($A99="","",_xll.ciqfunctions.udf.CIQ($A99,"IQ_RETURN_CAPITAL_CHP",IQ_LTM,IQ_TODAY,"CHP"))</f>
        <v/>
      </c>
      <c r="G99" s="28" t="str">
        <f>IF($A99="","",_xll.ciqfunctions.udf.CIQ($A99,"IQ_RECURRING_EARN_ASSETS",IQ_LTM,IQ_TODAY,"CHP"))</f>
        <v/>
      </c>
      <c r="H99" s="28" t="str">
        <f>IF($A99="","",_xll.ciqfunctions.udf.CIQ($A99,"IQ_NET_WORKING_CAP_REV",IQ_LTM,IQ_TODAY,"CHP"))</f>
        <v/>
      </c>
      <c r="I99" s="28" t="str">
        <f>IF($A99="","",_xll.ciqfunctions.udf.CIQ($A99,"IQ_ASSET_TURNOVER",IQ_LTM,IQ_TODAY,"CHP"))</f>
        <v/>
      </c>
      <c r="J99" s="28" t="str">
        <f>IF($A99="","",_xll.ciqfunctions.udf.CIQ($A99,"IQ_INTAN_ASSETS_REV",IQ_LTM,IQ_TODAY,"CHP"))</f>
        <v/>
      </c>
      <c r="K99" s="28" t="str">
        <f>IF($A99="","",_xll.ciqfunctions.udf.CIQ($A99,"IQ_NET_WORKING_CAP_TOTAL_ASSETS",IQ_LTM,IQ_TODAY,"CHP"))</f>
        <v/>
      </c>
      <c r="L99" s="28" t="str">
        <f>IF($A99="","",_xll.ciqfunctions.udf.CIQ($A99,"IQ_AP_AR",IQ_LTM,IQ_TODAY,"CHP"))</f>
        <v/>
      </c>
      <c r="M99" s="28" t="str">
        <f>IF($A99="","",_xll.ciqfunctions.udf.CIQ($A99,"IQ_MGMT_RATE_RETURN",IQ_LTM,IQ_TODAY,"CHP"))</f>
        <v/>
      </c>
      <c r="N99" s="28" t="str">
        <f>IF($A99="","",_xll.ciqfunctions.udf.CIQ($A99,"IQ_GROSS_MARGIN",IQ_LTM,IQ_TODAY,"CHP"))</f>
        <v/>
      </c>
      <c r="O99" s="28" t="str">
        <f>IF($A99="","",_xll.ciqfunctions.udf.CIQ($A99,"IQ_EBITDA_MARGIN",IQ_LTM,IQ_TODAY,"CHP"))</f>
        <v/>
      </c>
      <c r="Q99" s="28" t="str">
        <f>IF($A99="","",_xll.ciqfunctions.udf.CIQ($A99,"IQ_FFO_INT",IQ_LTM,IQ_TODAY,"CHP"))</f>
        <v/>
      </c>
      <c r="R99" s="28" t="str">
        <f>IF($A99="","",_xll.ciqfunctions.udf.CIQ($A99,"IQ_EBITDA_INT",IQ_LTM,IQ_TODAY,"CHP"))</f>
        <v/>
      </c>
      <c r="S99" s="28" t="str">
        <f>IF($A99="","",_xll.ciqfunctions.udf.CIQ($A99,"IQ_FFO_TOTAL_DEBT",IQ_LTM,IQ_TODAY,"CHP"))</f>
        <v/>
      </c>
      <c r="T99" s="28" t="str">
        <f>IF($A99="","",_xll.ciqfunctions.udf.CIQ($A99,"IQ_NET_DEBT_EBITDA",IQ_LTM,IQ_TODAY,"CHP"))</f>
        <v/>
      </c>
      <c r="U99" s="28" t="str">
        <f>IF($A99="","",_xll.ciqfunctions.udf.CIQ($A99,"IQ_TOTAL_DEBT_CAP",IQ_LTM,IQ_TODAY,"CHP"))</f>
        <v/>
      </c>
      <c r="V99" s="28" t="str">
        <f>IF($A99="","",_xll.ciqfunctions.udf.CIQ($A99,"IQ_DEBT_TOTAL_LIAB",IQ_LTM,IQ_TODAY,"CHP"))</f>
        <v/>
      </c>
      <c r="W99" s="28" t="str">
        <f>IF($A99="","",_xll.ciqfunctions.udf.CIQ($A99,"IQ_TOTAL_DEBT_TOTAL_REV",IQ_LTM,IQ_TODAY,"CHP"))</f>
        <v/>
      </c>
      <c r="Y99" s="28" t="str">
        <f>IF($A99="","",_xll.ciqfunctions.udf.CIQ($A99,"IQ_FFO_PLUS_CASH_ST_DEBT",IQ_LTM,IQ_TODAY,"CHP"))</f>
        <v/>
      </c>
      <c r="Z99" s="28" t="str">
        <f>IF($A99="","",_xll.ciqfunctions.udf.CIQ($A99,"IQ_FFO_GROSS_PROFIT",IQ_LTM,IQ_TODAY,"CHP"))</f>
        <v/>
      </c>
      <c r="AA99" s="28" t="str">
        <f>IF($A99="","",_xll.ciqfunctions.udf.CIQ($A99,"IQ_BASIC_DEFENSE_INTERVAL",IQ_LTM,IQ_TODAY,"CHP"))</f>
        <v/>
      </c>
      <c r="AB99" s="28" t="str">
        <f>IF($A99="","",_xll.ciqfunctions.udf.CIQ($A99,"IQ_CURRENT_RATIO",IQ_LTM,IQ_TODAY,"CHP"))</f>
        <v/>
      </c>
      <c r="AC99" s="28" t="str">
        <f>IF($A99="","",_xll.ciqfunctions.udf.CIQ($A99,"IQ_QUICK_RATIO",IQ_LTM,IQ_TODAY,"CHP"))</f>
        <v/>
      </c>
    </row>
    <row r="100" spans="3:29" ht="12.75" customHeight="1" x14ac:dyDescent="0.2">
      <c r="C100" s="37" t="str">
        <f>IF($A100="","",_xll.ciqfunctions.udf.CIQ($A100,"IQ_PERIODDATE",IQ_LTM,IQ_TODAY,"CHP"))</f>
        <v/>
      </c>
      <c r="D100" s="28" t="str">
        <f>IF($A100="","",_xll.ciqfunctions.udf.CIQ($A100,"IQ_TOTAL_REV",IQ_LTM,IQ_TODAY,"CHP",,$B$4))</f>
        <v/>
      </c>
      <c r="E100" s="28" t="str">
        <f>IF($A100="","",_xll.ciqfunctions.udf.CIQ($A100,"IQ_TOTAL_EQUITY",IQ_LTM,IQ_TODAY,"CHP",,$B$4))</f>
        <v/>
      </c>
      <c r="F100" s="28" t="str">
        <f>IF($A100="","",_xll.ciqfunctions.udf.CIQ($A100,"IQ_RETURN_CAPITAL_CHP",IQ_LTM,IQ_TODAY,"CHP"))</f>
        <v/>
      </c>
      <c r="G100" s="28" t="str">
        <f>IF($A100="","",_xll.ciqfunctions.udf.CIQ($A100,"IQ_RECURRING_EARN_ASSETS",IQ_LTM,IQ_TODAY,"CHP"))</f>
        <v/>
      </c>
      <c r="H100" s="28" t="str">
        <f>IF($A100="","",_xll.ciqfunctions.udf.CIQ($A100,"IQ_NET_WORKING_CAP_REV",IQ_LTM,IQ_TODAY,"CHP"))</f>
        <v/>
      </c>
      <c r="I100" s="28" t="str">
        <f>IF($A100="","",_xll.ciqfunctions.udf.CIQ($A100,"IQ_ASSET_TURNOVER",IQ_LTM,IQ_TODAY,"CHP"))</f>
        <v/>
      </c>
      <c r="J100" s="28" t="str">
        <f>IF($A100="","",_xll.ciqfunctions.udf.CIQ($A100,"IQ_INTAN_ASSETS_REV",IQ_LTM,IQ_TODAY,"CHP"))</f>
        <v/>
      </c>
      <c r="K100" s="28" t="str">
        <f>IF($A100="","",_xll.ciqfunctions.udf.CIQ($A100,"IQ_NET_WORKING_CAP_TOTAL_ASSETS",IQ_LTM,IQ_TODAY,"CHP"))</f>
        <v/>
      </c>
      <c r="L100" s="28" t="str">
        <f>IF($A100="","",_xll.ciqfunctions.udf.CIQ($A100,"IQ_AP_AR",IQ_LTM,IQ_TODAY,"CHP"))</f>
        <v/>
      </c>
      <c r="M100" s="28" t="str">
        <f>IF($A100="","",_xll.ciqfunctions.udf.CIQ($A100,"IQ_MGMT_RATE_RETURN",IQ_LTM,IQ_TODAY,"CHP"))</f>
        <v/>
      </c>
      <c r="N100" s="28" t="str">
        <f>IF($A100="","",_xll.ciqfunctions.udf.CIQ($A100,"IQ_GROSS_MARGIN",IQ_LTM,IQ_TODAY,"CHP"))</f>
        <v/>
      </c>
      <c r="O100" s="28" t="str">
        <f>IF($A100="","",_xll.ciqfunctions.udf.CIQ($A100,"IQ_EBITDA_MARGIN",IQ_LTM,IQ_TODAY,"CHP"))</f>
        <v/>
      </c>
      <c r="Q100" s="28" t="str">
        <f>IF($A100="","",_xll.ciqfunctions.udf.CIQ($A100,"IQ_FFO_INT",IQ_LTM,IQ_TODAY,"CHP"))</f>
        <v/>
      </c>
      <c r="R100" s="28" t="str">
        <f>IF($A100="","",_xll.ciqfunctions.udf.CIQ($A100,"IQ_EBITDA_INT",IQ_LTM,IQ_TODAY,"CHP"))</f>
        <v/>
      </c>
      <c r="S100" s="28" t="str">
        <f>IF($A100="","",_xll.ciqfunctions.udf.CIQ($A100,"IQ_FFO_TOTAL_DEBT",IQ_LTM,IQ_TODAY,"CHP"))</f>
        <v/>
      </c>
      <c r="T100" s="28" t="str">
        <f>IF($A100="","",_xll.ciqfunctions.udf.CIQ($A100,"IQ_NET_DEBT_EBITDA",IQ_LTM,IQ_TODAY,"CHP"))</f>
        <v/>
      </c>
      <c r="U100" s="28" t="str">
        <f>IF($A100="","",_xll.ciqfunctions.udf.CIQ($A100,"IQ_TOTAL_DEBT_CAP",IQ_LTM,IQ_TODAY,"CHP"))</f>
        <v/>
      </c>
      <c r="V100" s="28" t="str">
        <f>IF($A100="","",_xll.ciqfunctions.udf.CIQ($A100,"IQ_DEBT_TOTAL_LIAB",IQ_LTM,IQ_TODAY,"CHP"))</f>
        <v/>
      </c>
      <c r="W100" s="28" t="str">
        <f>IF($A100="","",_xll.ciqfunctions.udf.CIQ($A100,"IQ_TOTAL_DEBT_TOTAL_REV",IQ_LTM,IQ_TODAY,"CHP"))</f>
        <v/>
      </c>
      <c r="Y100" s="28" t="str">
        <f>IF($A100="","",_xll.ciqfunctions.udf.CIQ($A100,"IQ_FFO_PLUS_CASH_ST_DEBT",IQ_LTM,IQ_TODAY,"CHP"))</f>
        <v/>
      </c>
      <c r="Z100" s="28" t="str">
        <f>IF($A100="","",_xll.ciqfunctions.udf.CIQ($A100,"IQ_FFO_GROSS_PROFIT",IQ_LTM,IQ_TODAY,"CHP"))</f>
        <v/>
      </c>
      <c r="AA100" s="28" t="str">
        <f>IF($A100="","",_xll.ciqfunctions.udf.CIQ($A100,"IQ_BASIC_DEFENSE_INTERVAL",IQ_LTM,IQ_TODAY,"CHP"))</f>
        <v/>
      </c>
      <c r="AB100" s="28" t="str">
        <f>IF($A100="","",_xll.ciqfunctions.udf.CIQ($A100,"IQ_CURRENT_RATIO",IQ_LTM,IQ_TODAY,"CHP"))</f>
        <v/>
      </c>
      <c r="AC100" s="28" t="str">
        <f>IF($A100="","",_xll.ciqfunctions.udf.CIQ($A100,"IQ_QUICK_RATIO",IQ_LTM,IQ_TODAY,"CHP"))</f>
        <v/>
      </c>
    </row>
    <row r="101" spans="3:29" ht="12.75" customHeight="1" x14ac:dyDescent="0.2">
      <c r="C101" s="37" t="str">
        <f>IF($A101="","",_xll.ciqfunctions.udf.CIQ($A101,"IQ_PERIODDATE",IQ_LTM,IQ_TODAY,"CHP"))</f>
        <v/>
      </c>
      <c r="D101" s="28" t="str">
        <f>IF($A101="","",_xll.ciqfunctions.udf.CIQ($A101,"IQ_TOTAL_REV",IQ_LTM,IQ_TODAY,"CHP",,$B$4))</f>
        <v/>
      </c>
      <c r="E101" s="28" t="str">
        <f>IF($A101="","",_xll.ciqfunctions.udf.CIQ($A101,"IQ_TOTAL_EQUITY",IQ_LTM,IQ_TODAY,"CHP",,$B$4))</f>
        <v/>
      </c>
      <c r="F101" s="28" t="str">
        <f>IF($A101="","",_xll.ciqfunctions.udf.CIQ($A101,"IQ_RETURN_CAPITAL_CHP",IQ_LTM,IQ_TODAY,"CHP"))</f>
        <v/>
      </c>
      <c r="G101" s="28" t="str">
        <f>IF($A101="","",_xll.ciqfunctions.udf.CIQ($A101,"IQ_RECURRING_EARN_ASSETS",IQ_LTM,IQ_TODAY,"CHP"))</f>
        <v/>
      </c>
      <c r="H101" s="28" t="str">
        <f>IF($A101="","",_xll.ciqfunctions.udf.CIQ($A101,"IQ_NET_WORKING_CAP_REV",IQ_LTM,IQ_TODAY,"CHP"))</f>
        <v/>
      </c>
      <c r="I101" s="28" t="str">
        <f>IF($A101="","",_xll.ciqfunctions.udf.CIQ($A101,"IQ_ASSET_TURNOVER",IQ_LTM,IQ_TODAY,"CHP"))</f>
        <v/>
      </c>
      <c r="J101" s="28" t="str">
        <f>IF($A101="","",_xll.ciqfunctions.udf.CIQ($A101,"IQ_INTAN_ASSETS_REV",IQ_LTM,IQ_TODAY,"CHP"))</f>
        <v/>
      </c>
      <c r="K101" s="28" t="str">
        <f>IF($A101="","",_xll.ciqfunctions.udf.CIQ($A101,"IQ_NET_WORKING_CAP_TOTAL_ASSETS",IQ_LTM,IQ_TODAY,"CHP"))</f>
        <v/>
      </c>
      <c r="L101" s="28" t="str">
        <f>IF($A101="","",_xll.ciqfunctions.udf.CIQ($A101,"IQ_AP_AR",IQ_LTM,IQ_TODAY,"CHP"))</f>
        <v/>
      </c>
      <c r="M101" s="28" t="str">
        <f>IF($A101="","",_xll.ciqfunctions.udf.CIQ($A101,"IQ_MGMT_RATE_RETURN",IQ_LTM,IQ_TODAY,"CHP"))</f>
        <v/>
      </c>
      <c r="N101" s="28" t="str">
        <f>IF($A101="","",_xll.ciqfunctions.udf.CIQ($A101,"IQ_GROSS_MARGIN",IQ_LTM,IQ_TODAY,"CHP"))</f>
        <v/>
      </c>
      <c r="O101" s="28" t="str">
        <f>IF($A101="","",_xll.ciqfunctions.udf.CIQ($A101,"IQ_EBITDA_MARGIN",IQ_LTM,IQ_TODAY,"CHP"))</f>
        <v/>
      </c>
      <c r="Q101" s="28" t="str">
        <f>IF($A101="","",_xll.ciqfunctions.udf.CIQ($A101,"IQ_FFO_INT",IQ_LTM,IQ_TODAY,"CHP"))</f>
        <v/>
      </c>
      <c r="R101" s="28" t="str">
        <f>IF($A101="","",_xll.ciqfunctions.udf.CIQ($A101,"IQ_EBITDA_INT",IQ_LTM,IQ_TODAY,"CHP"))</f>
        <v/>
      </c>
      <c r="S101" s="28" t="str">
        <f>IF($A101="","",_xll.ciqfunctions.udf.CIQ($A101,"IQ_FFO_TOTAL_DEBT",IQ_LTM,IQ_TODAY,"CHP"))</f>
        <v/>
      </c>
      <c r="T101" s="28" t="str">
        <f>IF($A101="","",_xll.ciqfunctions.udf.CIQ($A101,"IQ_NET_DEBT_EBITDA",IQ_LTM,IQ_TODAY,"CHP"))</f>
        <v/>
      </c>
      <c r="U101" s="28" t="str">
        <f>IF($A101="","",_xll.ciqfunctions.udf.CIQ($A101,"IQ_TOTAL_DEBT_CAP",IQ_LTM,IQ_TODAY,"CHP"))</f>
        <v/>
      </c>
      <c r="V101" s="28" t="str">
        <f>IF($A101="","",_xll.ciqfunctions.udf.CIQ($A101,"IQ_DEBT_TOTAL_LIAB",IQ_LTM,IQ_TODAY,"CHP"))</f>
        <v/>
      </c>
      <c r="W101" s="28" t="str">
        <f>IF($A101="","",_xll.ciqfunctions.udf.CIQ($A101,"IQ_TOTAL_DEBT_TOTAL_REV",IQ_LTM,IQ_TODAY,"CHP"))</f>
        <v/>
      </c>
      <c r="Y101" s="28" t="str">
        <f>IF($A101="","",_xll.ciqfunctions.udf.CIQ($A101,"IQ_FFO_PLUS_CASH_ST_DEBT",IQ_LTM,IQ_TODAY,"CHP"))</f>
        <v/>
      </c>
      <c r="Z101" s="28" t="str">
        <f>IF($A101="","",_xll.ciqfunctions.udf.CIQ($A101,"IQ_FFO_GROSS_PROFIT",IQ_LTM,IQ_TODAY,"CHP"))</f>
        <v/>
      </c>
      <c r="AA101" s="28" t="str">
        <f>IF($A101="","",_xll.ciqfunctions.udf.CIQ($A101,"IQ_BASIC_DEFENSE_INTERVAL",IQ_LTM,IQ_TODAY,"CHP"))</f>
        <v/>
      </c>
      <c r="AB101" s="28" t="str">
        <f>IF($A101="","",_xll.ciqfunctions.udf.CIQ($A101,"IQ_CURRENT_RATIO",IQ_LTM,IQ_TODAY,"CHP"))</f>
        <v/>
      </c>
      <c r="AC101" s="28" t="str">
        <f>IF($A101="","",_xll.ciqfunctions.udf.CIQ($A101,"IQ_QUICK_RATIO",IQ_LTM,IQ_TODAY,"CHP"))</f>
        <v/>
      </c>
    </row>
    <row r="102" spans="3:29" ht="12.75" customHeight="1" x14ac:dyDescent="0.2">
      <c r="C102" s="37" t="str">
        <f>IF($A102="","",_xll.ciqfunctions.udf.CIQ($A102,"IQ_PERIODDATE",IQ_LTM,IQ_TODAY,"CHP"))</f>
        <v/>
      </c>
      <c r="D102" s="28" t="str">
        <f>IF($A102="","",_xll.ciqfunctions.udf.CIQ($A102,"IQ_TOTAL_REV",IQ_LTM,IQ_TODAY,"CHP",,$B$4))</f>
        <v/>
      </c>
      <c r="E102" s="28" t="str">
        <f>IF($A102="","",_xll.ciqfunctions.udf.CIQ($A102,"IQ_TOTAL_EQUITY",IQ_LTM,IQ_TODAY,"CHP",,$B$4))</f>
        <v/>
      </c>
      <c r="F102" s="28" t="str">
        <f>IF($A102="","",_xll.ciqfunctions.udf.CIQ($A102,"IQ_RETURN_CAPITAL_CHP",IQ_LTM,IQ_TODAY,"CHP"))</f>
        <v/>
      </c>
      <c r="G102" s="28" t="str">
        <f>IF($A102="","",_xll.ciqfunctions.udf.CIQ($A102,"IQ_RECURRING_EARN_ASSETS",IQ_LTM,IQ_TODAY,"CHP"))</f>
        <v/>
      </c>
      <c r="H102" s="28" t="str">
        <f>IF($A102="","",_xll.ciqfunctions.udf.CIQ($A102,"IQ_NET_WORKING_CAP_REV",IQ_LTM,IQ_TODAY,"CHP"))</f>
        <v/>
      </c>
      <c r="I102" s="28" t="str">
        <f>IF($A102="","",_xll.ciqfunctions.udf.CIQ($A102,"IQ_ASSET_TURNOVER",IQ_LTM,IQ_TODAY,"CHP"))</f>
        <v/>
      </c>
      <c r="J102" s="28" t="str">
        <f>IF($A102="","",_xll.ciqfunctions.udf.CIQ($A102,"IQ_INTAN_ASSETS_REV",IQ_LTM,IQ_TODAY,"CHP"))</f>
        <v/>
      </c>
      <c r="K102" s="28" t="str">
        <f>IF($A102="","",_xll.ciqfunctions.udf.CIQ($A102,"IQ_NET_WORKING_CAP_TOTAL_ASSETS",IQ_LTM,IQ_TODAY,"CHP"))</f>
        <v/>
      </c>
      <c r="L102" s="28" t="str">
        <f>IF($A102="","",_xll.ciqfunctions.udf.CIQ($A102,"IQ_AP_AR",IQ_LTM,IQ_TODAY,"CHP"))</f>
        <v/>
      </c>
      <c r="M102" s="28" t="str">
        <f>IF($A102="","",_xll.ciqfunctions.udf.CIQ($A102,"IQ_MGMT_RATE_RETURN",IQ_LTM,IQ_TODAY,"CHP"))</f>
        <v/>
      </c>
      <c r="N102" s="28" t="str">
        <f>IF($A102="","",_xll.ciqfunctions.udf.CIQ($A102,"IQ_GROSS_MARGIN",IQ_LTM,IQ_TODAY,"CHP"))</f>
        <v/>
      </c>
      <c r="O102" s="28" t="str">
        <f>IF($A102="","",_xll.ciqfunctions.udf.CIQ($A102,"IQ_EBITDA_MARGIN",IQ_LTM,IQ_TODAY,"CHP"))</f>
        <v/>
      </c>
      <c r="Q102" s="28" t="str">
        <f>IF($A102="","",_xll.ciqfunctions.udf.CIQ($A102,"IQ_FFO_INT",IQ_LTM,IQ_TODAY,"CHP"))</f>
        <v/>
      </c>
      <c r="R102" s="28" t="str">
        <f>IF($A102="","",_xll.ciqfunctions.udf.CIQ($A102,"IQ_EBITDA_INT",IQ_LTM,IQ_TODAY,"CHP"))</f>
        <v/>
      </c>
      <c r="S102" s="28" t="str">
        <f>IF($A102="","",_xll.ciqfunctions.udf.CIQ($A102,"IQ_FFO_TOTAL_DEBT",IQ_LTM,IQ_TODAY,"CHP"))</f>
        <v/>
      </c>
      <c r="T102" s="28" t="str">
        <f>IF($A102="","",_xll.ciqfunctions.udf.CIQ($A102,"IQ_NET_DEBT_EBITDA",IQ_LTM,IQ_TODAY,"CHP"))</f>
        <v/>
      </c>
      <c r="U102" s="28" t="str">
        <f>IF($A102="","",_xll.ciqfunctions.udf.CIQ($A102,"IQ_TOTAL_DEBT_CAP",IQ_LTM,IQ_TODAY,"CHP"))</f>
        <v/>
      </c>
      <c r="V102" s="28" t="str">
        <f>IF($A102="","",_xll.ciqfunctions.udf.CIQ($A102,"IQ_DEBT_TOTAL_LIAB",IQ_LTM,IQ_TODAY,"CHP"))</f>
        <v/>
      </c>
      <c r="W102" s="28" t="str">
        <f>IF($A102="","",_xll.ciqfunctions.udf.CIQ($A102,"IQ_TOTAL_DEBT_TOTAL_REV",IQ_LTM,IQ_TODAY,"CHP"))</f>
        <v/>
      </c>
      <c r="Y102" s="28" t="str">
        <f>IF($A102="","",_xll.ciqfunctions.udf.CIQ($A102,"IQ_FFO_PLUS_CASH_ST_DEBT",IQ_LTM,IQ_TODAY,"CHP"))</f>
        <v/>
      </c>
      <c r="Z102" s="28" t="str">
        <f>IF($A102="","",_xll.ciqfunctions.udf.CIQ($A102,"IQ_FFO_GROSS_PROFIT",IQ_LTM,IQ_TODAY,"CHP"))</f>
        <v/>
      </c>
      <c r="AA102" s="28" t="str">
        <f>IF($A102="","",_xll.ciqfunctions.udf.CIQ($A102,"IQ_BASIC_DEFENSE_INTERVAL",IQ_LTM,IQ_TODAY,"CHP"))</f>
        <v/>
      </c>
      <c r="AB102" s="28" t="str">
        <f>IF($A102="","",_xll.ciqfunctions.udf.CIQ($A102,"IQ_CURRENT_RATIO",IQ_LTM,IQ_TODAY,"CHP"))</f>
        <v/>
      </c>
      <c r="AC102" s="28" t="str">
        <f>IF($A102="","",_xll.ciqfunctions.udf.CIQ($A102,"IQ_QUICK_RATIO",IQ_LTM,IQ_TODAY,"CHP"))</f>
        <v/>
      </c>
    </row>
    <row r="103" spans="3:29" ht="12.75" customHeight="1" x14ac:dyDescent="0.2">
      <c r="C103" s="37" t="str">
        <f>IF($A103="","",_xll.ciqfunctions.udf.CIQ($A103,"IQ_PERIODDATE",IQ_LTM,IQ_TODAY,"CHP"))</f>
        <v/>
      </c>
      <c r="D103" s="28" t="str">
        <f>IF($A103="","",_xll.ciqfunctions.udf.CIQ($A103,"IQ_TOTAL_REV",IQ_LTM,IQ_TODAY,"CHP",,$B$4))</f>
        <v/>
      </c>
      <c r="E103" s="28" t="str">
        <f>IF($A103="","",_xll.ciqfunctions.udf.CIQ($A103,"IQ_TOTAL_EQUITY",IQ_LTM,IQ_TODAY,"CHP",,$B$4))</f>
        <v/>
      </c>
      <c r="F103" s="28" t="str">
        <f>IF($A103="","",_xll.ciqfunctions.udf.CIQ($A103,"IQ_RETURN_CAPITAL_CHP",IQ_LTM,IQ_TODAY,"CHP"))</f>
        <v/>
      </c>
      <c r="G103" s="28" t="str">
        <f>IF($A103="","",_xll.ciqfunctions.udf.CIQ($A103,"IQ_RECURRING_EARN_ASSETS",IQ_LTM,IQ_TODAY,"CHP"))</f>
        <v/>
      </c>
      <c r="H103" s="28" t="str">
        <f>IF($A103="","",_xll.ciqfunctions.udf.CIQ($A103,"IQ_NET_WORKING_CAP_REV",IQ_LTM,IQ_TODAY,"CHP"))</f>
        <v/>
      </c>
      <c r="I103" s="28" t="str">
        <f>IF($A103="","",_xll.ciqfunctions.udf.CIQ($A103,"IQ_ASSET_TURNOVER",IQ_LTM,IQ_TODAY,"CHP"))</f>
        <v/>
      </c>
      <c r="J103" s="28" t="str">
        <f>IF($A103="","",_xll.ciqfunctions.udf.CIQ($A103,"IQ_INTAN_ASSETS_REV",IQ_LTM,IQ_TODAY,"CHP"))</f>
        <v/>
      </c>
      <c r="K103" s="28" t="str">
        <f>IF($A103="","",_xll.ciqfunctions.udf.CIQ($A103,"IQ_NET_WORKING_CAP_TOTAL_ASSETS",IQ_LTM,IQ_TODAY,"CHP"))</f>
        <v/>
      </c>
      <c r="L103" s="28" t="str">
        <f>IF($A103="","",_xll.ciqfunctions.udf.CIQ($A103,"IQ_AP_AR",IQ_LTM,IQ_TODAY,"CHP"))</f>
        <v/>
      </c>
      <c r="M103" s="28" t="str">
        <f>IF($A103="","",_xll.ciqfunctions.udf.CIQ($A103,"IQ_MGMT_RATE_RETURN",IQ_LTM,IQ_TODAY,"CHP"))</f>
        <v/>
      </c>
      <c r="N103" s="28" t="str">
        <f>IF($A103="","",_xll.ciqfunctions.udf.CIQ($A103,"IQ_GROSS_MARGIN",IQ_LTM,IQ_TODAY,"CHP"))</f>
        <v/>
      </c>
      <c r="O103" s="28" t="str">
        <f>IF($A103="","",_xll.ciqfunctions.udf.CIQ($A103,"IQ_EBITDA_MARGIN",IQ_LTM,IQ_TODAY,"CHP"))</f>
        <v/>
      </c>
      <c r="Q103" s="28" t="str">
        <f>IF($A103="","",_xll.ciqfunctions.udf.CIQ($A103,"IQ_FFO_INT",IQ_LTM,IQ_TODAY,"CHP"))</f>
        <v/>
      </c>
      <c r="R103" s="28" t="str">
        <f>IF($A103="","",_xll.ciqfunctions.udf.CIQ($A103,"IQ_EBITDA_INT",IQ_LTM,IQ_TODAY,"CHP"))</f>
        <v/>
      </c>
      <c r="S103" s="28" t="str">
        <f>IF($A103="","",_xll.ciqfunctions.udf.CIQ($A103,"IQ_FFO_TOTAL_DEBT",IQ_LTM,IQ_TODAY,"CHP"))</f>
        <v/>
      </c>
      <c r="T103" s="28" t="str">
        <f>IF($A103="","",_xll.ciqfunctions.udf.CIQ($A103,"IQ_NET_DEBT_EBITDA",IQ_LTM,IQ_TODAY,"CHP"))</f>
        <v/>
      </c>
      <c r="U103" s="28" t="str">
        <f>IF($A103="","",_xll.ciqfunctions.udf.CIQ($A103,"IQ_TOTAL_DEBT_CAP",IQ_LTM,IQ_TODAY,"CHP"))</f>
        <v/>
      </c>
      <c r="V103" s="28" t="str">
        <f>IF($A103="","",_xll.ciqfunctions.udf.CIQ($A103,"IQ_DEBT_TOTAL_LIAB",IQ_LTM,IQ_TODAY,"CHP"))</f>
        <v/>
      </c>
      <c r="W103" s="28" t="str">
        <f>IF($A103="","",_xll.ciqfunctions.udf.CIQ($A103,"IQ_TOTAL_DEBT_TOTAL_REV",IQ_LTM,IQ_TODAY,"CHP"))</f>
        <v/>
      </c>
      <c r="Y103" s="28" t="str">
        <f>IF($A103="","",_xll.ciqfunctions.udf.CIQ($A103,"IQ_FFO_PLUS_CASH_ST_DEBT",IQ_LTM,IQ_TODAY,"CHP"))</f>
        <v/>
      </c>
      <c r="Z103" s="28" t="str">
        <f>IF($A103="","",_xll.ciqfunctions.udf.CIQ($A103,"IQ_FFO_GROSS_PROFIT",IQ_LTM,IQ_TODAY,"CHP"))</f>
        <v/>
      </c>
      <c r="AA103" s="28" t="str">
        <f>IF($A103="","",_xll.ciqfunctions.udf.CIQ($A103,"IQ_BASIC_DEFENSE_INTERVAL",IQ_LTM,IQ_TODAY,"CHP"))</f>
        <v/>
      </c>
      <c r="AB103" s="28" t="str">
        <f>IF($A103="","",_xll.ciqfunctions.udf.CIQ($A103,"IQ_CURRENT_RATIO",IQ_LTM,IQ_TODAY,"CHP"))</f>
        <v/>
      </c>
      <c r="AC103" s="28" t="str">
        <f>IF($A103="","",_xll.ciqfunctions.udf.CIQ($A103,"IQ_QUICK_RATIO",IQ_LTM,IQ_TODAY,"CHP"))</f>
        <v/>
      </c>
    </row>
    <row r="104" spans="3:29" ht="12.75" customHeight="1" x14ac:dyDescent="0.2">
      <c r="C104" s="37" t="str">
        <f>IF($A104="","",_xll.ciqfunctions.udf.CIQ($A104,"IQ_PERIODDATE",IQ_LTM,IQ_TODAY,"CHP"))</f>
        <v/>
      </c>
      <c r="D104" s="28" t="str">
        <f>IF($A104="","",_xll.ciqfunctions.udf.CIQ($A104,"IQ_TOTAL_REV",IQ_LTM,IQ_TODAY,"CHP",,$B$4))</f>
        <v/>
      </c>
      <c r="E104" s="28" t="str">
        <f>IF($A104="","",_xll.ciqfunctions.udf.CIQ($A104,"IQ_TOTAL_EQUITY",IQ_LTM,IQ_TODAY,"CHP",,$B$4))</f>
        <v/>
      </c>
      <c r="F104" s="28" t="str">
        <f>IF($A104="","",_xll.ciqfunctions.udf.CIQ($A104,"IQ_RETURN_CAPITAL_CHP",IQ_LTM,IQ_TODAY,"CHP"))</f>
        <v/>
      </c>
      <c r="G104" s="28" t="str">
        <f>IF($A104="","",_xll.ciqfunctions.udf.CIQ($A104,"IQ_RECURRING_EARN_ASSETS",IQ_LTM,IQ_TODAY,"CHP"))</f>
        <v/>
      </c>
      <c r="H104" s="28" t="str">
        <f>IF($A104="","",_xll.ciqfunctions.udf.CIQ($A104,"IQ_NET_WORKING_CAP_REV",IQ_LTM,IQ_TODAY,"CHP"))</f>
        <v/>
      </c>
      <c r="I104" s="28" t="str">
        <f>IF($A104="","",_xll.ciqfunctions.udf.CIQ($A104,"IQ_ASSET_TURNOVER",IQ_LTM,IQ_TODAY,"CHP"))</f>
        <v/>
      </c>
      <c r="J104" s="28" t="str">
        <f>IF($A104="","",_xll.ciqfunctions.udf.CIQ($A104,"IQ_INTAN_ASSETS_REV",IQ_LTM,IQ_TODAY,"CHP"))</f>
        <v/>
      </c>
      <c r="K104" s="28" t="str">
        <f>IF($A104="","",_xll.ciqfunctions.udf.CIQ($A104,"IQ_NET_WORKING_CAP_TOTAL_ASSETS",IQ_LTM,IQ_TODAY,"CHP"))</f>
        <v/>
      </c>
      <c r="L104" s="28" t="str">
        <f>IF($A104="","",_xll.ciqfunctions.udf.CIQ($A104,"IQ_AP_AR",IQ_LTM,IQ_TODAY,"CHP"))</f>
        <v/>
      </c>
      <c r="M104" s="28" t="str">
        <f>IF($A104="","",_xll.ciqfunctions.udf.CIQ($A104,"IQ_MGMT_RATE_RETURN",IQ_LTM,IQ_TODAY,"CHP"))</f>
        <v/>
      </c>
      <c r="N104" s="28" t="str">
        <f>IF($A104="","",_xll.ciqfunctions.udf.CIQ($A104,"IQ_GROSS_MARGIN",IQ_LTM,IQ_TODAY,"CHP"))</f>
        <v/>
      </c>
      <c r="O104" s="28" t="str">
        <f>IF($A104="","",_xll.ciqfunctions.udf.CIQ($A104,"IQ_EBITDA_MARGIN",IQ_LTM,IQ_TODAY,"CHP"))</f>
        <v/>
      </c>
      <c r="Q104" s="28" t="str">
        <f>IF($A104="","",_xll.ciqfunctions.udf.CIQ($A104,"IQ_FFO_INT",IQ_LTM,IQ_TODAY,"CHP"))</f>
        <v/>
      </c>
      <c r="R104" s="28" t="str">
        <f>IF($A104="","",_xll.ciqfunctions.udf.CIQ($A104,"IQ_EBITDA_INT",IQ_LTM,IQ_TODAY,"CHP"))</f>
        <v/>
      </c>
      <c r="S104" s="28" t="str">
        <f>IF($A104="","",_xll.ciqfunctions.udf.CIQ($A104,"IQ_FFO_TOTAL_DEBT",IQ_LTM,IQ_TODAY,"CHP"))</f>
        <v/>
      </c>
      <c r="T104" s="28" t="str">
        <f>IF($A104="","",_xll.ciqfunctions.udf.CIQ($A104,"IQ_NET_DEBT_EBITDA",IQ_LTM,IQ_TODAY,"CHP"))</f>
        <v/>
      </c>
      <c r="U104" s="28" t="str">
        <f>IF($A104="","",_xll.ciqfunctions.udf.CIQ($A104,"IQ_TOTAL_DEBT_CAP",IQ_LTM,IQ_TODAY,"CHP"))</f>
        <v/>
      </c>
      <c r="V104" s="28" t="str">
        <f>IF($A104="","",_xll.ciqfunctions.udf.CIQ($A104,"IQ_DEBT_TOTAL_LIAB",IQ_LTM,IQ_TODAY,"CHP"))</f>
        <v/>
      </c>
      <c r="W104" s="28" t="str">
        <f>IF($A104="","",_xll.ciqfunctions.udf.CIQ($A104,"IQ_TOTAL_DEBT_TOTAL_REV",IQ_LTM,IQ_TODAY,"CHP"))</f>
        <v/>
      </c>
      <c r="Y104" s="28" t="str">
        <f>IF($A104="","",_xll.ciqfunctions.udf.CIQ($A104,"IQ_FFO_PLUS_CASH_ST_DEBT",IQ_LTM,IQ_TODAY,"CHP"))</f>
        <v/>
      </c>
      <c r="Z104" s="28" t="str">
        <f>IF($A104="","",_xll.ciqfunctions.udf.CIQ($A104,"IQ_FFO_GROSS_PROFIT",IQ_LTM,IQ_TODAY,"CHP"))</f>
        <v/>
      </c>
      <c r="AA104" s="28" t="str">
        <f>IF($A104="","",_xll.ciqfunctions.udf.CIQ($A104,"IQ_BASIC_DEFENSE_INTERVAL",IQ_LTM,IQ_TODAY,"CHP"))</f>
        <v/>
      </c>
      <c r="AB104" s="28" t="str">
        <f>IF($A104="","",_xll.ciqfunctions.udf.CIQ($A104,"IQ_CURRENT_RATIO",IQ_LTM,IQ_TODAY,"CHP"))</f>
        <v/>
      </c>
      <c r="AC104" s="28" t="str">
        <f>IF($A104="","",_xll.ciqfunctions.udf.CIQ($A104,"IQ_QUICK_RATIO",IQ_LTM,IQ_TODAY,"CHP"))</f>
        <v/>
      </c>
    </row>
    <row r="105" spans="3:29" ht="12.75" customHeight="1" x14ac:dyDescent="0.2">
      <c r="C105" s="37" t="str">
        <f>IF($A105="","",_xll.ciqfunctions.udf.CIQ($A105,"IQ_PERIODDATE",IQ_LTM,IQ_TODAY,"CHP"))</f>
        <v/>
      </c>
      <c r="D105" s="28" t="str">
        <f>IF($A105="","",_xll.ciqfunctions.udf.CIQ($A105,"IQ_TOTAL_REV",IQ_LTM,IQ_TODAY,"CHP",,$B$4))</f>
        <v/>
      </c>
      <c r="E105" s="28" t="str">
        <f>IF($A105="","",_xll.ciqfunctions.udf.CIQ($A105,"IQ_TOTAL_EQUITY",IQ_LTM,IQ_TODAY,"CHP",,$B$4))</f>
        <v/>
      </c>
      <c r="F105" s="28" t="str">
        <f>IF($A105="","",_xll.ciqfunctions.udf.CIQ($A105,"IQ_RETURN_CAPITAL_CHP",IQ_LTM,IQ_TODAY,"CHP"))</f>
        <v/>
      </c>
      <c r="G105" s="28" t="str">
        <f>IF($A105="","",_xll.ciqfunctions.udf.CIQ($A105,"IQ_RECURRING_EARN_ASSETS",IQ_LTM,IQ_TODAY,"CHP"))</f>
        <v/>
      </c>
      <c r="H105" s="28" t="str">
        <f>IF($A105="","",_xll.ciqfunctions.udf.CIQ($A105,"IQ_NET_WORKING_CAP_REV",IQ_LTM,IQ_TODAY,"CHP"))</f>
        <v/>
      </c>
      <c r="I105" s="28" t="str">
        <f>IF($A105="","",_xll.ciqfunctions.udf.CIQ($A105,"IQ_ASSET_TURNOVER",IQ_LTM,IQ_TODAY,"CHP"))</f>
        <v/>
      </c>
      <c r="J105" s="28" t="str">
        <f>IF($A105="","",_xll.ciqfunctions.udf.CIQ($A105,"IQ_INTAN_ASSETS_REV",IQ_LTM,IQ_TODAY,"CHP"))</f>
        <v/>
      </c>
      <c r="K105" s="28" t="str">
        <f>IF($A105="","",_xll.ciqfunctions.udf.CIQ($A105,"IQ_NET_WORKING_CAP_TOTAL_ASSETS",IQ_LTM,IQ_TODAY,"CHP"))</f>
        <v/>
      </c>
      <c r="L105" s="28" t="str">
        <f>IF($A105="","",_xll.ciqfunctions.udf.CIQ($A105,"IQ_AP_AR",IQ_LTM,IQ_TODAY,"CHP"))</f>
        <v/>
      </c>
      <c r="M105" s="28" t="str">
        <f>IF($A105="","",_xll.ciqfunctions.udf.CIQ($A105,"IQ_MGMT_RATE_RETURN",IQ_LTM,IQ_TODAY,"CHP"))</f>
        <v/>
      </c>
      <c r="N105" s="28" t="str">
        <f>IF($A105="","",_xll.ciqfunctions.udf.CIQ($A105,"IQ_GROSS_MARGIN",IQ_LTM,IQ_TODAY,"CHP"))</f>
        <v/>
      </c>
      <c r="O105" s="28" t="str">
        <f>IF($A105="","",_xll.ciqfunctions.udf.CIQ($A105,"IQ_EBITDA_MARGIN",IQ_LTM,IQ_TODAY,"CHP"))</f>
        <v/>
      </c>
      <c r="Q105" s="28" t="str">
        <f>IF($A105="","",_xll.ciqfunctions.udf.CIQ($A105,"IQ_FFO_INT",IQ_LTM,IQ_TODAY,"CHP"))</f>
        <v/>
      </c>
      <c r="R105" s="28" t="str">
        <f>IF($A105="","",_xll.ciqfunctions.udf.CIQ($A105,"IQ_EBITDA_INT",IQ_LTM,IQ_TODAY,"CHP"))</f>
        <v/>
      </c>
      <c r="S105" s="28" t="str">
        <f>IF($A105="","",_xll.ciqfunctions.udf.CIQ($A105,"IQ_FFO_TOTAL_DEBT",IQ_LTM,IQ_TODAY,"CHP"))</f>
        <v/>
      </c>
      <c r="T105" s="28" t="str">
        <f>IF($A105="","",_xll.ciqfunctions.udf.CIQ($A105,"IQ_NET_DEBT_EBITDA",IQ_LTM,IQ_TODAY,"CHP"))</f>
        <v/>
      </c>
      <c r="U105" s="28" t="str">
        <f>IF($A105="","",_xll.ciqfunctions.udf.CIQ($A105,"IQ_TOTAL_DEBT_CAP",IQ_LTM,IQ_TODAY,"CHP"))</f>
        <v/>
      </c>
      <c r="V105" s="28" t="str">
        <f>IF($A105="","",_xll.ciqfunctions.udf.CIQ($A105,"IQ_DEBT_TOTAL_LIAB",IQ_LTM,IQ_TODAY,"CHP"))</f>
        <v/>
      </c>
      <c r="W105" s="28" t="str">
        <f>IF($A105="","",_xll.ciqfunctions.udf.CIQ($A105,"IQ_TOTAL_DEBT_TOTAL_REV",IQ_LTM,IQ_TODAY,"CHP"))</f>
        <v/>
      </c>
      <c r="Y105" s="28" t="str">
        <f>IF($A105="","",_xll.ciqfunctions.udf.CIQ($A105,"IQ_FFO_PLUS_CASH_ST_DEBT",IQ_LTM,IQ_TODAY,"CHP"))</f>
        <v/>
      </c>
      <c r="Z105" s="28" t="str">
        <f>IF($A105="","",_xll.ciqfunctions.udf.CIQ($A105,"IQ_FFO_GROSS_PROFIT",IQ_LTM,IQ_TODAY,"CHP"))</f>
        <v/>
      </c>
      <c r="AA105" s="28" t="str">
        <f>IF($A105="","",_xll.ciqfunctions.udf.CIQ($A105,"IQ_BASIC_DEFENSE_INTERVAL",IQ_LTM,IQ_TODAY,"CHP"))</f>
        <v/>
      </c>
      <c r="AB105" s="28" t="str">
        <f>IF($A105="","",_xll.ciqfunctions.udf.CIQ($A105,"IQ_CURRENT_RATIO",IQ_LTM,IQ_TODAY,"CHP"))</f>
        <v/>
      </c>
      <c r="AC105" s="28" t="str">
        <f>IF($A105="","",_xll.ciqfunctions.udf.CIQ($A105,"IQ_QUICK_RATIO",IQ_LTM,IQ_TODAY,"CHP"))</f>
        <v/>
      </c>
    </row>
    <row r="106" spans="3:29" ht="12.75" customHeight="1" x14ac:dyDescent="0.2">
      <c r="C106" s="37" t="str">
        <f>IF($A106="","",_xll.ciqfunctions.udf.CIQ($A106,"IQ_PERIODDATE",IQ_LTM,IQ_TODAY,"CHP"))</f>
        <v/>
      </c>
      <c r="D106" s="28" t="str">
        <f>IF($A106="","",_xll.ciqfunctions.udf.CIQ($A106,"IQ_TOTAL_REV",IQ_LTM,IQ_TODAY,"CHP",,$B$4))</f>
        <v/>
      </c>
      <c r="E106" s="28" t="str">
        <f>IF($A106="","",_xll.ciqfunctions.udf.CIQ($A106,"IQ_TOTAL_EQUITY",IQ_LTM,IQ_TODAY,"CHP",,$B$4))</f>
        <v/>
      </c>
      <c r="F106" s="28" t="str">
        <f>IF($A106="","",_xll.ciqfunctions.udf.CIQ($A106,"IQ_RETURN_CAPITAL_CHP",IQ_LTM,IQ_TODAY,"CHP"))</f>
        <v/>
      </c>
      <c r="G106" s="28" t="str">
        <f>IF($A106="","",_xll.ciqfunctions.udf.CIQ($A106,"IQ_RECURRING_EARN_ASSETS",IQ_LTM,IQ_TODAY,"CHP"))</f>
        <v/>
      </c>
      <c r="H106" s="28" t="str">
        <f>IF($A106="","",_xll.ciqfunctions.udf.CIQ($A106,"IQ_NET_WORKING_CAP_REV",IQ_LTM,IQ_TODAY,"CHP"))</f>
        <v/>
      </c>
      <c r="I106" s="28" t="str">
        <f>IF($A106="","",_xll.ciqfunctions.udf.CIQ($A106,"IQ_ASSET_TURNOVER",IQ_LTM,IQ_TODAY,"CHP"))</f>
        <v/>
      </c>
      <c r="J106" s="28" t="str">
        <f>IF($A106="","",_xll.ciqfunctions.udf.CIQ($A106,"IQ_INTAN_ASSETS_REV",IQ_LTM,IQ_TODAY,"CHP"))</f>
        <v/>
      </c>
      <c r="K106" s="28" t="str">
        <f>IF($A106="","",_xll.ciqfunctions.udf.CIQ($A106,"IQ_NET_WORKING_CAP_TOTAL_ASSETS",IQ_LTM,IQ_TODAY,"CHP"))</f>
        <v/>
      </c>
      <c r="L106" s="28" t="str">
        <f>IF($A106="","",_xll.ciqfunctions.udf.CIQ($A106,"IQ_AP_AR",IQ_LTM,IQ_TODAY,"CHP"))</f>
        <v/>
      </c>
      <c r="M106" s="28" t="str">
        <f>IF($A106="","",_xll.ciqfunctions.udf.CIQ($A106,"IQ_MGMT_RATE_RETURN",IQ_LTM,IQ_TODAY,"CHP"))</f>
        <v/>
      </c>
      <c r="N106" s="28" t="str">
        <f>IF($A106="","",_xll.ciqfunctions.udf.CIQ($A106,"IQ_GROSS_MARGIN",IQ_LTM,IQ_TODAY,"CHP"))</f>
        <v/>
      </c>
      <c r="O106" s="28" t="str">
        <f>IF($A106="","",_xll.ciqfunctions.udf.CIQ($A106,"IQ_EBITDA_MARGIN",IQ_LTM,IQ_TODAY,"CHP"))</f>
        <v/>
      </c>
      <c r="Q106" s="28" t="str">
        <f>IF($A106="","",_xll.ciqfunctions.udf.CIQ($A106,"IQ_FFO_INT",IQ_LTM,IQ_TODAY,"CHP"))</f>
        <v/>
      </c>
      <c r="R106" s="28" t="str">
        <f>IF($A106="","",_xll.ciqfunctions.udf.CIQ($A106,"IQ_EBITDA_INT",IQ_LTM,IQ_TODAY,"CHP"))</f>
        <v/>
      </c>
      <c r="S106" s="28" t="str">
        <f>IF($A106="","",_xll.ciqfunctions.udf.CIQ($A106,"IQ_FFO_TOTAL_DEBT",IQ_LTM,IQ_TODAY,"CHP"))</f>
        <v/>
      </c>
      <c r="T106" s="28" t="str">
        <f>IF($A106="","",_xll.ciqfunctions.udf.CIQ($A106,"IQ_NET_DEBT_EBITDA",IQ_LTM,IQ_TODAY,"CHP"))</f>
        <v/>
      </c>
      <c r="U106" s="28" t="str">
        <f>IF($A106="","",_xll.ciqfunctions.udf.CIQ($A106,"IQ_TOTAL_DEBT_CAP",IQ_LTM,IQ_TODAY,"CHP"))</f>
        <v/>
      </c>
      <c r="V106" s="28" t="str">
        <f>IF($A106="","",_xll.ciqfunctions.udf.CIQ($A106,"IQ_DEBT_TOTAL_LIAB",IQ_LTM,IQ_TODAY,"CHP"))</f>
        <v/>
      </c>
      <c r="W106" s="28" t="str">
        <f>IF($A106="","",_xll.ciqfunctions.udf.CIQ($A106,"IQ_TOTAL_DEBT_TOTAL_REV",IQ_LTM,IQ_TODAY,"CHP"))</f>
        <v/>
      </c>
      <c r="Y106" s="28" t="str">
        <f>IF($A106="","",_xll.ciqfunctions.udf.CIQ($A106,"IQ_FFO_PLUS_CASH_ST_DEBT",IQ_LTM,IQ_TODAY,"CHP"))</f>
        <v/>
      </c>
      <c r="Z106" s="28" t="str">
        <f>IF($A106="","",_xll.ciqfunctions.udf.CIQ($A106,"IQ_FFO_GROSS_PROFIT",IQ_LTM,IQ_TODAY,"CHP"))</f>
        <v/>
      </c>
      <c r="AA106" s="28" t="str">
        <f>IF($A106="","",_xll.ciqfunctions.udf.CIQ($A106,"IQ_BASIC_DEFENSE_INTERVAL",IQ_LTM,IQ_TODAY,"CHP"))</f>
        <v/>
      </c>
      <c r="AB106" s="28" t="str">
        <f>IF($A106="","",_xll.ciqfunctions.udf.CIQ($A106,"IQ_CURRENT_RATIO",IQ_LTM,IQ_TODAY,"CHP"))</f>
        <v/>
      </c>
      <c r="AC106" s="28" t="str">
        <f>IF($A106="","",_xll.ciqfunctions.udf.CIQ($A106,"IQ_QUICK_RATIO",IQ_LTM,IQ_TODAY,"CHP"))</f>
        <v/>
      </c>
    </row>
    <row r="107" spans="3:29" ht="12.75" customHeight="1" x14ac:dyDescent="0.2">
      <c r="C107" s="37" t="str">
        <f>IF($A107="","",_xll.ciqfunctions.udf.CIQ($A107,"IQ_PERIODDATE",IQ_LTM,IQ_TODAY,"CHP"))</f>
        <v/>
      </c>
      <c r="D107" s="28" t="str">
        <f>IF($A107="","",_xll.ciqfunctions.udf.CIQ($A107,"IQ_TOTAL_REV",IQ_LTM,IQ_TODAY,"CHP",,$B$4))</f>
        <v/>
      </c>
      <c r="E107" s="28" t="str">
        <f>IF($A107="","",_xll.ciqfunctions.udf.CIQ($A107,"IQ_TOTAL_EQUITY",IQ_LTM,IQ_TODAY,"CHP",,$B$4))</f>
        <v/>
      </c>
      <c r="F107" s="28" t="str">
        <f>IF($A107="","",_xll.ciqfunctions.udf.CIQ($A107,"IQ_RETURN_CAPITAL_CHP",IQ_LTM,IQ_TODAY,"CHP"))</f>
        <v/>
      </c>
      <c r="G107" s="28" t="str">
        <f>IF($A107="","",_xll.ciqfunctions.udf.CIQ($A107,"IQ_RECURRING_EARN_ASSETS",IQ_LTM,IQ_TODAY,"CHP"))</f>
        <v/>
      </c>
      <c r="H107" s="28" t="str">
        <f>IF($A107="","",_xll.ciqfunctions.udf.CIQ($A107,"IQ_NET_WORKING_CAP_REV",IQ_LTM,IQ_TODAY,"CHP"))</f>
        <v/>
      </c>
      <c r="I107" s="28" t="str">
        <f>IF($A107="","",_xll.ciqfunctions.udf.CIQ($A107,"IQ_ASSET_TURNOVER",IQ_LTM,IQ_TODAY,"CHP"))</f>
        <v/>
      </c>
      <c r="J107" s="28" t="str">
        <f>IF($A107="","",_xll.ciqfunctions.udf.CIQ($A107,"IQ_INTAN_ASSETS_REV",IQ_LTM,IQ_TODAY,"CHP"))</f>
        <v/>
      </c>
      <c r="K107" s="28" t="str">
        <f>IF($A107="","",_xll.ciqfunctions.udf.CIQ($A107,"IQ_NET_WORKING_CAP_TOTAL_ASSETS",IQ_LTM,IQ_TODAY,"CHP"))</f>
        <v/>
      </c>
      <c r="L107" s="28" t="str">
        <f>IF($A107="","",_xll.ciqfunctions.udf.CIQ($A107,"IQ_AP_AR",IQ_LTM,IQ_TODAY,"CHP"))</f>
        <v/>
      </c>
      <c r="M107" s="28" t="str">
        <f>IF($A107="","",_xll.ciqfunctions.udf.CIQ($A107,"IQ_MGMT_RATE_RETURN",IQ_LTM,IQ_TODAY,"CHP"))</f>
        <v/>
      </c>
      <c r="N107" s="28" t="str">
        <f>IF($A107="","",_xll.ciqfunctions.udf.CIQ($A107,"IQ_GROSS_MARGIN",IQ_LTM,IQ_TODAY,"CHP"))</f>
        <v/>
      </c>
      <c r="O107" s="28" t="str">
        <f>IF($A107="","",_xll.ciqfunctions.udf.CIQ($A107,"IQ_EBITDA_MARGIN",IQ_LTM,IQ_TODAY,"CHP"))</f>
        <v/>
      </c>
      <c r="Q107" s="28" t="str">
        <f>IF($A107="","",_xll.ciqfunctions.udf.CIQ($A107,"IQ_FFO_INT",IQ_LTM,IQ_TODAY,"CHP"))</f>
        <v/>
      </c>
      <c r="R107" s="28" t="str">
        <f>IF($A107="","",_xll.ciqfunctions.udf.CIQ($A107,"IQ_EBITDA_INT",IQ_LTM,IQ_TODAY,"CHP"))</f>
        <v/>
      </c>
      <c r="S107" s="28" t="str">
        <f>IF($A107="","",_xll.ciqfunctions.udf.CIQ($A107,"IQ_FFO_TOTAL_DEBT",IQ_LTM,IQ_TODAY,"CHP"))</f>
        <v/>
      </c>
      <c r="T107" s="28" t="str">
        <f>IF($A107="","",_xll.ciqfunctions.udf.CIQ($A107,"IQ_NET_DEBT_EBITDA",IQ_LTM,IQ_TODAY,"CHP"))</f>
        <v/>
      </c>
      <c r="U107" s="28" t="str">
        <f>IF($A107="","",_xll.ciqfunctions.udf.CIQ($A107,"IQ_TOTAL_DEBT_CAP",IQ_LTM,IQ_TODAY,"CHP"))</f>
        <v/>
      </c>
      <c r="V107" s="28" t="str">
        <f>IF($A107="","",_xll.ciqfunctions.udf.CIQ($A107,"IQ_DEBT_TOTAL_LIAB",IQ_LTM,IQ_TODAY,"CHP"))</f>
        <v/>
      </c>
      <c r="W107" s="28" t="str">
        <f>IF($A107="","",_xll.ciqfunctions.udf.CIQ($A107,"IQ_TOTAL_DEBT_TOTAL_REV",IQ_LTM,IQ_TODAY,"CHP"))</f>
        <v/>
      </c>
      <c r="Y107" s="28" t="str">
        <f>IF($A107="","",_xll.ciqfunctions.udf.CIQ($A107,"IQ_FFO_PLUS_CASH_ST_DEBT",IQ_LTM,IQ_TODAY,"CHP"))</f>
        <v/>
      </c>
      <c r="Z107" s="28" t="str">
        <f>IF($A107="","",_xll.ciqfunctions.udf.CIQ($A107,"IQ_FFO_GROSS_PROFIT",IQ_LTM,IQ_TODAY,"CHP"))</f>
        <v/>
      </c>
      <c r="AA107" s="28" t="str">
        <f>IF($A107="","",_xll.ciqfunctions.udf.CIQ($A107,"IQ_BASIC_DEFENSE_INTERVAL",IQ_LTM,IQ_TODAY,"CHP"))</f>
        <v/>
      </c>
      <c r="AB107" s="28" t="str">
        <f>IF($A107="","",_xll.ciqfunctions.udf.CIQ($A107,"IQ_CURRENT_RATIO",IQ_LTM,IQ_TODAY,"CHP"))</f>
        <v/>
      </c>
      <c r="AC107" s="28" t="str">
        <f>IF($A107="","",_xll.ciqfunctions.udf.CIQ($A107,"IQ_QUICK_RATIO",IQ_LTM,IQ_TODAY,"CHP"))</f>
        <v/>
      </c>
    </row>
    <row r="108" spans="3:29" ht="12.75" customHeight="1" x14ac:dyDescent="0.2">
      <c r="C108" s="37" t="str">
        <f>IF($A108="","",_xll.ciqfunctions.udf.CIQ($A108,"IQ_PERIODDATE",IQ_LTM,IQ_TODAY,"CHP"))</f>
        <v/>
      </c>
      <c r="D108" s="28" t="str">
        <f>IF($A108="","",_xll.ciqfunctions.udf.CIQ($A108,"IQ_TOTAL_REV",IQ_LTM,IQ_TODAY,"CHP",,$B$4))</f>
        <v/>
      </c>
      <c r="E108" s="28" t="str">
        <f>IF($A108="","",_xll.ciqfunctions.udf.CIQ($A108,"IQ_TOTAL_EQUITY",IQ_LTM,IQ_TODAY,"CHP",,$B$4))</f>
        <v/>
      </c>
      <c r="F108" s="28" t="str">
        <f>IF($A108="","",_xll.ciqfunctions.udf.CIQ($A108,"IQ_RETURN_CAPITAL_CHP",IQ_LTM,IQ_TODAY,"CHP"))</f>
        <v/>
      </c>
      <c r="G108" s="28" t="str">
        <f>IF($A108="","",_xll.ciqfunctions.udf.CIQ($A108,"IQ_RECURRING_EARN_ASSETS",IQ_LTM,IQ_TODAY,"CHP"))</f>
        <v/>
      </c>
      <c r="H108" s="28" t="str">
        <f>IF($A108="","",_xll.ciqfunctions.udf.CIQ($A108,"IQ_NET_WORKING_CAP_REV",IQ_LTM,IQ_TODAY,"CHP"))</f>
        <v/>
      </c>
      <c r="I108" s="28" t="str">
        <f>IF($A108="","",_xll.ciqfunctions.udf.CIQ($A108,"IQ_ASSET_TURNOVER",IQ_LTM,IQ_TODAY,"CHP"))</f>
        <v/>
      </c>
      <c r="J108" s="28" t="str">
        <f>IF($A108="","",_xll.ciqfunctions.udf.CIQ($A108,"IQ_INTAN_ASSETS_REV",IQ_LTM,IQ_TODAY,"CHP"))</f>
        <v/>
      </c>
      <c r="K108" s="28" t="str">
        <f>IF($A108="","",_xll.ciqfunctions.udf.CIQ($A108,"IQ_NET_WORKING_CAP_TOTAL_ASSETS",IQ_LTM,IQ_TODAY,"CHP"))</f>
        <v/>
      </c>
      <c r="L108" s="28" t="str">
        <f>IF($A108="","",_xll.ciqfunctions.udf.CIQ($A108,"IQ_AP_AR",IQ_LTM,IQ_TODAY,"CHP"))</f>
        <v/>
      </c>
      <c r="M108" s="28" t="str">
        <f>IF($A108="","",_xll.ciqfunctions.udf.CIQ($A108,"IQ_MGMT_RATE_RETURN",IQ_LTM,IQ_TODAY,"CHP"))</f>
        <v/>
      </c>
      <c r="N108" s="28" t="str">
        <f>IF($A108="","",_xll.ciqfunctions.udf.CIQ($A108,"IQ_GROSS_MARGIN",IQ_LTM,IQ_TODAY,"CHP"))</f>
        <v/>
      </c>
      <c r="O108" s="28" t="str">
        <f>IF($A108="","",_xll.ciqfunctions.udf.CIQ($A108,"IQ_EBITDA_MARGIN",IQ_LTM,IQ_TODAY,"CHP"))</f>
        <v/>
      </c>
      <c r="Q108" s="28" t="str">
        <f>IF($A108="","",_xll.ciqfunctions.udf.CIQ($A108,"IQ_FFO_INT",IQ_LTM,IQ_TODAY,"CHP"))</f>
        <v/>
      </c>
      <c r="R108" s="28" t="str">
        <f>IF($A108="","",_xll.ciqfunctions.udf.CIQ($A108,"IQ_EBITDA_INT",IQ_LTM,IQ_TODAY,"CHP"))</f>
        <v/>
      </c>
      <c r="S108" s="28" t="str">
        <f>IF($A108="","",_xll.ciqfunctions.udf.CIQ($A108,"IQ_FFO_TOTAL_DEBT",IQ_LTM,IQ_TODAY,"CHP"))</f>
        <v/>
      </c>
      <c r="T108" s="28" t="str">
        <f>IF($A108="","",_xll.ciqfunctions.udf.CIQ($A108,"IQ_NET_DEBT_EBITDA",IQ_LTM,IQ_TODAY,"CHP"))</f>
        <v/>
      </c>
      <c r="U108" s="28" t="str">
        <f>IF($A108="","",_xll.ciqfunctions.udf.CIQ($A108,"IQ_TOTAL_DEBT_CAP",IQ_LTM,IQ_TODAY,"CHP"))</f>
        <v/>
      </c>
      <c r="V108" s="28" t="str">
        <f>IF($A108="","",_xll.ciqfunctions.udf.CIQ($A108,"IQ_DEBT_TOTAL_LIAB",IQ_LTM,IQ_TODAY,"CHP"))</f>
        <v/>
      </c>
      <c r="W108" s="28" t="str">
        <f>IF($A108="","",_xll.ciqfunctions.udf.CIQ($A108,"IQ_TOTAL_DEBT_TOTAL_REV",IQ_LTM,IQ_TODAY,"CHP"))</f>
        <v/>
      </c>
      <c r="Y108" s="28" t="str">
        <f>IF($A108="","",_xll.ciqfunctions.udf.CIQ($A108,"IQ_FFO_PLUS_CASH_ST_DEBT",IQ_LTM,IQ_TODAY,"CHP"))</f>
        <v/>
      </c>
      <c r="Z108" s="28" t="str">
        <f>IF($A108="","",_xll.ciqfunctions.udf.CIQ($A108,"IQ_FFO_GROSS_PROFIT",IQ_LTM,IQ_TODAY,"CHP"))</f>
        <v/>
      </c>
      <c r="AA108" s="28" t="str">
        <f>IF($A108="","",_xll.ciqfunctions.udf.CIQ($A108,"IQ_BASIC_DEFENSE_INTERVAL",IQ_LTM,IQ_TODAY,"CHP"))</f>
        <v/>
      </c>
      <c r="AB108" s="28" t="str">
        <f>IF($A108="","",_xll.ciqfunctions.udf.CIQ($A108,"IQ_CURRENT_RATIO",IQ_LTM,IQ_TODAY,"CHP"))</f>
        <v/>
      </c>
      <c r="AC108" s="28" t="str">
        <f>IF($A108="","",_xll.ciqfunctions.udf.CIQ($A108,"IQ_QUICK_RATIO",IQ_LTM,IQ_TODAY,"CHP"))</f>
        <v/>
      </c>
    </row>
    <row r="109" spans="3:29" ht="12.75" customHeight="1" x14ac:dyDescent="0.2">
      <c r="C109" s="37" t="str">
        <f>IF($A109="","",_xll.ciqfunctions.udf.CIQ($A109,"IQ_PERIODDATE",IQ_LTM,IQ_TODAY,"CHP"))</f>
        <v/>
      </c>
      <c r="D109" s="28" t="str">
        <f>IF($A109="","",_xll.ciqfunctions.udf.CIQ($A109,"IQ_TOTAL_REV",IQ_LTM,IQ_TODAY,"CHP",,$B$4))</f>
        <v/>
      </c>
      <c r="E109" s="28" t="str">
        <f>IF($A109="","",_xll.ciqfunctions.udf.CIQ($A109,"IQ_TOTAL_EQUITY",IQ_LTM,IQ_TODAY,"CHP",,$B$4))</f>
        <v/>
      </c>
      <c r="F109" s="28" t="str">
        <f>IF($A109="","",_xll.ciqfunctions.udf.CIQ($A109,"IQ_RETURN_CAPITAL_CHP",IQ_LTM,IQ_TODAY,"CHP"))</f>
        <v/>
      </c>
      <c r="G109" s="28" t="str">
        <f>IF($A109="","",_xll.ciqfunctions.udf.CIQ($A109,"IQ_RECURRING_EARN_ASSETS",IQ_LTM,IQ_TODAY,"CHP"))</f>
        <v/>
      </c>
      <c r="H109" s="28" t="str">
        <f>IF($A109="","",_xll.ciqfunctions.udf.CIQ($A109,"IQ_NET_WORKING_CAP_REV",IQ_LTM,IQ_TODAY,"CHP"))</f>
        <v/>
      </c>
      <c r="I109" s="28" t="str">
        <f>IF($A109="","",_xll.ciqfunctions.udf.CIQ($A109,"IQ_ASSET_TURNOVER",IQ_LTM,IQ_TODAY,"CHP"))</f>
        <v/>
      </c>
      <c r="J109" s="28" t="str">
        <f>IF($A109="","",_xll.ciqfunctions.udf.CIQ($A109,"IQ_INTAN_ASSETS_REV",IQ_LTM,IQ_TODAY,"CHP"))</f>
        <v/>
      </c>
      <c r="K109" s="28" t="str">
        <f>IF($A109="","",_xll.ciqfunctions.udf.CIQ($A109,"IQ_NET_WORKING_CAP_TOTAL_ASSETS",IQ_LTM,IQ_TODAY,"CHP"))</f>
        <v/>
      </c>
      <c r="L109" s="28" t="str">
        <f>IF($A109="","",_xll.ciqfunctions.udf.CIQ($A109,"IQ_AP_AR",IQ_LTM,IQ_TODAY,"CHP"))</f>
        <v/>
      </c>
      <c r="M109" s="28" t="str">
        <f>IF($A109="","",_xll.ciqfunctions.udf.CIQ($A109,"IQ_MGMT_RATE_RETURN",IQ_LTM,IQ_TODAY,"CHP"))</f>
        <v/>
      </c>
      <c r="N109" s="28" t="str">
        <f>IF($A109="","",_xll.ciqfunctions.udf.CIQ($A109,"IQ_GROSS_MARGIN",IQ_LTM,IQ_TODAY,"CHP"))</f>
        <v/>
      </c>
      <c r="O109" s="28" t="str">
        <f>IF($A109="","",_xll.ciqfunctions.udf.CIQ($A109,"IQ_EBITDA_MARGIN",IQ_LTM,IQ_TODAY,"CHP"))</f>
        <v/>
      </c>
      <c r="Q109" s="28" t="str">
        <f>IF($A109="","",_xll.ciqfunctions.udf.CIQ($A109,"IQ_FFO_INT",IQ_LTM,IQ_TODAY,"CHP"))</f>
        <v/>
      </c>
      <c r="R109" s="28" t="str">
        <f>IF($A109="","",_xll.ciqfunctions.udf.CIQ($A109,"IQ_EBITDA_INT",IQ_LTM,IQ_TODAY,"CHP"))</f>
        <v/>
      </c>
      <c r="S109" s="28" t="str">
        <f>IF($A109="","",_xll.ciqfunctions.udf.CIQ($A109,"IQ_FFO_TOTAL_DEBT",IQ_LTM,IQ_TODAY,"CHP"))</f>
        <v/>
      </c>
      <c r="T109" s="28" t="str">
        <f>IF($A109="","",_xll.ciqfunctions.udf.CIQ($A109,"IQ_NET_DEBT_EBITDA",IQ_LTM,IQ_TODAY,"CHP"))</f>
        <v/>
      </c>
      <c r="U109" s="28" t="str">
        <f>IF($A109="","",_xll.ciqfunctions.udf.CIQ($A109,"IQ_TOTAL_DEBT_CAP",IQ_LTM,IQ_TODAY,"CHP"))</f>
        <v/>
      </c>
      <c r="V109" s="28" t="str">
        <f>IF($A109="","",_xll.ciqfunctions.udf.CIQ($A109,"IQ_DEBT_TOTAL_LIAB",IQ_LTM,IQ_TODAY,"CHP"))</f>
        <v/>
      </c>
      <c r="W109" s="28" t="str">
        <f>IF($A109="","",_xll.ciqfunctions.udf.CIQ($A109,"IQ_TOTAL_DEBT_TOTAL_REV",IQ_LTM,IQ_TODAY,"CHP"))</f>
        <v/>
      </c>
      <c r="Y109" s="28" t="str">
        <f>IF($A109="","",_xll.ciqfunctions.udf.CIQ($A109,"IQ_FFO_PLUS_CASH_ST_DEBT",IQ_LTM,IQ_TODAY,"CHP"))</f>
        <v/>
      </c>
      <c r="Z109" s="28" t="str">
        <f>IF($A109="","",_xll.ciqfunctions.udf.CIQ($A109,"IQ_FFO_GROSS_PROFIT",IQ_LTM,IQ_TODAY,"CHP"))</f>
        <v/>
      </c>
      <c r="AA109" s="28" t="str">
        <f>IF($A109="","",_xll.ciqfunctions.udf.CIQ($A109,"IQ_BASIC_DEFENSE_INTERVAL",IQ_LTM,IQ_TODAY,"CHP"))</f>
        <v/>
      </c>
      <c r="AB109" s="28" t="str">
        <f>IF($A109="","",_xll.ciqfunctions.udf.CIQ($A109,"IQ_CURRENT_RATIO",IQ_LTM,IQ_TODAY,"CHP"))</f>
        <v/>
      </c>
      <c r="AC109" s="28" t="str">
        <f>IF($A109="","",_xll.ciqfunctions.udf.CIQ($A109,"IQ_QUICK_RATIO",IQ_LTM,IQ_TODAY,"CHP"))</f>
        <v/>
      </c>
    </row>
    <row r="110" spans="3:29" ht="12.75" customHeight="1" x14ac:dyDescent="0.2">
      <c r="C110" s="37" t="str">
        <f>IF($A110="","",_xll.ciqfunctions.udf.CIQ($A110,"IQ_PERIODDATE",IQ_LTM,IQ_TODAY,"CHP"))</f>
        <v/>
      </c>
      <c r="D110" s="28" t="str">
        <f>IF($A110="","",_xll.ciqfunctions.udf.CIQ($A110,"IQ_TOTAL_REV",IQ_LTM,IQ_TODAY,"CHP",,$B$4))</f>
        <v/>
      </c>
      <c r="E110" s="28" t="str">
        <f>IF($A110="","",_xll.ciqfunctions.udf.CIQ($A110,"IQ_TOTAL_EQUITY",IQ_LTM,IQ_TODAY,"CHP",,$B$4))</f>
        <v/>
      </c>
      <c r="F110" s="28" t="str">
        <f>IF($A110="","",_xll.ciqfunctions.udf.CIQ($A110,"IQ_RETURN_CAPITAL_CHP",IQ_LTM,IQ_TODAY,"CHP"))</f>
        <v/>
      </c>
      <c r="G110" s="28" t="str">
        <f>IF($A110="","",_xll.ciqfunctions.udf.CIQ($A110,"IQ_RECURRING_EARN_ASSETS",IQ_LTM,IQ_TODAY,"CHP"))</f>
        <v/>
      </c>
      <c r="H110" s="28" t="str">
        <f>IF($A110="","",_xll.ciqfunctions.udf.CIQ($A110,"IQ_NET_WORKING_CAP_REV",IQ_LTM,IQ_TODAY,"CHP"))</f>
        <v/>
      </c>
      <c r="I110" s="28" t="str">
        <f>IF($A110="","",_xll.ciqfunctions.udf.CIQ($A110,"IQ_ASSET_TURNOVER",IQ_LTM,IQ_TODAY,"CHP"))</f>
        <v/>
      </c>
      <c r="J110" s="28" t="str">
        <f>IF($A110="","",_xll.ciqfunctions.udf.CIQ($A110,"IQ_INTAN_ASSETS_REV",IQ_LTM,IQ_TODAY,"CHP"))</f>
        <v/>
      </c>
      <c r="K110" s="28" t="str">
        <f>IF($A110="","",_xll.ciqfunctions.udf.CIQ($A110,"IQ_NET_WORKING_CAP_TOTAL_ASSETS",IQ_LTM,IQ_TODAY,"CHP"))</f>
        <v/>
      </c>
      <c r="L110" s="28" t="str">
        <f>IF($A110="","",_xll.ciqfunctions.udf.CIQ($A110,"IQ_AP_AR",IQ_LTM,IQ_TODAY,"CHP"))</f>
        <v/>
      </c>
      <c r="M110" s="28" t="str">
        <f>IF($A110="","",_xll.ciqfunctions.udf.CIQ($A110,"IQ_MGMT_RATE_RETURN",IQ_LTM,IQ_TODAY,"CHP"))</f>
        <v/>
      </c>
      <c r="N110" s="28" t="str">
        <f>IF($A110="","",_xll.ciqfunctions.udf.CIQ($A110,"IQ_GROSS_MARGIN",IQ_LTM,IQ_TODAY,"CHP"))</f>
        <v/>
      </c>
      <c r="O110" s="28" t="str">
        <f>IF($A110="","",_xll.ciqfunctions.udf.CIQ($A110,"IQ_EBITDA_MARGIN",IQ_LTM,IQ_TODAY,"CHP"))</f>
        <v/>
      </c>
      <c r="Q110" s="28" t="str">
        <f>IF($A110="","",_xll.ciqfunctions.udf.CIQ($A110,"IQ_FFO_INT",IQ_LTM,IQ_TODAY,"CHP"))</f>
        <v/>
      </c>
      <c r="R110" s="28" t="str">
        <f>IF($A110="","",_xll.ciqfunctions.udf.CIQ($A110,"IQ_EBITDA_INT",IQ_LTM,IQ_TODAY,"CHP"))</f>
        <v/>
      </c>
      <c r="S110" s="28" t="str">
        <f>IF($A110="","",_xll.ciqfunctions.udf.CIQ($A110,"IQ_FFO_TOTAL_DEBT",IQ_LTM,IQ_TODAY,"CHP"))</f>
        <v/>
      </c>
      <c r="T110" s="28" t="str">
        <f>IF($A110="","",_xll.ciqfunctions.udf.CIQ($A110,"IQ_NET_DEBT_EBITDA",IQ_LTM,IQ_TODAY,"CHP"))</f>
        <v/>
      </c>
      <c r="U110" s="28" t="str">
        <f>IF($A110="","",_xll.ciqfunctions.udf.CIQ($A110,"IQ_TOTAL_DEBT_CAP",IQ_LTM,IQ_TODAY,"CHP"))</f>
        <v/>
      </c>
      <c r="V110" s="28" t="str">
        <f>IF($A110="","",_xll.ciqfunctions.udf.CIQ($A110,"IQ_DEBT_TOTAL_LIAB",IQ_LTM,IQ_TODAY,"CHP"))</f>
        <v/>
      </c>
      <c r="W110" s="28" t="str">
        <f>IF($A110="","",_xll.ciqfunctions.udf.CIQ($A110,"IQ_TOTAL_DEBT_TOTAL_REV",IQ_LTM,IQ_TODAY,"CHP"))</f>
        <v/>
      </c>
      <c r="Y110" s="28" t="str">
        <f>IF($A110="","",_xll.ciqfunctions.udf.CIQ($A110,"IQ_FFO_PLUS_CASH_ST_DEBT",IQ_LTM,IQ_TODAY,"CHP"))</f>
        <v/>
      </c>
      <c r="Z110" s="28" t="str">
        <f>IF($A110="","",_xll.ciqfunctions.udf.CIQ($A110,"IQ_FFO_GROSS_PROFIT",IQ_LTM,IQ_TODAY,"CHP"))</f>
        <v/>
      </c>
      <c r="AA110" s="28" t="str">
        <f>IF($A110="","",_xll.ciqfunctions.udf.CIQ($A110,"IQ_BASIC_DEFENSE_INTERVAL",IQ_LTM,IQ_TODAY,"CHP"))</f>
        <v/>
      </c>
      <c r="AB110" s="28" t="str">
        <f>IF($A110="","",_xll.ciqfunctions.udf.CIQ($A110,"IQ_CURRENT_RATIO",IQ_LTM,IQ_TODAY,"CHP"))</f>
        <v/>
      </c>
      <c r="AC110" s="28" t="str">
        <f>IF($A110="","",_xll.ciqfunctions.udf.CIQ($A110,"IQ_QUICK_RATIO",IQ_LTM,IQ_TODAY,"CHP"))</f>
        <v/>
      </c>
    </row>
    <row r="111" spans="3:29" ht="12.75" customHeight="1" x14ac:dyDescent="0.2">
      <c r="C111" s="37" t="str">
        <f>IF($A111="","",_xll.ciqfunctions.udf.CIQ($A111,"IQ_PERIODDATE",IQ_LTM,IQ_TODAY,"CHP"))</f>
        <v/>
      </c>
      <c r="D111" s="28" t="str">
        <f>IF($A111="","",_xll.ciqfunctions.udf.CIQ($A111,"IQ_TOTAL_REV",IQ_LTM,IQ_TODAY,"CHP",,$B$4))</f>
        <v/>
      </c>
      <c r="E111" s="28" t="str">
        <f>IF($A111="","",_xll.ciqfunctions.udf.CIQ($A111,"IQ_TOTAL_EQUITY",IQ_LTM,IQ_TODAY,"CHP",,$B$4))</f>
        <v/>
      </c>
      <c r="F111" s="28" t="str">
        <f>IF($A111="","",_xll.ciqfunctions.udf.CIQ($A111,"IQ_RETURN_CAPITAL_CHP",IQ_LTM,IQ_TODAY,"CHP"))</f>
        <v/>
      </c>
      <c r="G111" s="28" t="str">
        <f>IF($A111="","",_xll.ciqfunctions.udf.CIQ($A111,"IQ_RECURRING_EARN_ASSETS",IQ_LTM,IQ_TODAY,"CHP"))</f>
        <v/>
      </c>
      <c r="H111" s="28" t="str">
        <f>IF($A111="","",_xll.ciqfunctions.udf.CIQ($A111,"IQ_NET_WORKING_CAP_REV",IQ_LTM,IQ_TODAY,"CHP"))</f>
        <v/>
      </c>
      <c r="I111" s="28" t="str">
        <f>IF($A111="","",_xll.ciqfunctions.udf.CIQ($A111,"IQ_ASSET_TURNOVER",IQ_LTM,IQ_TODAY,"CHP"))</f>
        <v/>
      </c>
      <c r="J111" s="28" t="str">
        <f>IF($A111="","",_xll.ciqfunctions.udf.CIQ($A111,"IQ_INTAN_ASSETS_REV",IQ_LTM,IQ_TODAY,"CHP"))</f>
        <v/>
      </c>
      <c r="K111" s="28" t="str">
        <f>IF($A111="","",_xll.ciqfunctions.udf.CIQ($A111,"IQ_NET_WORKING_CAP_TOTAL_ASSETS",IQ_LTM,IQ_TODAY,"CHP"))</f>
        <v/>
      </c>
      <c r="L111" s="28" t="str">
        <f>IF($A111="","",_xll.ciqfunctions.udf.CIQ($A111,"IQ_AP_AR",IQ_LTM,IQ_TODAY,"CHP"))</f>
        <v/>
      </c>
      <c r="M111" s="28" t="str">
        <f>IF($A111="","",_xll.ciqfunctions.udf.CIQ($A111,"IQ_MGMT_RATE_RETURN",IQ_LTM,IQ_TODAY,"CHP"))</f>
        <v/>
      </c>
      <c r="N111" s="28" t="str">
        <f>IF($A111="","",_xll.ciqfunctions.udf.CIQ($A111,"IQ_GROSS_MARGIN",IQ_LTM,IQ_TODAY,"CHP"))</f>
        <v/>
      </c>
      <c r="O111" s="28" t="str">
        <f>IF($A111="","",_xll.ciqfunctions.udf.CIQ($A111,"IQ_EBITDA_MARGIN",IQ_LTM,IQ_TODAY,"CHP"))</f>
        <v/>
      </c>
      <c r="Q111" s="28" t="str">
        <f>IF($A111="","",_xll.ciqfunctions.udf.CIQ($A111,"IQ_FFO_INT",IQ_LTM,IQ_TODAY,"CHP"))</f>
        <v/>
      </c>
      <c r="R111" s="28" t="str">
        <f>IF($A111="","",_xll.ciqfunctions.udf.CIQ($A111,"IQ_EBITDA_INT",IQ_LTM,IQ_TODAY,"CHP"))</f>
        <v/>
      </c>
      <c r="S111" s="28" t="str">
        <f>IF($A111="","",_xll.ciqfunctions.udf.CIQ($A111,"IQ_FFO_TOTAL_DEBT",IQ_LTM,IQ_TODAY,"CHP"))</f>
        <v/>
      </c>
      <c r="T111" s="28" t="str">
        <f>IF($A111="","",_xll.ciqfunctions.udf.CIQ($A111,"IQ_NET_DEBT_EBITDA",IQ_LTM,IQ_TODAY,"CHP"))</f>
        <v/>
      </c>
      <c r="U111" s="28" t="str">
        <f>IF($A111="","",_xll.ciqfunctions.udf.CIQ($A111,"IQ_TOTAL_DEBT_CAP",IQ_LTM,IQ_TODAY,"CHP"))</f>
        <v/>
      </c>
      <c r="V111" s="28" t="str">
        <f>IF($A111="","",_xll.ciqfunctions.udf.CIQ($A111,"IQ_DEBT_TOTAL_LIAB",IQ_LTM,IQ_TODAY,"CHP"))</f>
        <v/>
      </c>
      <c r="W111" s="28" t="str">
        <f>IF($A111="","",_xll.ciqfunctions.udf.CIQ($A111,"IQ_TOTAL_DEBT_TOTAL_REV",IQ_LTM,IQ_TODAY,"CHP"))</f>
        <v/>
      </c>
      <c r="Y111" s="28" t="str">
        <f>IF($A111="","",_xll.ciqfunctions.udf.CIQ($A111,"IQ_FFO_PLUS_CASH_ST_DEBT",IQ_LTM,IQ_TODAY,"CHP"))</f>
        <v/>
      </c>
      <c r="Z111" s="28" t="str">
        <f>IF($A111="","",_xll.ciqfunctions.udf.CIQ($A111,"IQ_FFO_GROSS_PROFIT",IQ_LTM,IQ_TODAY,"CHP"))</f>
        <v/>
      </c>
      <c r="AA111" s="28" t="str">
        <f>IF($A111="","",_xll.ciqfunctions.udf.CIQ($A111,"IQ_BASIC_DEFENSE_INTERVAL",IQ_LTM,IQ_TODAY,"CHP"))</f>
        <v/>
      </c>
      <c r="AB111" s="28" t="str">
        <f>IF($A111="","",_xll.ciqfunctions.udf.CIQ($A111,"IQ_CURRENT_RATIO",IQ_LTM,IQ_TODAY,"CHP"))</f>
        <v/>
      </c>
      <c r="AC111" s="28" t="str">
        <f>IF($A111="","",_xll.ciqfunctions.udf.CIQ($A111,"IQ_QUICK_RATIO",IQ_LTM,IQ_TODAY,"CHP"))</f>
        <v/>
      </c>
    </row>
    <row r="112" spans="3:29" ht="12.75" customHeight="1" x14ac:dyDescent="0.2">
      <c r="C112" s="37" t="str">
        <f>IF($A112="","",_xll.ciqfunctions.udf.CIQ($A112,"IQ_PERIODDATE",IQ_LTM,IQ_TODAY,"CHP"))</f>
        <v/>
      </c>
      <c r="D112" s="28" t="str">
        <f>IF($A112="","",_xll.ciqfunctions.udf.CIQ($A112,"IQ_TOTAL_REV",IQ_LTM,IQ_TODAY,"CHP",,$B$4))</f>
        <v/>
      </c>
      <c r="E112" s="28" t="str">
        <f>IF($A112="","",_xll.ciqfunctions.udf.CIQ($A112,"IQ_TOTAL_EQUITY",IQ_LTM,IQ_TODAY,"CHP",,$B$4))</f>
        <v/>
      </c>
      <c r="F112" s="28" t="str">
        <f>IF($A112="","",_xll.ciqfunctions.udf.CIQ($A112,"IQ_RETURN_CAPITAL_CHP",IQ_LTM,IQ_TODAY,"CHP"))</f>
        <v/>
      </c>
      <c r="G112" s="28" t="str">
        <f>IF($A112="","",_xll.ciqfunctions.udf.CIQ($A112,"IQ_RECURRING_EARN_ASSETS",IQ_LTM,IQ_TODAY,"CHP"))</f>
        <v/>
      </c>
      <c r="H112" s="28" t="str">
        <f>IF($A112="","",_xll.ciqfunctions.udf.CIQ($A112,"IQ_NET_WORKING_CAP_REV",IQ_LTM,IQ_TODAY,"CHP"))</f>
        <v/>
      </c>
      <c r="I112" s="28" t="str">
        <f>IF($A112="","",_xll.ciqfunctions.udf.CIQ($A112,"IQ_ASSET_TURNOVER",IQ_LTM,IQ_TODAY,"CHP"))</f>
        <v/>
      </c>
      <c r="J112" s="28" t="str">
        <f>IF($A112="","",_xll.ciqfunctions.udf.CIQ($A112,"IQ_INTAN_ASSETS_REV",IQ_LTM,IQ_TODAY,"CHP"))</f>
        <v/>
      </c>
      <c r="K112" s="28" t="str">
        <f>IF($A112="","",_xll.ciqfunctions.udf.CIQ($A112,"IQ_NET_WORKING_CAP_TOTAL_ASSETS",IQ_LTM,IQ_TODAY,"CHP"))</f>
        <v/>
      </c>
      <c r="L112" s="28" t="str">
        <f>IF($A112="","",_xll.ciqfunctions.udf.CIQ($A112,"IQ_AP_AR",IQ_LTM,IQ_TODAY,"CHP"))</f>
        <v/>
      </c>
      <c r="M112" s="28" t="str">
        <f>IF($A112="","",_xll.ciqfunctions.udf.CIQ($A112,"IQ_MGMT_RATE_RETURN",IQ_LTM,IQ_TODAY,"CHP"))</f>
        <v/>
      </c>
      <c r="N112" s="28" t="str">
        <f>IF($A112="","",_xll.ciqfunctions.udf.CIQ($A112,"IQ_GROSS_MARGIN",IQ_LTM,IQ_TODAY,"CHP"))</f>
        <v/>
      </c>
      <c r="O112" s="28" t="str">
        <f>IF($A112="","",_xll.ciqfunctions.udf.CIQ($A112,"IQ_EBITDA_MARGIN",IQ_LTM,IQ_TODAY,"CHP"))</f>
        <v/>
      </c>
      <c r="Q112" s="28" t="str">
        <f>IF($A112="","",_xll.ciqfunctions.udf.CIQ($A112,"IQ_FFO_INT",IQ_LTM,IQ_TODAY,"CHP"))</f>
        <v/>
      </c>
      <c r="R112" s="28" t="str">
        <f>IF($A112="","",_xll.ciqfunctions.udf.CIQ($A112,"IQ_EBITDA_INT",IQ_LTM,IQ_TODAY,"CHP"))</f>
        <v/>
      </c>
      <c r="S112" s="28" t="str">
        <f>IF($A112="","",_xll.ciqfunctions.udf.CIQ($A112,"IQ_FFO_TOTAL_DEBT",IQ_LTM,IQ_TODAY,"CHP"))</f>
        <v/>
      </c>
      <c r="T112" s="28" t="str">
        <f>IF($A112="","",_xll.ciqfunctions.udf.CIQ($A112,"IQ_NET_DEBT_EBITDA",IQ_LTM,IQ_TODAY,"CHP"))</f>
        <v/>
      </c>
      <c r="U112" s="28" t="str">
        <f>IF($A112="","",_xll.ciqfunctions.udf.CIQ($A112,"IQ_TOTAL_DEBT_CAP",IQ_LTM,IQ_TODAY,"CHP"))</f>
        <v/>
      </c>
      <c r="V112" s="28" t="str">
        <f>IF($A112="","",_xll.ciqfunctions.udf.CIQ($A112,"IQ_DEBT_TOTAL_LIAB",IQ_LTM,IQ_TODAY,"CHP"))</f>
        <v/>
      </c>
      <c r="W112" s="28" t="str">
        <f>IF($A112="","",_xll.ciqfunctions.udf.CIQ($A112,"IQ_TOTAL_DEBT_TOTAL_REV",IQ_LTM,IQ_TODAY,"CHP"))</f>
        <v/>
      </c>
      <c r="Y112" s="28" t="str">
        <f>IF($A112="","",_xll.ciqfunctions.udf.CIQ($A112,"IQ_FFO_PLUS_CASH_ST_DEBT",IQ_LTM,IQ_TODAY,"CHP"))</f>
        <v/>
      </c>
      <c r="Z112" s="28" t="str">
        <f>IF($A112="","",_xll.ciqfunctions.udf.CIQ($A112,"IQ_FFO_GROSS_PROFIT",IQ_LTM,IQ_TODAY,"CHP"))</f>
        <v/>
      </c>
      <c r="AA112" s="28" t="str">
        <f>IF($A112="","",_xll.ciqfunctions.udf.CIQ($A112,"IQ_BASIC_DEFENSE_INTERVAL",IQ_LTM,IQ_TODAY,"CHP"))</f>
        <v/>
      </c>
      <c r="AB112" s="28" t="str">
        <f>IF($A112="","",_xll.ciqfunctions.udf.CIQ($A112,"IQ_CURRENT_RATIO",IQ_LTM,IQ_TODAY,"CHP"))</f>
        <v/>
      </c>
      <c r="AC112" s="28" t="str">
        <f>IF($A112="","",_xll.ciqfunctions.udf.CIQ($A112,"IQ_QUICK_RATIO",IQ_LTM,IQ_TODAY,"CHP"))</f>
        <v/>
      </c>
    </row>
    <row r="113" spans="3:29" ht="12.75" customHeight="1" x14ac:dyDescent="0.2">
      <c r="C113" s="37" t="str">
        <f>IF($A113="","",_xll.ciqfunctions.udf.CIQ($A113,"IQ_PERIODDATE",IQ_LTM,IQ_TODAY,"CHP"))</f>
        <v/>
      </c>
      <c r="D113" s="28" t="str">
        <f>IF($A113="","",_xll.ciqfunctions.udf.CIQ($A113,"IQ_TOTAL_REV",IQ_LTM,IQ_TODAY,"CHP",,$B$4))</f>
        <v/>
      </c>
      <c r="E113" s="28" t="str">
        <f>IF($A113="","",_xll.ciqfunctions.udf.CIQ($A113,"IQ_TOTAL_EQUITY",IQ_LTM,IQ_TODAY,"CHP",,$B$4))</f>
        <v/>
      </c>
      <c r="F113" s="28" t="str">
        <f>IF($A113="","",_xll.ciqfunctions.udf.CIQ($A113,"IQ_RETURN_CAPITAL_CHP",IQ_LTM,IQ_TODAY,"CHP"))</f>
        <v/>
      </c>
      <c r="G113" s="28" t="str">
        <f>IF($A113="","",_xll.ciqfunctions.udf.CIQ($A113,"IQ_RECURRING_EARN_ASSETS",IQ_LTM,IQ_TODAY,"CHP"))</f>
        <v/>
      </c>
      <c r="H113" s="28" t="str">
        <f>IF($A113="","",_xll.ciqfunctions.udf.CIQ($A113,"IQ_NET_WORKING_CAP_REV",IQ_LTM,IQ_TODAY,"CHP"))</f>
        <v/>
      </c>
      <c r="I113" s="28" t="str">
        <f>IF($A113="","",_xll.ciqfunctions.udf.CIQ($A113,"IQ_ASSET_TURNOVER",IQ_LTM,IQ_TODAY,"CHP"))</f>
        <v/>
      </c>
      <c r="J113" s="28" t="str">
        <f>IF($A113="","",_xll.ciqfunctions.udf.CIQ($A113,"IQ_INTAN_ASSETS_REV",IQ_LTM,IQ_TODAY,"CHP"))</f>
        <v/>
      </c>
      <c r="K113" s="28" t="str">
        <f>IF($A113="","",_xll.ciqfunctions.udf.CIQ($A113,"IQ_NET_WORKING_CAP_TOTAL_ASSETS",IQ_LTM,IQ_TODAY,"CHP"))</f>
        <v/>
      </c>
      <c r="L113" s="28" t="str">
        <f>IF($A113="","",_xll.ciqfunctions.udf.CIQ($A113,"IQ_AP_AR",IQ_LTM,IQ_TODAY,"CHP"))</f>
        <v/>
      </c>
      <c r="M113" s="28" t="str">
        <f>IF($A113="","",_xll.ciqfunctions.udf.CIQ($A113,"IQ_MGMT_RATE_RETURN",IQ_LTM,IQ_TODAY,"CHP"))</f>
        <v/>
      </c>
      <c r="N113" s="28" t="str">
        <f>IF($A113="","",_xll.ciqfunctions.udf.CIQ($A113,"IQ_GROSS_MARGIN",IQ_LTM,IQ_TODAY,"CHP"))</f>
        <v/>
      </c>
      <c r="O113" s="28" t="str">
        <f>IF($A113="","",_xll.ciqfunctions.udf.CIQ($A113,"IQ_EBITDA_MARGIN",IQ_LTM,IQ_TODAY,"CHP"))</f>
        <v/>
      </c>
      <c r="Q113" s="28" t="str">
        <f>IF($A113="","",_xll.ciqfunctions.udf.CIQ($A113,"IQ_FFO_INT",IQ_LTM,IQ_TODAY,"CHP"))</f>
        <v/>
      </c>
      <c r="R113" s="28" t="str">
        <f>IF($A113="","",_xll.ciqfunctions.udf.CIQ($A113,"IQ_EBITDA_INT",IQ_LTM,IQ_TODAY,"CHP"))</f>
        <v/>
      </c>
      <c r="S113" s="28" t="str">
        <f>IF($A113="","",_xll.ciqfunctions.udf.CIQ($A113,"IQ_FFO_TOTAL_DEBT",IQ_LTM,IQ_TODAY,"CHP"))</f>
        <v/>
      </c>
      <c r="T113" s="28" t="str">
        <f>IF($A113="","",_xll.ciqfunctions.udf.CIQ($A113,"IQ_NET_DEBT_EBITDA",IQ_LTM,IQ_TODAY,"CHP"))</f>
        <v/>
      </c>
      <c r="U113" s="28" t="str">
        <f>IF($A113="","",_xll.ciqfunctions.udf.CIQ($A113,"IQ_TOTAL_DEBT_CAP",IQ_LTM,IQ_TODAY,"CHP"))</f>
        <v/>
      </c>
      <c r="V113" s="28" t="str">
        <f>IF($A113="","",_xll.ciqfunctions.udf.CIQ($A113,"IQ_DEBT_TOTAL_LIAB",IQ_LTM,IQ_TODAY,"CHP"))</f>
        <v/>
      </c>
      <c r="W113" s="28" t="str">
        <f>IF($A113="","",_xll.ciqfunctions.udf.CIQ($A113,"IQ_TOTAL_DEBT_TOTAL_REV",IQ_LTM,IQ_TODAY,"CHP"))</f>
        <v/>
      </c>
      <c r="Y113" s="28" t="str">
        <f>IF($A113="","",_xll.ciqfunctions.udf.CIQ($A113,"IQ_FFO_PLUS_CASH_ST_DEBT",IQ_LTM,IQ_TODAY,"CHP"))</f>
        <v/>
      </c>
      <c r="Z113" s="28" t="str">
        <f>IF($A113="","",_xll.ciqfunctions.udf.CIQ($A113,"IQ_FFO_GROSS_PROFIT",IQ_LTM,IQ_TODAY,"CHP"))</f>
        <v/>
      </c>
      <c r="AA113" s="28" t="str">
        <f>IF($A113="","",_xll.ciqfunctions.udf.CIQ($A113,"IQ_BASIC_DEFENSE_INTERVAL",IQ_LTM,IQ_TODAY,"CHP"))</f>
        <v/>
      </c>
      <c r="AB113" s="28" t="str">
        <f>IF($A113="","",_xll.ciqfunctions.udf.CIQ($A113,"IQ_CURRENT_RATIO",IQ_LTM,IQ_TODAY,"CHP"))</f>
        <v/>
      </c>
      <c r="AC113" s="28" t="str">
        <f>IF($A113="","",_xll.ciqfunctions.udf.CIQ($A113,"IQ_QUICK_RATIO",IQ_LTM,IQ_TODAY,"CHP"))</f>
        <v/>
      </c>
    </row>
    <row r="114" spans="3:29" ht="12.75" customHeight="1" x14ac:dyDescent="0.2">
      <c r="C114" s="37" t="str">
        <f>IF($A114="","",_xll.ciqfunctions.udf.CIQ($A114,"IQ_PERIODDATE",IQ_LTM,IQ_TODAY,"CHP"))</f>
        <v/>
      </c>
      <c r="D114" s="28" t="str">
        <f>IF($A114="","",_xll.ciqfunctions.udf.CIQ($A114,"IQ_TOTAL_REV",IQ_LTM,IQ_TODAY,"CHP",,$B$4))</f>
        <v/>
      </c>
      <c r="E114" s="28" t="str">
        <f>IF($A114="","",_xll.ciqfunctions.udf.CIQ($A114,"IQ_TOTAL_EQUITY",IQ_LTM,IQ_TODAY,"CHP",,$B$4))</f>
        <v/>
      </c>
      <c r="F114" s="28" t="str">
        <f>IF($A114="","",_xll.ciqfunctions.udf.CIQ($A114,"IQ_RETURN_CAPITAL_CHP",IQ_LTM,IQ_TODAY,"CHP"))</f>
        <v/>
      </c>
      <c r="G114" s="28" t="str">
        <f>IF($A114="","",_xll.ciqfunctions.udf.CIQ($A114,"IQ_RECURRING_EARN_ASSETS",IQ_LTM,IQ_TODAY,"CHP"))</f>
        <v/>
      </c>
      <c r="H114" s="28" t="str">
        <f>IF($A114="","",_xll.ciqfunctions.udf.CIQ($A114,"IQ_NET_WORKING_CAP_REV",IQ_LTM,IQ_TODAY,"CHP"))</f>
        <v/>
      </c>
      <c r="I114" s="28" t="str">
        <f>IF($A114="","",_xll.ciqfunctions.udf.CIQ($A114,"IQ_ASSET_TURNOVER",IQ_LTM,IQ_TODAY,"CHP"))</f>
        <v/>
      </c>
      <c r="J114" s="28" t="str">
        <f>IF($A114="","",_xll.ciqfunctions.udf.CIQ($A114,"IQ_INTAN_ASSETS_REV",IQ_LTM,IQ_TODAY,"CHP"))</f>
        <v/>
      </c>
      <c r="K114" s="28" t="str">
        <f>IF($A114="","",_xll.ciqfunctions.udf.CIQ($A114,"IQ_NET_WORKING_CAP_TOTAL_ASSETS",IQ_LTM,IQ_TODAY,"CHP"))</f>
        <v/>
      </c>
      <c r="L114" s="28" t="str">
        <f>IF($A114="","",_xll.ciqfunctions.udf.CIQ($A114,"IQ_AP_AR",IQ_LTM,IQ_TODAY,"CHP"))</f>
        <v/>
      </c>
      <c r="M114" s="28" t="str">
        <f>IF($A114="","",_xll.ciqfunctions.udf.CIQ($A114,"IQ_MGMT_RATE_RETURN",IQ_LTM,IQ_TODAY,"CHP"))</f>
        <v/>
      </c>
      <c r="N114" s="28" t="str">
        <f>IF($A114="","",_xll.ciqfunctions.udf.CIQ($A114,"IQ_GROSS_MARGIN",IQ_LTM,IQ_TODAY,"CHP"))</f>
        <v/>
      </c>
      <c r="O114" s="28" t="str">
        <f>IF($A114="","",_xll.ciqfunctions.udf.CIQ($A114,"IQ_EBITDA_MARGIN",IQ_LTM,IQ_TODAY,"CHP"))</f>
        <v/>
      </c>
      <c r="Q114" s="28" t="str">
        <f>IF($A114="","",_xll.ciqfunctions.udf.CIQ($A114,"IQ_FFO_INT",IQ_LTM,IQ_TODAY,"CHP"))</f>
        <v/>
      </c>
      <c r="R114" s="28" t="str">
        <f>IF($A114="","",_xll.ciqfunctions.udf.CIQ($A114,"IQ_EBITDA_INT",IQ_LTM,IQ_TODAY,"CHP"))</f>
        <v/>
      </c>
      <c r="S114" s="28" t="str">
        <f>IF($A114="","",_xll.ciqfunctions.udf.CIQ($A114,"IQ_FFO_TOTAL_DEBT",IQ_LTM,IQ_TODAY,"CHP"))</f>
        <v/>
      </c>
      <c r="T114" s="28" t="str">
        <f>IF($A114="","",_xll.ciqfunctions.udf.CIQ($A114,"IQ_NET_DEBT_EBITDA",IQ_LTM,IQ_TODAY,"CHP"))</f>
        <v/>
      </c>
      <c r="U114" s="28" t="str">
        <f>IF($A114="","",_xll.ciqfunctions.udf.CIQ($A114,"IQ_TOTAL_DEBT_CAP",IQ_LTM,IQ_TODAY,"CHP"))</f>
        <v/>
      </c>
      <c r="V114" s="28" t="str">
        <f>IF($A114="","",_xll.ciqfunctions.udf.CIQ($A114,"IQ_DEBT_TOTAL_LIAB",IQ_LTM,IQ_TODAY,"CHP"))</f>
        <v/>
      </c>
      <c r="W114" s="28" t="str">
        <f>IF($A114="","",_xll.ciqfunctions.udf.CIQ($A114,"IQ_TOTAL_DEBT_TOTAL_REV",IQ_LTM,IQ_TODAY,"CHP"))</f>
        <v/>
      </c>
      <c r="Y114" s="28" t="str">
        <f>IF($A114="","",_xll.ciqfunctions.udf.CIQ($A114,"IQ_FFO_PLUS_CASH_ST_DEBT",IQ_LTM,IQ_TODAY,"CHP"))</f>
        <v/>
      </c>
      <c r="Z114" s="28" t="str">
        <f>IF($A114="","",_xll.ciqfunctions.udf.CIQ($A114,"IQ_FFO_GROSS_PROFIT",IQ_LTM,IQ_TODAY,"CHP"))</f>
        <v/>
      </c>
      <c r="AA114" s="28" t="str">
        <f>IF($A114="","",_xll.ciqfunctions.udf.CIQ($A114,"IQ_BASIC_DEFENSE_INTERVAL",IQ_LTM,IQ_TODAY,"CHP"))</f>
        <v/>
      </c>
      <c r="AB114" s="28" t="str">
        <f>IF($A114="","",_xll.ciqfunctions.udf.CIQ($A114,"IQ_CURRENT_RATIO",IQ_LTM,IQ_TODAY,"CHP"))</f>
        <v/>
      </c>
      <c r="AC114" s="28" t="str">
        <f>IF($A114="","",_xll.ciqfunctions.udf.CIQ($A114,"IQ_QUICK_RATIO",IQ_LTM,IQ_TODAY,"CHP"))</f>
        <v/>
      </c>
    </row>
    <row r="115" spans="3:29" ht="12.75" customHeight="1" x14ac:dyDescent="0.2">
      <c r="C115" s="37" t="str">
        <f>IF($A115="","",_xll.ciqfunctions.udf.CIQ($A115,"IQ_PERIODDATE",IQ_LTM,IQ_TODAY,"CHP"))</f>
        <v/>
      </c>
      <c r="D115" s="28" t="str">
        <f>IF($A115="","",_xll.ciqfunctions.udf.CIQ($A115,"IQ_TOTAL_REV",IQ_LTM,IQ_TODAY,"CHP",,$B$4))</f>
        <v/>
      </c>
      <c r="E115" s="28" t="str">
        <f>IF($A115="","",_xll.ciqfunctions.udf.CIQ($A115,"IQ_TOTAL_EQUITY",IQ_LTM,IQ_TODAY,"CHP",,$B$4))</f>
        <v/>
      </c>
      <c r="F115" s="28" t="str">
        <f>IF($A115="","",_xll.ciqfunctions.udf.CIQ($A115,"IQ_RETURN_CAPITAL_CHP",IQ_LTM,IQ_TODAY,"CHP"))</f>
        <v/>
      </c>
      <c r="G115" s="28" t="str">
        <f>IF($A115="","",_xll.ciqfunctions.udf.CIQ($A115,"IQ_RECURRING_EARN_ASSETS",IQ_LTM,IQ_TODAY,"CHP"))</f>
        <v/>
      </c>
      <c r="H115" s="28" t="str">
        <f>IF($A115="","",_xll.ciqfunctions.udf.CIQ($A115,"IQ_NET_WORKING_CAP_REV",IQ_LTM,IQ_TODAY,"CHP"))</f>
        <v/>
      </c>
      <c r="I115" s="28" t="str">
        <f>IF($A115="","",_xll.ciqfunctions.udf.CIQ($A115,"IQ_ASSET_TURNOVER",IQ_LTM,IQ_TODAY,"CHP"))</f>
        <v/>
      </c>
      <c r="J115" s="28" t="str">
        <f>IF($A115="","",_xll.ciqfunctions.udf.CIQ($A115,"IQ_INTAN_ASSETS_REV",IQ_LTM,IQ_TODAY,"CHP"))</f>
        <v/>
      </c>
      <c r="K115" s="28" t="str">
        <f>IF($A115="","",_xll.ciqfunctions.udf.CIQ($A115,"IQ_NET_WORKING_CAP_TOTAL_ASSETS",IQ_LTM,IQ_TODAY,"CHP"))</f>
        <v/>
      </c>
      <c r="L115" s="28" t="str">
        <f>IF($A115="","",_xll.ciqfunctions.udf.CIQ($A115,"IQ_AP_AR",IQ_LTM,IQ_TODAY,"CHP"))</f>
        <v/>
      </c>
      <c r="M115" s="28" t="str">
        <f>IF($A115="","",_xll.ciqfunctions.udf.CIQ($A115,"IQ_MGMT_RATE_RETURN",IQ_LTM,IQ_TODAY,"CHP"))</f>
        <v/>
      </c>
      <c r="N115" s="28" t="str">
        <f>IF($A115="","",_xll.ciqfunctions.udf.CIQ($A115,"IQ_GROSS_MARGIN",IQ_LTM,IQ_TODAY,"CHP"))</f>
        <v/>
      </c>
      <c r="O115" s="28" t="str">
        <f>IF($A115="","",_xll.ciqfunctions.udf.CIQ($A115,"IQ_EBITDA_MARGIN",IQ_LTM,IQ_TODAY,"CHP"))</f>
        <v/>
      </c>
      <c r="Q115" s="28" t="str">
        <f>IF($A115="","",_xll.ciqfunctions.udf.CIQ($A115,"IQ_FFO_INT",IQ_LTM,IQ_TODAY,"CHP"))</f>
        <v/>
      </c>
      <c r="R115" s="28" t="str">
        <f>IF($A115="","",_xll.ciqfunctions.udf.CIQ($A115,"IQ_EBITDA_INT",IQ_LTM,IQ_TODAY,"CHP"))</f>
        <v/>
      </c>
      <c r="S115" s="28" t="str">
        <f>IF($A115="","",_xll.ciqfunctions.udf.CIQ($A115,"IQ_FFO_TOTAL_DEBT",IQ_LTM,IQ_TODAY,"CHP"))</f>
        <v/>
      </c>
      <c r="T115" s="28" t="str">
        <f>IF($A115="","",_xll.ciqfunctions.udf.CIQ($A115,"IQ_NET_DEBT_EBITDA",IQ_LTM,IQ_TODAY,"CHP"))</f>
        <v/>
      </c>
      <c r="U115" s="28" t="str">
        <f>IF($A115="","",_xll.ciqfunctions.udf.CIQ($A115,"IQ_TOTAL_DEBT_CAP",IQ_LTM,IQ_TODAY,"CHP"))</f>
        <v/>
      </c>
      <c r="V115" s="28" t="str">
        <f>IF($A115="","",_xll.ciqfunctions.udf.CIQ($A115,"IQ_DEBT_TOTAL_LIAB",IQ_LTM,IQ_TODAY,"CHP"))</f>
        <v/>
      </c>
      <c r="W115" s="28" t="str">
        <f>IF($A115="","",_xll.ciqfunctions.udf.CIQ($A115,"IQ_TOTAL_DEBT_TOTAL_REV",IQ_LTM,IQ_TODAY,"CHP"))</f>
        <v/>
      </c>
      <c r="Y115" s="28" t="str">
        <f>IF($A115="","",_xll.ciqfunctions.udf.CIQ($A115,"IQ_FFO_PLUS_CASH_ST_DEBT",IQ_LTM,IQ_TODAY,"CHP"))</f>
        <v/>
      </c>
      <c r="Z115" s="28" t="str">
        <f>IF($A115="","",_xll.ciqfunctions.udf.CIQ($A115,"IQ_FFO_GROSS_PROFIT",IQ_LTM,IQ_TODAY,"CHP"))</f>
        <v/>
      </c>
      <c r="AA115" s="28" t="str">
        <f>IF($A115="","",_xll.ciqfunctions.udf.CIQ($A115,"IQ_BASIC_DEFENSE_INTERVAL",IQ_LTM,IQ_TODAY,"CHP"))</f>
        <v/>
      </c>
      <c r="AB115" s="28" t="str">
        <f>IF($A115="","",_xll.ciqfunctions.udf.CIQ($A115,"IQ_CURRENT_RATIO",IQ_LTM,IQ_TODAY,"CHP"))</f>
        <v/>
      </c>
      <c r="AC115" s="28" t="str">
        <f>IF($A115="","",_xll.ciqfunctions.udf.CIQ($A115,"IQ_QUICK_RATIO",IQ_LTM,IQ_TODAY,"CHP"))</f>
        <v/>
      </c>
    </row>
    <row r="116" spans="3:29" ht="12.75" customHeight="1" x14ac:dyDescent="0.2">
      <c r="C116" s="37" t="str">
        <f>IF($A116="","",_xll.ciqfunctions.udf.CIQ($A116,"IQ_PERIODDATE",IQ_LTM,IQ_TODAY,"CHP"))</f>
        <v/>
      </c>
      <c r="D116" s="28" t="str">
        <f>IF($A116="","",_xll.ciqfunctions.udf.CIQ($A116,"IQ_TOTAL_REV",IQ_LTM,IQ_TODAY,"CHP",,$B$4))</f>
        <v/>
      </c>
      <c r="E116" s="28" t="str">
        <f>IF($A116="","",_xll.ciqfunctions.udf.CIQ($A116,"IQ_TOTAL_EQUITY",IQ_LTM,IQ_TODAY,"CHP",,$B$4))</f>
        <v/>
      </c>
      <c r="F116" s="28" t="str">
        <f>IF($A116="","",_xll.ciqfunctions.udf.CIQ($A116,"IQ_RETURN_CAPITAL_CHP",IQ_LTM,IQ_TODAY,"CHP"))</f>
        <v/>
      </c>
      <c r="G116" s="28" t="str">
        <f>IF($A116="","",_xll.ciqfunctions.udf.CIQ($A116,"IQ_RECURRING_EARN_ASSETS",IQ_LTM,IQ_TODAY,"CHP"))</f>
        <v/>
      </c>
      <c r="H116" s="28" t="str">
        <f>IF($A116="","",_xll.ciqfunctions.udf.CIQ($A116,"IQ_NET_WORKING_CAP_REV",IQ_LTM,IQ_TODAY,"CHP"))</f>
        <v/>
      </c>
      <c r="I116" s="28" t="str">
        <f>IF($A116="","",_xll.ciqfunctions.udf.CIQ($A116,"IQ_ASSET_TURNOVER",IQ_LTM,IQ_TODAY,"CHP"))</f>
        <v/>
      </c>
      <c r="J116" s="28" t="str">
        <f>IF($A116="","",_xll.ciqfunctions.udf.CIQ($A116,"IQ_INTAN_ASSETS_REV",IQ_LTM,IQ_TODAY,"CHP"))</f>
        <v/>
      </c>
      <c r="K116" s="28" t="str">
        <f>IF($A116="","",_xll.ciqfunctions.udf.CIQ($A116,"IQ_NET_WORKING_CAP_TOTAL_ASSETS",IQ_LTM,IQ_TODAY,"CHP"))</f>
        <v/>
      </c>
      <c r="L116" s="28" t="str">
        <f>IF($A116="","",_xll.ciqfunctions.udf.CIQ($A116,"IQ_AP_AR",IQ_LTM,IQ_TODAY,"CHP"))</f>
        <v/>
      </c>
      <c r="M116" s="28" t="str">
        <f>IF($A116="","",_xll.ciqfunctions.udf.CIQ($A116,"IQ_MGMT_RATE_RETURN",IQ_LTM,IQ_TODAY,"CHP"))</f>
        <v/>
      </c>
      <c r="N116" s="28" t="str">
        <f>IF($A116="","",_xll.ciqfunctions.udf.CIQ($A116,"IQ_GROSS_MARGIN",IQ_LTM,IQ_TODAY,"CHP"))</f>
        <v/>
      </c>
      <c r="O116" s="28" t="str">
        <f>IF($A116="","",_xll.ciqfunctions.udf.CIQ($A116,"IQ_EBITDA_MARGIN",IQ_LTM,IQ_TODAY,"CHP"))</f>
        <v/>
      </c>
      <c r="Q116" s="28" t="str">
        <f>IF($A116="","",_xll.ciqfunctions.udf.CIQ($A116,"IQ_FFO_INT",IQ_LTM,IQ_TODAY,"CHP"))</f>
        <v/>
      </c>
      <c r="R116" s="28" t="str">
        <f>IF($A116="","",_xll.ciqfunctions.udf.CIQ($A116,"IQ_EBITDA_INT",IQ_LTM,IQ_TODAY,"CHP"))</f>
        <v/>
      </c>
      <c r="S116" s="28" t="str">
        <f>IF($A116="","",_xll.ciqfunctions.udf.CIQ($A116,"IQ_FFO_TOTAL_DEBT",IQ_LTM,IQ_TODAY,"CHP"))</f>
        <v/>
      </c>
      <c r="T116" s="28" t="str">
        <f>IF($A116="","",_xll.ciqfunctions.udf.CIQ($A116,"IQ_NET_DEBT_EBITDA",IQ_LTM,IQ_TODAY,"CHP"))</f>
        <v/>
      </c>
      <c r="U116" s="28" t="str">
        <f>IF($A116="","",_xll.ciqfunctions.udf.CIQ($A116,"IQ_TOTAL_DEBT_CAP",IQ_LTM,IQ_TODAY,"CHP"))</f>
        <v/>
      </c>
      <c r="V116" s="28" t="str">
        <f>IF($A116="","",_xll.ciqfunctions.udf.CIQ($A116,"IQ_DEBT_TOTAL_LIAB",IQ_LTM,IQ_TODAY,"CHP"))</f>
        <v/>
      </c>
      <c r="W116" s="28" t="str">
        <f>IF($A116="","",_xll.ciqfunctions.udf.CIQ($A116,"IQ_TOTAL_DEBT_TOTAL_REV",IQ_LTM,IQ_TODAY,"CHP"))</f>
        <v/>
      </c>
      <c r="Y116" s="28" t="str">
        <f>IF($A116="","",_xll.ciqfunctions.udf.CIQ($A116,"IQ_FFO_PLUS_CASH_ST_DEBT",IQ_LTM,IQ_TODAY,"CHP"))</f>
        <v/>
      </c>
      <c r="Z116" s="28" t="str">
        <f>IF($A116="","",_xll.ciqfunctions.udf.CIQ($A116,"IQ_FFO_GROSS_PROFIT",IQ_LTM,IQ_TODAY,"CHP"))</f>
        <v/>
      </c>
      <c r="AA116" s="28" t="str">
        <f>IF($A116="","",_xll.ciqfunctions.udf.CIQ($A116,"IQ_BASIC_DEFENSE_INTERVAL",IQ_LTM,IQ_TODAY,"CHP"))</f>
        <v/>
      </c>
      <c r="AB116" s="28" t="str">
        <f>IF($A116="","",_xll.ciqfunctions.udf.CIQ($A116,"IQ_CURRENT_RATIO",IQ_LTM,IQ_TODAY,"CHP"))</f>
        <v/>
      </c>
      <c r="AC116" s="28" t="str">
        <f>IF($A116="","",_xll.ciqfunctions.udf.CIQ($A116,"IQ_QUICK_RATIO",IQ_LTM,IQ_TODAY,"CHP"))</f>
        <v/>
      </c>
    </row>
    <row r="117" spans="3:29" ht="12.75" customHeight="1" x14ac:dyDescent="0.2">
      <c r="C117" s="37" t="str">
        <f>IF($A117="","",_xll.ciqfunctions.udf.CIQ($A117,"IQ_PERIODDATE",IQ_LTM,IQ_TODAY,"CHP"))</f>
        <v/>
      </c>
      <c r="D117" s="28" t="str">
        <f>IF($A117="","",_xll.ciqfunctions.udf.CIQ($A117,"IQ_TOTAL_REV",IQ_LTM,IQ_TODAY,"CHP",,$B$4))</f>
        <v/>
      </c>
      <c r="E117" s="28" t="str">
        <f>IF($A117="","",_xll.ciqfunctions.udf.CIQ($A117,"IQ_TOTAL_EQUITY",IQ_LTM,IQ_TODAY,"CHP",,$B$4))</f>
        <v/>
      </c>
      <c r="F117" s="28" t="str">
        <f>IF($A117="","",_xll.ciqfunctions.udf.CIQ($A117,"IQ_RETURN_CAPITAL_CHP",IQ_LTM,IQ_TODAY,"CHP"))</f>
        <v/>
      </c>
      <c r="G117" s="28" t="str">
        <f>IF($A117="","",_xll.ciqfunctions.udf.CIQ($A117,"IQ_RECURRING_EARN_ASSETS",IQ_LTM,IQ_TODAY,"CHP"))</f>
        <v/>
      </c>
      <c r="H117" s="28" t="str">
        <f>IF($A117="","",_xll.ciqfunctions.udf.CIQ($A117,"IQ_NET_WORKING_CAP_REV",IQ_LTM,IQ_TODAY,"CHP"))</f>
        <v/>
      </c>
      <c r="I117" s="28" t="str">
        <f>IF($A117="","",_xll.ciqfunctions.udf.CIQ($A117,"IQ_ASSET_TURNOVER",IQ_LTM,IQ_TODAY,"CHP"))</f>
        <v/>
      </c>
      <c r="J117" s="28" t="str">
        <f>IF($A117="","",_xll.ciqfunctions.udf.CIQ($A117,"IQ_INTAN_ASSETS_REV",IQ_LTM,IQ_TODAY,"CHP"))</f>
        <v/>
      </c>
      <c r="K117" s="28" t="str">
        <f>IF($A117="","",_xll.ciqfunctions.udf.CIQ($A117,"IQ_NET_WORKING_CAP_TOTAL_ASSETS",IQ_LTM,IQ_TODAY,"CHP"))</f>
        <v/>
      </c>
      <c r="L117" s="28" t="str">
        <f>IF($A117="","",_xll.ciqfunctions.udf.CIQ($A117,"IQ_AP_AR",IQ_LTM,IQ_TODAY,"CHP"))</f>
        <v/>
      </c>
      <c r="M117" s="28" t="str">
        <f>IF($A117="","",_xll.ciqfunctions.udf.CIQ($A117,"IQ_MGMT_RATE_RETURN",IQ_LTM,IQ_TODAY,"CHP"))</f>
        <v/>
      </c>
      <c r="N117" s="28" t="str">
        <f>IF($A117="","",_xll.ciqfunctions.udf.CIQ($A117,"IQ_GROSS_MARGIN",IQ_LTM,IQ_TODAY,"CHP"))</f>
        <v/>
      </c>
      <c r="O117" s="28" t="str">
        <f>IF($A117="","",_xll.ciqfunctions.udf.CIQ($A117,"IQ_EBITDA_MARGIN",IQ_LTM,IQ_TODAY,"CHP"))</f>
        <v/>
      </c>
      <c r="Q117" s="28" t="str">
        <f>IF($A117="","",_xll.ciqfunctions.udf.CIQ($A117,"IQ_FFO_INT",IQ_LTM,IQ_TODAY,"CHP"))</f>
        <v/>
      </c>
      <c r="R117" s="28" t="str">
        <f>IF($A117="","",_xll.ciqfunctions.udf.CIQ($A117,"IQ_EBITDA_INT",IQ_LTM,IQ_TODAY,"CHP"))</f>
        <v/>
      </c>
      <c r="S117" s="28" t="str">
        <f>IF($A117="","",_xll.ciqfunctions.udf.CIQ($A117,"IQ_FFO_TOTAL_DEBT",IQ_LTM,IQ_TODAY,"CHP"))</f>
        <v/>
      </c>
      <c r="T117" s="28" t="str">
        <f>IF($A117="","",_xll.ciqfunctions.udf.CIQ($A117,"IQ_NET_DEBT_EBITDA",IQ_LTM,IQ_TODAY,"CHP"))</f>
        <v/>
      </c>
      <c r="U117" s="28" t="str">
        <f>IF($A117="","",_xll.ciqfunctions.udf.CIQ($A117,"IQ_TOTAL_DEBT_CAP",IQ_LTM,IQ_TODAY,"CHP"))</f>
        <v/>
      </c>
      <c r="V117" s="28" t="str">
        <f>IF($A117="","",_xll.ciqfunctions.udf.CIQ($A117,"IQ_DEBT_TOTAL_LIAB",IQ_LTM,IQ_TODAY,"CHP"))</f>
        <v/>
      </c>
      <c r="W117" s="28" t="str">
        <f>IF($A117="","",_xll.ciqfunctions.udf.CIQ($A117,"IQ_TOTAL_DEBT_TOTAL_REV",IQ_LTM,IQ_TODAY,"CHP"))</f>
        <v/>
      </c>
      <c r="Y117" s="28" t="str">
        <f>IF($A117="","",_xll.ciqfunctions.udf.CIQ($A117,"IQ_FFO_PLUS_CASH_ST_DEBT",IQ_LTM,IQ_TODAY,"CHP"))</f>
        <v/>
      </c>
      <c r="Z117" s="28" t="str">
        <f>IF($A117="","",_xll.ciqfunctions.udf.CIQ($A117,"IQ_FFO_GROSS_PROFIT",IQ_LTM,IQ_TODAY,"CHP"))</f>
        <v/>
      </c>
      <c r="AA117" s="28" t="str">
        <f>IF($A117="","",_xll.ciqfunctions.udf.CIQ($A117,"IQ_BASIC_DEFENSE_INTERVAL",IQ_LTM,IQ_TODAY,"CHP"))</f>
        <v/>
      </c>
      <c r="AB117" s="28" t="str">
        <f>IF($A117="","",_xll.ciqfunctions.udf.CIQ($A117,"IQ_CURRENT_RATIO",IQ_LTM,IQ_TODAY,"CHP"))</f>
        <v/>
      </c>
      <c r="AC117" s="28" t="str">
        <f>IF($A117="","",_xll.ciqfunctions.udf.CIQ($A117,"IQ_QUICK_RATIO",IQ_LTM,IQ_TODAY,"CHP"))</f>
        <v/>
      </c>
    </row>
    <row r="118" spans="3:29" ht="12.75" customHeight="1" x14ac:dyDescent="0.2">
      <c r="C118" s="37" t="str">
        <f>IF($A118="","",_xll.ciqfunctions.udf.CIQ($A118,"IQ_PERIODDATE",IQ_LTM,IQ_TODAY,"CHP"))</f>
        <v/>
      </c>
      <c r="D118" s="28" t="str">
        <f>IF($A118="","",_xll.ciqfunctions.udf.CIQ($A118,"IQ_TOTAL_REV",IQ_LTM,IQ_TODAY,"CHP",,$B$4))</f>
        <v/>
      </c>
      <c r="E118" s="28" t="str">
        <f>IF($A118="","",_xll.ciqfunctions.udf.CIQ($A118,"IQ_TOTAL_EQUITY",IQ_LTM,IQ_TODAY,"CHP",,$B$4))</f>
        <v/>
      </c>
      <c r="F118" s="28" t="str">
        <f>IF($A118="","",_xll.ciqfunctions.udf.CIQ($A118,"IQ_RETURN_CAPITAL_CHP",IQ_LTM,IQ_TODAY,"CHP"))</f>
        <v/>
      </c>
      <c r="G118" s="28" t="str">
        <f>IF($A118="","",_xll.ciqfunctions.udf.CIQ($A118,"IQ_RECURRING_EARN_ASSETS",IQ_LTM,IQ_TODAY,"CHP"))</f>
        <v/>
      </c>
      <c r="H118" s="28" t="str">
        <f>IF($A118="","",_xll.ciqfunctions.udf.CIQ($A118,"IQ_NET_WORKING_CAP_REV",IQ_LTM,IQ_TODAY,"CHP"))</f>
        <v/>
      </c>
      <c r="I118" s="28" t="str">
        <f>IF($A118="","",_xll.ciqfunctions.udf.CIQ($A118,"IQ_ASSET_TURNOVER",IQ_LTM,IQ_TODAY,"CHP"))</f>
        <v/>
      </c>
      <c r="J118" s="28" t="str">
        <f>IF($A118="","",_xll.ciqfunctions.udf.CIQ($A118,"IQ_INTAN_ASSETS_REV",IQ_LTM,IQ_TODAY,"CHP"))</f>
        <v/>
      </c>
      <c r="K118" s="28" t="str">
        <f>IF($A118="","",_xll.ciqfunctions.udf.CIQ($A118,"IQ_NET_WORKING_CAP_TOTAL_ASSETS",IQ_LTM,IQ_TODAY,"CHP"))</f>
        <v/>
      </c>
      <c r="L118" s="28" t="str">
        <f>IF($A118="","",_xll.ciqfunctions.udf.CIQ($A118,"IQ_AP_AR",IQ_LTM,IQ_TODAY,"CHP"))</f>
        <v/>
      </c>
      <c r="M118" s="28" t="str">
        <f>IF($A118="","",_xll.ciqfunctions.udf.CIQ($A118,"IQ_MGMT_RATE_RETURN",IQ_LTM,IQ_TODAY,"CHP"))</f>
        <v/>
      </c>
      <c r="N118" s="28" t="str">
        <f>IF($A118="","",_xll.ciqfunctions.udf.CIQ($A118,"IQ_GROSS_MARGIN",IQ_LTM,IQ_TODAY,"CHP"))</f>
        <v/>
      </c>
      <c r="O118" s="28" t="str">
        <f>IF($A118="","",_xll.ciqfunctions.udf.CIQ($A118,"IQ_EBITDA_MARGIN",IQ_LTM,IQ_TODAY,"CHP"))</f>
        <v/>
      </c>
      <c r="Q118" s="28" t="str">
        <f>IF($A118="","",_xll.ciqfunctions.udf.CIQ($A118,"IQ_FFO_INT",IQ_LTM,IQ_TODAY,"CHP"))</f>
        <v/>
      </c>
      <c r="R118" s="28" t="str">
        <f>IF($A118="","",_xll.ciqfunctions.udf.CIQ($A118,"IQ_EBITDA_INT",IQ_LTM,IQ_TODAY,"CHP"))</f>
        <v/>
      </c>
      <c r="S118" s="28" t="str">
        <f>IF($A118="","",_xll.ciqfunctions.udf.CIQ($A118,"IQ_FFO_TOTAL_DEBT",IQ_LTM,IQ_TODAY,"CHP"))</f>
        <v/>
      </c>
      <c r="T118" s="28" t="str">
        <f>IF($A118="","",_xll.ciqfunctions.udf.CIQ($A118,"IQ_NET_DEBT_EBITDA",IQ_LTM,IQ_TODAY,"CHP"))</f>
        <v/>
      </c>
      <c r="U118" s="28" t="str">
        <f>IF($A118="","",_xll.ciqfunctions.udf.CIQ($A118,"IQ_TOTAL_DEBT_CAP",IQ_LTM,IQ_TODAY,"CHP"))</f>
        <v/>
      </c>
      <c r="V118" s="28" t="str">
        <f>IF($A118="","",_xll.ciqfunctions.udf.CIQ($A118,"IQ_DEBT_TOTAL_LIAB",IQ_LTM,IQ_TODAY,"CHP"))</f>
        <v/>
      </c>
      <c r="W118" s="28" t="str">
        <f>IF($A118="","",_xll.ciqfunctions.udf.CIQ($A118,"IQ_TOTAL_DEBT_TOTAL_REV",IQ_LTM,IQ_TODAY,"CHP"))</f>
        <v/>
      </c>
      <c r="Y118" s="28" t="str">
        <f>IF($A118="","",_xll.ciqfunctions.udf.CIQ($A118,"IQ_FFO_PLUS_CASH_ST_DEBT",IQ_LTM,IQ_TODAY,"CHP"))</f>
        <v/>
      </c>
      <c r="Z118" s="28" t="str">
        <f>IF($A118="","",_xll.ciqfunctions.udf.CIQ($A118,"IQ_FFO_GROSS_PROFIT",IQ_LTM,IQ_TODAY,"CHP"))</f>
        <v/>
      </c>
      <c r="AA118" s="28" t="str">
        <f>IF($A118="","",_xll.ciqfunctions.udf.CIQ($A118,"IQ_BASIC_DEFENSE_INTERVAL",IQ_LTM,IQ_TODAY,"CHP"))</f>
        <v/>
      </c>
      <c r="AB118" s="28" t="str">
        <f>IF($A118="","",_xll.ciqfunctions.udf.CIQ($A118,"IQ_CURRENT_RATIO",IQ_LTM,IQ_TODAY,"CHP"))</f>
        <v/>
      </c>
      <c r="AC118" s="28" t="str">
        <f>IF($A118="","",_xll.ciqfunctions.udf.CIQ($A118,"IQ_QUICK_RATIO",IQ_LTM,IQ_TODAY,"CHP"))</f>
        <v/>
      </c>
    </row>
    <row r="119" spans="3:29" ht="12.75" customHeight="1" x14ac:dyDescent="0.2">
      <c r="C119" s="37" t="str">
        <f>IF($A119="","",_xll.ciqfunctions.udf.CIQ($A119,"IQ_PERIODDATE",IQ_LTM,IQ_TODAY,"CHP"))</f>
        <v/>
      </c>
      <c r="D119" s="28" t="str">
        <f>IF($A119="","",_xll.ciqfunctions.udf.CIQ($A119,"IQ_TOTAL_REV",IQ_LTM,IQ_TODAY,"CHP",,$B$4))</f>
        <v/>
      </c>
      <c r="E119" s="28" t="str">
        <f>IF($A119="","",_xll.ciqfunctions.udf.CIQ($A119,"IQ_TOTAL_EQUITY",IQ_LTM,IQ_TODAY,"CHP",,$B$4))</f>
        <v/>
      </c>
      <c r="F119" s="28" t="str">
        <f>IF($A119="","",_xll.ciqfunctions.udf.CIQ($A119,"IQ_RETURN_CAPITAL_CHP",IQ_LTM,IQ_TODAY,"CHP"))</f>
        <v/>
      </c>
      <c r="G119" s="28" t="str">
        <f>IF($A119="","",_xll.ciqfunctions.udf.CIQ($A119,"IQ_RECURRING_EARN_ASSETS",IQ_LTM,IQ_TODAY,"CHP"))</f>
        <v/>
      </c>
      <c r="H119" s="28" t="str">
        <f>IF($A119="","",_xll.ciqfunctions.udf.CIQ($A119,"IQ_NET_WORKING_CAP_REV",IQ_LTM,IQ_TODAY,"CHP"))</f>
        <v/>
      </c>
      <c r="I119" s="28" t="str">
        <f>IF($A119="","",_xll.ciqfunctions.udf.CIQ($A119,"IQ_ASSET_TURNOVER",IQ_LTM,IQ_TODAY,"CHP"))</f>
        <v/>
      </c>
      <c r="J119" s="28" t="str">
        <f>IF($A119="","",_xll.ciqfunctions.udf.CIQ($A119,"IQ_INTAN_ASSETS_REV",IQ_LTM,IQ_TODAY,"CHP"))</f>
        <v/>
      </c>
      <c r="K119" s="28" t="str">
        <f>IF($A119="","",_xll.ciqfunctions.udf.CIQ($A119,"IQ_NET_WORKING_CAP_TOTAL_ASSETS",IQ_LTM,IQ_TODAY,"CHP"))</f>
        <v/>
      </c>
      <c r="L119" s="28" t="str">
        <f>IF($A119="","",_xll.ciqfunctions.udf.CIQ($A119,"IQ_AP_AR",IQ_LTM,IQ_TODAY,"CHP"))</f>
        <v/>
      </c>
      <c r="M119" s="28" t="str">
        <f>IF($A119="","",_xll.ciqfunctions.udf.CIQ($A119,"IQ_MGMT_RATE_RETURN",IQ_LTM,IQ_TODAY,"CHP"))</f>
        <v/>
      </c>
      <c r="N119" s="28" t="str">
        <f>IF($A119="","",_xll.ciqfunctions.udf.CIQ($A119,"IQ_GROSS_MARGIN",IQ_LTM,IQ_TODAY,"CHP"))</f>
        <v/>
      </c>
      <c r="O119" s="28" t="str">
        <f>IF($A119="","",_xll.ciqfunctions.udf.CIQ($A119,"IQ_EBITDA_MARGIN",IQ_LTM,IQ_TODAY,"CHP"))</f>
        <v/>
      </c>
      <c r="Q119" s="28" t="str">
        <f>IF($A119="","",_xll.ciqfunctions.udf.CIQ($A119,"IQ_FFO_INT",IQ_LTM,IQ_TODAY,"CHP"))</f>
        <v/>
      </c>
      <c r="R119" s="28" t="str">
        <f>IF($A119="","",_xll.ciqfunctions.udf.CIQ($A119,"IQ_EBITDA_INT",IQ_LTM,IQ_TODAY,"CHP"))</f>
        <v/>
      </c>
      <c r="S119" s="28" t="str">
        <f>IF($A119="","",_xll.ciqfunctions.udf.CIQ($A119,"IQ_FFO_TOTAL_DEBT",IQ_LTM,IQ_TODAY,"CHP"))</f>
        <v/>
      </c>
      <c r="T119" s="28" t="str">
        <f>IF($A119="","",_xll.ciqfunctions.udf.CIQ($A119,"IQ_NET_DEBT_EBITDA",IQ_LTM,IQ_TODAY,"CHP"))</f>
        <v/>
      </c>
      <c r="U119" s="28" t="str">
        <f>IF($A119="","",_xll.ciqfunctions.udf.CIQ($A119,"IQ_TOTAL_DEBT_CAP",IQ_LTM,IQ_TODAY,"CHP"))</f>
        <v/>
      </c>
      <c r="V119" s="28" t="str">
        <f>IF($A119="","",_xll.ciqfunctions.udf.CIQ($A119,"IQ_DEBT_TOTAL_LIAB",IQ_LTM,IQ_TODAY,"CHP"))</f>
        <v/>
      </c>
      <c r="W119" s="28" t="str">
        <f>IF($A119="","",_xll.ciqfunctions.udf.CIQ($A119,"IQ_TOTAL_DEBT_TOTAL_REV",IQ_LTM,IQ_TODAY,"CHP"))</f>
        <v/>
      </c>
      <c r="Y119" s="28" t="str">
        <f>IF($A119="","",_xll.ciqfunctions.udf.CIQ($A119,"IQ_FFO_PLUS_CASH_ST_DEBT",IQ_LTM,IQ_TODAY,"CHP"))</f>
        <v/>
      </c>
      <c r="Z119" s="28" t="str">
        <f>IF($A119="","",_xll.ciqfunctions.udf.CIQ($A119,"IQ_FFO_GROSS_PROFIT",IQ_LTM,IQ_TODAY,"CHP"))</f>
        <v/>
      </c>
      <c r="AA119" s="28" t="str">
        <f>IF($A119="","",_xll.ciqfunctions.udf.CIQ($A119,"IQ_BASIC_DEFENSE_INTERVAL",IQ_LTM,IQ_TODAY,"CHP"))</f>
        <v/>
      </c>
      <c r="AB119" s="28" t="str">
        <f>IF($A119="","",_xll.ciqfunctions.udf.CIQ($A119,"IQ_CURRENT_RATIO",IQ_LTM,IQ_TODAY,"CHP"))</f>
        <v/>
      </c>
      <c r="AC119" s="28" t="str">
        <f>IF($A119="","",_xll.ciqfunctions.udf.CIQ($A119,"IQ_QUICK_RATIO",IQ_LTM,IQ_TODAY,"CHP"))</f>
        <v/>
      </c>
    </row>
    <row r="120" spans="3:29" ht="12.75" customHeight="1" x14ac:dyDescent="0.2">
      <c r="C120" s="37" t="str">
        <f>IF($A120="","",_xll.ciqfunctions.udf.CIQ($A120,"IQ_PERIODDATE",IQ_LTM,IQ_TODAY,"CHP"))</f>
        <v/>
      </c>
      <c r="D120" s="28" t="str">
        <f>IF($A120="","",_xll.ciqfunctions.udf.CIQ($A120,"IQ_TOTAL_REV",IQ_LTM,IQ_TODAY,"CHP",,$B$4))</f>
        <v/>
      </c>
      <c r="E120" s="28" t="str">
        <f>IF($A120="","",_xll.ciqfunctions.udf.CIQ($A120,"IQ_TOTAL_EQUITY",IQ_LTM,IQ_TODAY,"CHP",,$B$4))</f>
        <v/>
      </c>
      <c r="F120" s="28" t="str">
        <f>IF($A120="","",_xll.ciqfunctions.udf.CIQ($A120,"IQ_RETURN_CAPITAL_CHP",IQ_LTM,IQ_TODAY,"CHP"))</f>
        <v/>
      </c>
      <c r="G120" s="28" t="str">
        <f>IF($A120="","",_xll.ciqfunctions.udf.CIQ($A120,"IQ_RECURRING_EARN_ASSETS",IQ_LTM,IQ_TODAY,"CHP"))</f>
        <v/>
      </c>
      <c r="H120" s="28" t="str">
        <f>IF($A120="","",_xll.ciqfunctions.udf.CIQ($A120,"IQ_NET_WORKING_CAP_REV",IQ_LTM,IQ_TODAY,"CHP"))</f>
        <v/>
      </c>
      <c r="I120" s="28" t="str">
        <f>IF($A120="","",_xll.ciqfunctions.udf.CIQ($A120,"IQ_ASSET_TURNOVER",IQ_LTM,IQ_TODAY,"CHP"))</f>
        <v/>
      </c>
      <c r="J120" s="28" t="str">
        <f>IF($A120="","",_xll.ciqfunctions.udf.CIQ($A120,"IQ_INTAN_ASSETS_REV",IQ_LTM,IQ_TODAY,"CHP"))</f>
        <v/>
      </c>
      <c r="K120" s="28" t="str">
        <f>IF($A120="","",_xll.ciqfunctions.udf.CIQ($A120,"IQ_NET_WORKING_CAP_TOTAL_ASSETS",IQ_LTM,IQ_TODAY,"CHP"))</f>
        <v/>
      </c>
      <c r="L120" s="28" t="str">
        <f>IF($A120="","",_xll.ciqfunctions.udf.CIQ($A120,"IQ_AP_AR",IQ_LTM,IQ_TODAY,"CHP"))</f>
        <v/>
      </c>
      <c r="M120" s="28" t="str">
        <f>IF($A120="","",_xll.ciqfunctions.udf.CIQ($A120,"IQ_MGMT_RATE_RETURN",IQ_LTM,IQ_TODAY,"CHP"))</f>
        <v/>
      </c>
      <c r="N120" s="28" t="str">
        <f>IF($A120="","",_xll.ciqfunctions.udf.CIQ($A120,"IQ_GROSS_MARGIN",IQ_LTM,IQ_TODAY,"CHP"))</f>
        <v/>
      </c>
      <c r="O120" s="28" t="str">
        <f>IF($A120="","",_xll.ciqfunctions.udf.CIQ($A120,"IQ_EBITDA_MARGIN",IQ_LTM,IQ_TODAY,"CHP"))</f>
        <v/>
      </c>
      <c r="Q120" s="28" t="str">
        <f>IF($A120="","",_xll.ciqfunctions.udf.CIQ($A120,"IQ_FFO_INT",IQ_LTM,IQ_TODAY,"CHP"))</f>
        <v/>
      </c>
      <c r="R120" s="28" t="str">
        <f>IF($A120="","",_xll.ciqfunctions.udf.CIQ($A120,"IQ_EBITDA_INT",IQ_LTM,IQ_TODAY,"CHP"))</f>
        <v/>
      </c>
      <c r="S120" s="28" t="str">
        <f>IF($A120="","",_xll.ciqfunctions.udf.CIQ($A120,"IQ_FFO_TOTAL_DEBT",IQ_LTM,IQ_TODAY,"CHP"))</f>
        <v/>
      </c>
      <c r="T120" s="28" t="str">
        <f>IF($A120="","",_xll.ciqfunctions.udf.CIQ($A120,"IQ_NET_DEBT_EBITDA",IQ_LTM,IQ_TODAY,"CHP"))</f>
        <v/>
      </c>
      <c r="U120" s="28" t="str">
        <f>IF($A120="","",_xll.ciqfunctions.udf.CIQ($A120,"IQ_TOTAL_DEBT_CAP",IQ_LTM,IQ_TODAY,"CHP"))</f>
        <v/>
      </c>
      <c r="V120" s="28" t="str">
        <f>IF($A120="","",_xll.ciqfunctions.udf.CIQ($A120,"IQ_DEBT_TOTAL_LIAB",IQ_LTM,IQ_TODAY,"CHP"))</f>
        <v/>
      </c>
      <c r="W120" s="28" t="str">
        <f>IF($A120="","",_xll.ciqfunctions.udf.CIQ($A120,"IQ_TOTAL_DEBT_TOTAL_REV",IQ_LTM,IQ_TODAY,"CHP"))</f>
        <v/>
      </c>
      <c r="Y120" s="28" t="str">
        <f>IF($A120="","",_xll.ciqfunctions.udf.CIQ($A120,"IQ_FFO_PLUS_CASH_ST_DEBT",IQ_LTM,IQ_TODAY,"CHP"))</f>
        <v/>
      </c>
      <c r="Z120" s="28" t="str">
        <f>IF($A120="","",_xll.ciqfunctions.udf.CIQ($A120,"IQ_FFO_GROSS_PROFIT",IQ_LTM,IQ_TODAY,"CHP"))</f>
        <v/>
      </c>
      <c r="AA120" s="28" t="str">
        <f>IF($A120="","",_xll.ciqfunctions.udf.CIQ($A120,"IQ_BASIC_DEFENSE_INTERVAL",IQ_LTM,IQ_TODAY,"CHP"))</f>
        <v/>
      </c>
      <c r="AB120" s="28" t="str">
        <f>IF($A120="","",_xll.ciqfunctions.udf.CIQ($A120,"IQ_CURRENT_RATIO",IQ_LTM,IQ_TODAY,"CHP"))</f>
        <v/>
      </c>
      <c r="AC120" s="28" t="str">
        <f>IF($A120="","",_xll.ciqfunctions.udf.CIQ($A120,"IQ_QUICK_RATIO",IQ_LTM,IQ_TODAY,"CHP"))</f>
        <v/>
      </c>
    </row>
    <row r="121" spans="3:29" ht="12.75" customHeight="1" x14ac:dyDescent="0.2">
      <c r="C121" s="37" t="str">
        <f>IF($A121="","",_xll.ciqfunctions.udf.CIQ($A121,"IQ_PERIODDATE",IQ_LTM,IQ_TODAY,"CHP"))</f>
        <v/>
      </c>
      <c r="D121" s="28" t="str">
        <f>IF($A121="","",_xll.ciqfunctions.udf.CIQ($A121,"IQ_TOTAL_REV",IQ_LTM,IQ_TODAY,"CHP",,$B$4))</f>
        <v/>
      </c>
      <c r="E121" s="28" t="str">
        <f>IF($A121="","",_xll.ciqfunctions.udf.CIQ($A121,"IQ_TOTAL_EQUITY",IQ_LTM,IQ_TODAY,"CHP",,$B$4))</f>
        <v/>
      </c>
      <c r="F121" s="28" t="str">
        <f>IF($A121="","",_xll.ciqfunctions.udf.CIQ($A121,"IQ_RETURN_CAPITAL_CHP",IQ_LTM,IQ_TODAY,"CHP"))</f>
        <v/>
      </c>
      <c r="G121" s="28" t="str">
        <f>IF($A121="","",_xll.ciqfunctions.udf.CIQ($A121,"IQ_RECURRING_EARN_ASSETS",IQ_LTM,IQ_TODAY,"CHP"))</f>
        <v/>
      </c>
      <c r="H121" s="28" t="str">
        <f>IF($A121="","",_xll.ciqfunctions.udf.CIQ($A121,"IQ_NET_WORKING_CAP_REV",IQ_LTM,IQ_TODAY,"CHP"))</f>
        <v/>
      </c>
      <c r="I121" s="28" t="str">
        <f>IF($A121="","",_xll.ciqfunctions.udf.CIQ($A121,"IQ_ASSET_TURNOVER",IQ_LTM,IQ_TODAY,"CHP"))</f>
        <v/>
      </c>
      <c r="J121" s="28" t="str">
        <f>IF($A121="","",_xll.ciqfunctions.udf.CIQ($A121,"IQ_INTAN_ASSETS_REV",IQ_LTM,IQ_TODAY,"CHP"))</f>
        <v/>
      </c>
      <c r="K121" s="28" t="str">
        <f>IF($A121="","",_xll.ciqfunctions.udf.CIQ($A121,"IQ_NET_WORKING_CAP_TOTAL_ASSETS",IQ_LTM,IQ_TODAY,"CHP"))</f>
        <v/>
      </c>
      <c r="L121" s="28" t="str">
        <f>IF($A121="","",_xll.ciqfunctions.udf.CIQ($A121,"IQ_AP_AR",IQ_LTM,IQ_TODAY,"CHP"))</f>
        <v/>
      </c>
      <c r="M121" s="28" t="str">
        <f>IF($A121="","",_xll.ciqfunctions.udf.CIQ($A121,"IQ_MGMT_RATE_RETURN",IQ_LTM,IQ_TODAY,"CHP"))</f>
        <v/>
      </c>
      <c r="N121" s="28" t="str">
        <f>IF($A121="","",_xll.ciqfunctions.udf.CIQ($A121,"IQ_GROSS_MARGIN",IQ_LTM,IQ_TODAY,"CHP"))</f>
        <v/>
      </c>
      <c r="O121" s="28" t="str">
        <f>IF($A121="","",_xll.ciqfunctions.udf.CIQ($A121,"IQ_EBITDA_MARGIN",IQ_LTM,IQ_TODAY,"CHP"))</f>
        <v/>
      </c>
      <c r="Q121" s="28" t="str">
        <f>IF($A121="","",_xll.ciqfunctions.udf.CIQ($A121,"IQ_FFO_INT",IQ_LTM,IQ_TODAY,"CHP"))</f>
        <v/>
      </c>
      <c r="R121" s="28" t="str">
        <f>IF($A121="","",_xll.ciqfunctions.udf.CIQ($A121,"IQ_EBITDA_INT",IQ_LTM,IQ_TODAY,"CHP"))</f>
        <v/>
      </c>
      <c r="S121" s="28" t="str">
        <f>IF($A121="","",_xll.ciqfunctions.udf.CIQ($A121,"IQ_FFO_TOTAL_DEBT",IQ_LTM,IQ_TODAY,"CHP"))</f>
        <v/>
      </c>
      <c r="T121" s="28" t="str">
        <f>IF($A121="","",_xll.ciqfunctions.udf.CIQ($A121,"IQ_NET_DEBT_EBITDA",IQ_LTM,IQ_TODAY,"CHP"))</f>
        <v/>
      </c>
      <c r="U121" s="28" t="str">
        <f>IF($A121="","",_xll.ciqfunctions.udf.CIQ($A121,"IQ_TOTAL_DEBT_CAP",IQ_LTM,IQ_TODAY,"CHP"))</f>
        <v/>
      </c>
      <c r="V121" s="28" t="str">
        <f>IF($A121="","",_xll.ciqfunctions.udf.CIQ($A121,"IQ_DEBT_TOTAL_LIAB",IQ_LTM,IQ_TODAY,"CHP"))</f>
        <v/>
      </c>
      <c r="W121" s="28" t="str">
        <f>IF($A121="","",_xll.ciqfunctions.udf.CIQ($A121,"IQ_TOTAL_DEBT_TOTAL_REV",IQ_LTM,IQ_TODAY,"CHP"))</f>
        <v/>
      </c>
      <c r="Y121" s="28" t="str">
        <f>IF($A121="","",_xll.ciqfunctions.udf.CIQ($A121,"IQ_FFO_PLUS_CASH_ST_DEBT",IQ_LTM,IQ_TODAY,"CHP"))</f>
        <v/>
      </c>
      <c r="Z121" s="28" t="str">
        <f>IF($A121="","",_xll.ciqfunctions.udf.CIQ($A121,"IQ_FFO_GROSS_PROFIT",IQ_LTM,IQ_TODAY,"CHP"))</f>
        <v/>
      </c>
      <c r="AA121" s="28" t="str">
        <f>IF($A121="","",_xll.ciqfunctions.udf.CIQ($A121,"IQ_BASIC_DEFENSE_INTERVAL",IQ_LTM,IQ_TODAY,"CHP"))</f>
        <v/>
      </c>
      <c r="AB121" s="28" t="str">
        <f>IF($A121="","",_xll.ciqfunctions.udf.CIQ($A121,"IQ_CURRENT_RATIO",IQ_LTM,IQ_TODAY,"CHP"))</f>
        <v/>
      </c>
      <c r="AC121" s="28" t="str">
        <f>IF($A121="","",_xll.ciqfunctions.udf.CIQ($A121,"IQ_QUICK_RATIO",IQ_LTM,IQ_TODAY,"CHP"))</f>
        <v/>
      </c>
    </row>
    <row r="122" spans="3:29" ht="12.75" customHeight="1" x14ac:dyDescent="0.2">
      <c r="C122" s="37" t="str">
        <f>IF($A122="","",_xll.ciqfunctions.udf.CIQ($A122,"IQ_PERIODDATE",IQ_LTM,IQ_TODAY,"CHP"))</f>
        <v/>
      </c>
      <c r="D122" s="28" t="str">
        <f>IF($A122="","",_xll.ciqfunctions.udf.CIQ($A122,"IQ_TOTAL_REV",IQ_LTM,IQ_TODAY,"CHP",,$B$4))</f>
        <v/>
      </c>
      <c r="E122" s="28" t="str">
        <f>IF($A122="","",_xll.ciqfunctions.udf.CIQ($A122,"IQ_TOTAL_EQUITY",IQ_LTM,IQ_TODAY,"CHP",,$B$4))</f>
        <v/>
      </c>
      <c r="F122" s="28" t="str">
        <f>IF($A122="","",_xll.ciqfunctions.udf.CIQ($A122,"IQ_RETURN_CAPITAL_CHP",IQ_LTM,IQ_TODAY,"CHP"))</f>
        <v/>
      </c>
      <c r="G122" s="28" t="str">
        <f>IF($A122="","",_xll.ciqfunctions.udf.CIQ($A122,"IQ_RECURRING_EARN_ASSETS",IQ_LTM,IQ_TODAY,"CHP"))</f>
        <v/>
      </c>
      <c r="H122" s="28" t="str">
        <f>IF($A122="","",_xll.ciqfunctions.udf.CIQ($A122,"IQ_NET_WORKING_CAP_REV",IQ_LTM,IQ_TODAY,"CHP"))</f>
        <v/>
      </c>
      <c r="I122" s="28" t="str">
        <f>IF($A122="","",_xll.ciqfunctions.udf.CIQ($A122,"IQ_ASSET_TURNOVER",IQ_LTM,IQ_TODAY,"CHP"))</f>
        <v/>
      </c>
      <c r="J122" s="28" t="str">
        <f>IF($A122="","",_xll.ciqfunctions.udf.CIQ($A122,"IQ_INTAN_ASSETS_REV",IQ_LTM,IQ_TODAY,"CHP"))</f>
        <v/>
      </c>
      <c r="K122" s="28" t="str">
        <f>IF($A122="","",_xll.ciqfunctions.udf.CIQ($A122,"IQ_NET_WORKING_CAP_TOTAL_ASSETS",IQ_LTM,IQ_TODAY,"CHP"))</f>
        <v/>
      </c>
      <c r="L122" s="28" t="str">
        <f>IF($A122="","",_xll.ciqfunctions.udf.CIQ($A122,"IQ_AP_AR",IQ_LTM,IQ_TODAY,"CHP"))</f>
        <v/>
      </c>
      <c r="M122" s="28" t="str">
        <f>IF($A122="","",_xll.ciqfunctions.udf.CIQ($A122,"IQ_MGMT_RATE_RETURN",IQ_LTM,IQ_TODAY,"CHP"))</f>
        <v/>
      </c>
      <c r="N122" s="28" t="str">
        <f>IF($A122="","",_xll.ciqfunctions.udf.CIQ($A122,"IQ_GROSS_MARGIN",IQ_LTM,IQ_TODAY,"CHP"))</f>
        <v/>
      </c>
      <c r="O122" s="28" t="str">
        <f>IF($A122="","",_xll.ciqfunctions.udf.CIQ($A122,"IQ_EBITDA_MARGIN",IQ_LTM,IQ_TODAY,"CHP"))</f>
        <v/>
      </c>
      <c r="Q122" s="28" t="str">
        <f>IF($A122="","",_xll.ciqfunctions.udf.CIQ($A122,"IQ_FFO_INT",IQ_LTM,IQ_TODAY,"CHP"))</f>
        <v/>
      </c>
      <c r="R122" s="28" t="str">
        <f>IF($A122="","",_xll.ciqfunctions.udf.CIQ($A122,"IQ_EBITDA_INT",IQ_LTM,IQ_TODAY,"CHP"))</f>
        <v/>
      </c>
      <c r="S122" s="28" t="str">
        <f>IF($A122="","",_xll.ciqfunctions.udf.CIQ($A122,"IQ_FFO_TOTAL_DEBT",IQ_LTM,IQ_TODAY,"CHP"))</f>
        <v/>
      </c>
      <c r="T122" s="28" t="str">
        <f>IF($A122="","",_xll.ciqfunctions.udf.CIQ($A122,"IQ_NET_DEBT_EBITDA",IQ_LTM,IQ_TODAY,"CHP"))</f>
        <v/>
      </c>
      <c r="U122" s="28" t="str">
        <f>IF($A122="","",_xll.ciqfunctions.udf.CIQ($A122,"IQ_TOTAL_DEBT_CAP",IQ_LTM,IQ_TODAY,"CHP"))</f>
        <v/>
      </c>
      <c r="V122" s="28" t="str">
        <f>IF($A122="","",_xll.ciqfunctions.udf.CIQ($A122,"IQ_DEBT_TOTAL_LIAB",IQ_LTM,IQ_TODAY,"CHP"))</f>
        <v/>
      </c>
      <c r="W122" s="28" t="str">
        <f>IF($A122="","",_xll.ciqfunctions.udf.CIQ($A122,"IQ_TOTAL_DEBT_TOTAL_REV",IQ_LTM,IQ_TODAY,"CHP"))</f>
        <v/>
      </c>
      <c r="Y122" s="28" t="str">
        <f>IF($A122="","",_xll.ciqfunctions.udf.CIQ($A122,"IQ_FFO_PLUS_CASH_ST_DEBT",IQ_LTM,IQ_TODAY,"CHP"))</f>
        <v/>
      </c>
      <c r="Z122" s="28" t="str">
        <f>IF($A122="","",_xll.ciqfunctions.udf.CIQ($A122,"IQ_FFO_GROSS_PROFIT",IQ_LTM,IQ_TODAY,"CHP"))</f>
        <v/>
      </c>
      <c r="AA122" s="28" t="str">
        <f>IF($A122="","",_xll.ciqfunctions.udf.CIQ($A122,"IQ_BASIC_DEFENSE_INTERVAL",IQ_LTM,IQ_TODAY,"CHP"))</f>
        <v/>
      </c>
      <c r="AB122" s="28" t="str">
        <f>IF($A122="","",_xll.ciqfunctions.udf.CIQ($A122,"IQ_CURRENT_RATIO",IQ_LTM,IQ_TODAY,"CHP"))</f>
        <v/>
      </c>
      <c r="AC122" s="28" t="str">
        <f>IF($A122="","",_xll.ciqfunctions.udf.CIQ($A122,"IQ_QUICK_RATIO",IQ_LTM,IQ_TODAY,"CHP"))</f>
        <v/>
      </c>
    </row>
    <row r="123" spans="3:29" ht="12.75" customHeight="1" x14ac:dyDescent="0.2">
      <c r="C123" s="37" t="str">
        <f>IF($A123="","",_xll.ciqfunctions.udf.CIQ($A123,"IQ_PERIODDATE",IQ_LTM,IQ_TODAY,"CHP"))</f>
        <v/>
      </c>
      <c r="D123" s="28" t="str">
        <f>IF($A123="","",_xll.ciqfunctions.udf.CIQ($A123,"IQ_TOTAL_REV",IQ_LTM,IQ_TODAY,"CHP",,$B$4))</f>
        <v/>
      </c>
      <c r="E123" s="28" t="str">
        <f>IF($A123="","",_xll.ciqfunctions.udf.CIQ($A123,"IQ_TOTAL_EQUITY",IQ_LTM,IQ_TODAY,"CHP",,$B$4))</f>
        <v/>
      </c>
      <c r="F123" s="28" t="str">
        <f>IF($A123="","",_xll.ciqfunctions.udf.CIQ($A123,"IQ_RETURN_CAPITAL_CHP",IQ_LTM,IQ_TODAY,"CHP"))</f>
        <v/>
      </c>
      <c r="G123" s="28" t="str">
        <f>IF($A123="","",_xll.ciqfunctions.udf.CIQ($A123,"IQ_RECURRING_EARN_ASSETS",IQ_LTM,IQ_TODAY,"CHP"))</f>
        <v/>
      </c>
      <c r="H123" s="28" t="str">
        <f>IF($A123="","",_xll.ciqfunctions.udf.CIQ($A123,"IQ_NET_WORKING_CAP_REV",IQ_LTM,IQ_TODAY,"CHP"))</f>
        <v/>
      </c>
      <c r="I123" s="28" t="str">
        <f>IF($A123="","",_xll.ciqfunctions.udf.CIQ($A123,"IQ_ASSET_TURNOVER",IQ_LTM,IQ_TODAY,"CHP"))</f>
        <v/>
      </c>
      <c r="J123" s="28" t="str">
        <f>IF($A123="","",_xll.ciqfunctions.udf.CIQ($A123,"IQ_INTAN_ASSETS_REV",IQ_LTM,IQ_TODAY,"CHP"))</f>
        <v/>
      </c>
      <c r="K123" s="28" t="str">
        <f>IF($A123="","",_xll.ciqfunctions.udf.CIQ($A123,"IQ_NET_WORKING_CAP_TOTAL_ASSETS",IQ_LTM,IQ_TODAY,"CHP"))</f>
        <v/>
      </c>
      <c r="L123" s="28" t="str">
        <f>IF($A123="","",_xll.ciqfunctions.udf.CIQ($A123,"IQ_AP_AR",IQ_LTM,IQ_TODAY,"CHP"))</f>
        <v/>
      </c>
      <c r="M123" s="28" t="str">
        <f>IF($A123="","",_xll.ciqfunctions.udf.CIQ($A123,"IQ_MGMT_RATE_RETURN",IQ_LTM,IQ_TODAY,"CHP"))</f>
        <v/>
      </c>
      <c r="N123" s="28" t="str">
        <f>IF($A123="","",_xll.ciqfunctions.udf.CIQ($A123,"IQ_GROSS_MARGIN",IQ_LTM,IQ_TODAY,"CHP"))</f>
        <v/>
      </c>
      <c r="O123" s="28" t="str">
        <f>IF($A123="","",_xll.ciqfunctions.udf.CIQ($A123,"IQ_EBITDA_MARGIN",IQ_LTM,IQ_TODAY,"CHP"))</f>
        <v/>
      </c>
      <c r="Q123" s="28" t="str">
        <f>IF($A123="","",_xll.ciqfunctions.udf.CIQ($A123,"IQ_FFO_INT",IQ_LTM,IQ_TODAY,"CHP"))</f>
        <v/>
      </c>
      <c r="R123" s="28" t="str">
        <f>IF($A123="","",_xll.ciqfunctions.udf.CIQ($A123,"IQ_EBITDA_INT",IQ_LTM,IQ_TODAY,"CHP"))</f>
        <v/>
      </c>
      <c r="S123" s="28" t="str">
        <f>IF($A123="","",_xll.ciqfunctions.udf.CIQ($A123,"IQ_FFO_TOTAL_DEBT",IQ_LTM,IQ_TODAY,"CHP"))</f>
        <v/>
      </c>
      <c r="T123" s="28" t="str">
        <f>IF($A123="","",_xll.ciqfunctions.udf.CIQ($A123,"IQ_NET_DEBT_EBITDA",IQ_LTM,IQ_TODAY,"CHP"))</f>
        <v/>
      </c>
      <c r="U123" s="28" t="str">
        <f>IF($A123="","",_xll.ciqfunctions.udf.CIQ($A123,"IQ_TOTAL_DEBT_CAP",IQ_LTM,IQ_TODAY,"CHP"))</f>
        <v/>
      </c>
      <c r="V123" s="28" t="str">
        <f>IF($A123="","",_xll.ciqfunctions.udf.CIQ($A123,"IQ_DEBT_TOTAL_LIAB",IQ_LTM,IQ_TODAY,"CHP"))</f>
        <v/>
      </c>
      <c r="W123" s="28" t="str">
        <f>IF($A123="","",_xll.ciqfunctions.udf.CIQ($A123,"IQ_TOTAL_DEBT_TOTAL_REV",IQ_LTM,IQ_TODAY,"CHP"))</f>
        <v/>
      </c>
      <c r="Y123" s="28" t="str">
        <f>IF($A123="","",_xll.ciqfunctions.udf.CIQ($A123,"IQ_FFO_PLUS_CASH_ST_DEBT",IQ_LTM,IQ_TODAY,"CHP"))</f>
        <v/>
      </c>
      <c r="Z123" s="28" t="str">
        <f>IF($A123="","",_xll.ciqfunctions.udf.CIQ($A123,"IQ_FFO_GROSS_PROFIT",IQ_LTM,IQ_TODAY,"CHP"))</f>
        <v/>
      </c>
      <c r="AA123" s="28" t="str">
        <f>IF($A123="","",_xll.ciqfunctions.udf.CIQ($A123,"IQ_BASIC_DEFENSE_INTERVAL",IQ_LTM,IQ_TODAY,"CHP"))</f>
        <v/>
      </c>
      <c r="AB123" s="28" t="str">
        <f>IF($A123="","",_xll.ciqfunctions.udf.CIQ($A123,"IQ_CURRENT_RATIO",IQ_LTM,IQ_TODAY,"CHP"))</f>
        <v/>
      </c>
      <c r="AC123" s="28" t="str">
        <f>IF($A123="","",_xll.ciqfunctions.udf.CIQ($A123,"IQ_QUICK_RATIO",IQ_LTM,IQ_TODAY,"CHP"))</f>
        <v/>
      </c>
    </row>
    <row r="124" spans="3:29" ht="12.75" customHeight="1" x14ac:dyDescent="0.2">
      <c r="C124" s="37" t="str">
        <f>IF($A124="","",_xll.ciqfunctions.udf.CIQ($A124,"IQ_PERIODDATE",IQ_LTM,IQ_TODAY,"CHP"))</f>
        <v/>
      </c>
      <c r="D124" s="28" t="str">
        <f>IF($A124="","",_xll.ciqfunctions.udf.CIQ($A124,"IQ_TOTAL_REV",IQ_LTM,IQ_TODAY,"CHP",,$B$4))</f>
        <v/>
      </c>
      <c r="E124" s="28" t="str">
        <f>IF($A124="","",_xll.ciqfunctions.udf.CIQ($A124,"IQ_TOTAL_EQUITY",IQ_LTM,IQ_TODAY,"CHP",,$B$4))</f>
        <v/>
      </c>
      <c r="F124" s="28" t="str">
        <f>IF($A124="","",_xll.ciqfunctions.udf.CIQ($A124,"IQ_RETURN_CAPITAL_CHP",IQ_LTM,IQ_TODAY,"CHP"))</f>
        <v/>
      </c>
      <c r="G124" s="28" t="str">
        <f>IF($A124="","",_xll.ciqfunctions.udf.CIQ($A124,"IQ_RECURRING_EARN_ASSETS",IQ_LTM,IQ_TODAY,"CHP"))</f>
        <v/>
      </c>
      <c r="H124" s="28" t="str">
        <f>IF($A124="","",_xll.ciqfunctions.udf.CIQ($A124,"IQ_NET_WORKING_CAP_REV",IQ_LTM,IQ_TODAY,"CHP"))</f>
        <v/>
      </c>
      <c r="I124" s="28" t="str">
        <f>IF($A124="","",_xll.ciqfunctions.udf.CIQ($A124,"IQ_ASSET_TURNOVER",IQ_LTM,IQ_TODAY,"CHP"))</f>
        <v/>
      </c>
      <c r="J124" s="28" t="str">
        <f>IF($A124="","",_xll.ciqfunctions.udf.CIQ($A124,"IQ_INTAN_ASSETS_REV",IQ_LTM,IQ_TODAY,"CHP"))</f>
        <v/>
      </c>
      <c r="K124" s="28" t="str">
        <f>IF($A124="","",_xll.ciqfunctions.udf.CIQ($A124,"IQ_NET_WORKING_CAP_TOTAL_ASSETS",IQ_LTM,IQ_TODAY,"CHP"))</f>
        <v/>
      </c>
      <c r="L124" s="28" t="str">
        <f>IF($A124="","",_xll.ciqfunctions.udf.CIQ($A124,"IQ_AP_AR",IQ_LTM,IQ_TODAY,"CHP"))</f>
        <v/>
      </c>
      <c r="M124" s="28" t="str">
        <f>IF($A124="","",_xll.ciqfunctions.udf.CIQ($A124,"IQ_MGMT_RATE_RETURN",IQ_LTM,IQ_TODAY,"CHP"))</f>
        <v/>
      </c>
      <c r="N124" s="28" t="str">
        <f>IF($A124="","",_xll.ciqfunctions.udf.CIQ($A124,"IQ_GROSS_MARGIN",IQ_LTM,IQ_TODAY,"CHP"))</f>
        <v/>
      </c>
      <c r="O124" s="28" t="str">
        <f>IF($A124="","",_xll.ciqfunctions.udf.CIQ($A124,"IQ_EBITDA_MARGIN",IQ_LTM,IQ_TODAY,"CHP"))</f>
        <v/>
      </c>
      <c r="Q124" s="28" t="str">
        <f>IF($A124="","",_xll.ciqfunctions.udf.CIQ($A124,"IQ_FFO_INT",IQ_LTM,IQ_TODAY,"CHP"))</f>
        <v/>
      </c>
      <c r="R124" s="28" t="str">
        <f>IF($A124="","",_xll.ciqfunctions.udf.CIQ($A124,"IQ_EBITDA_INT",IQ_LTM,IQ_TODAY,"CHP"))</f>
        <v/>
      </c>
      <c r="S124" s="28" t="str">
        <f>IF($A124="","",_xll.ciqfunctions.udf.CIQ($A124,"IQ_FFO_TOTAL_DEBT",IQ_LTM,IQ_TODAY,"CHP"))</f>
        <v/>
      </c>
      <c r="T124" s="28" t="str">
        <f>IF($A124="","",_xll.ciqfunctions.udf.CIQ($A124,"IQ_NET_DEBT_EBITDA",IQ_LTM,IQ_TODAY,"CHP"))</f>
        <v/>
      </c>
      <c r="U124" s="28" t="str">
        <f>IF($A124="","",_xll.ciqfunctions.udf.CIQ($A124,"IQ_TOTAL_DEBT_CAP",IQ_LTM,IQ_TODAY,"CHP"))</f>
        <v/>
      </c>
      <c r="V124" s="28" t="str">
        <f>IF($A124="","",_xll.ciqfunctions.udf.CIQ($A124,"IQ_DEBT_TOTAL_LIAB",IQ_LTM,IQ_TODAY,"CHP"))</f>
        <v/>
      </c>
      <c r="W124" s="28" t="str">
        <f>IF($A124="","",_xll.ciqfunctions.udf.CIQ($A124,"IQ_TOTAL_DEBT_TOTAL_REV",IQ_LTM,IQ_TODAY,"CHP"))</f>
        <v/>
      </c>
      <c r="Y124" s="28" t="str">
        <f>IF($A124="","",_xll.ciqfunctions.udf.CIQ($A124,"IQ_FFO_PLUS_CASH_ST_DEBT",IQ_LTM,IQ_TODAY,"CHP"))</f>
        <v/>
      </c>
      <c r="Z124" s="28" t="str">
        <f>IF($A124="","",_xll.ciqfunctions.udf.CIQ($A124,"IQ_FFO_GROSS_PROFIT",IQ_LTM,IQ_TODAY,"CHP"))</f>
        <v/>
      </c>
      <c r="AA124" s="28" t="str">
        <f>IF($A124="","",_xll.ciqfunctions.udf.CIQ($A124,"IQ_BASIC_DEFENSE_INTERVAL",IQ_LTM,IQ_TODAY,"CHP"))</f>
        <v/>
      </c>
      <c r="AB124" s="28" t="str">
        <f>IF($A124="","",_xll.ciqfunctions.udf.CIQ($A124,"IQ_CURRENT_RATIO",IQ_LTM,IQ_TODAY,"CHP"))</f>
        <v/>
      </c>
      <c r="AC124" s="28" t="str">
        <f>IF($A124="","",_xll.ciqfunctions.udf.CIQ($A124,"IQ_QUICK_RATIO",IQ_LTM,IQ_TODAY,"CHP"))</f>
        <v/>
      </c>
    </row>
    <row r="125" spans="3:29" ht="12.75" customHeight="1" x14ac:dyDescent="0.2">
      <c r="C125" s="37" t="str">
        <f>IF($A125="","",_xll.ciqfunctions.udf.CIQ($A125,"IQ_PERIODDATE",IQ_LTM,IQ_TODAY,"CHP"))</f>
        <v/>
      </c>
      <c r="D125" s="28" t="str">
        <f>IF($A125="","",_xll.ciqfunctions.udf.CIQ($A125,"IQ_TOTAL_REV",IQ_LTM,IQ_TODAY,"CHP",,$B$4))</f>
        <v/>
      </c>
      <c r="E125" s="28" t="str">
        <f>IF($A125="","",_xll.ciqfunctions.udf.CIQ($A125,"IQ_TOTAL_EQUITY",IQ_LTM,IQ_TODAY,"CHP",,$B$4))</f>
        <v/>
      </c>
      <c r="F125" s="28" t="str">
        <f>IF($A125="","",_xll.ciqfunctions.udf.CIQ($A125,"IQ_RETURN_CAPITAL_CHP",IQ_LTM,IQ_TODAY,"CHP"))</f>
        <v/>
      </c>
      <c r="G125" s="28" t="str">
        <f>IF($A125="","",_xll.ciqfunctions.udf.CIQ($A125,"IQ_RECURRING_EARN_ASSETS",IQ_LTM,IQ_TODAY,"CHP"))</f>
        <v/>
      </c>
      <c r="H125" s="28" t="str">
        <f>IF($A125="","",_xll.ciqfunctions.udf.CIQ($A125,"IQ_NET_WORKING_CAP_REV",IQ_LTM,IQ_TODAY,"CHP"))</f>
        <v/>
      </c>
      <c r="I125" s="28" t="str">
        <f>IF($A125="","",_xll.ciqfunctions.udf.CIQ($A125,"IQ_ASSET_TURNOVER",IQ_LTM,IQ_TODAY,"CHP"))</f>
        <v/>
      </c>
      <c r="J125" s="28" t="str">
        <f>IF($A125="","",_xll.ciqfunctions.udf.CIQ($A125,"IQ_INTAN_ASSETS_REV",IQ_LTM,IQ_TODAY,"CHP"))</f>
        <v/>
      </c>
      <c r="K125" s="28" t="str">
        <f>IF($A125="","",_xll.ciqfunctions.udf.CIQ($A125,"IQ_NET_WORKING_CAP_TOTAL_ASSETS",IQ_LTM,IQ_TODAY,"CHP"))</f>
        <v/>
      </c>
      <c r="L125" s="28" t="str">
        <f>IF($A125="","",_xll.ciqfunctions.udf.CIQ($A125,"IQ_AP_AR",IQ_LTM,IQ_TODAY,"CHP"))</f>
        <v/>
      </c>
      <c r="M125" s="28" t="str">
        <f>IF($A125="","",_xll.ciqfunctions.udf.CIQ($A125,"IQ_MGMT_RATE_RETURN",IQ_LTM,IQ_TODAY,"CHP"))</f>
        <v/>
      </c>
      <c r="N125" s="28" t="str">
        <f>IF($A125="","",_xll.ciqfunctions.udf.CIQ($A125,"IQ_GROSS_MARGIN",IQ_LTM,IQ_TODAY,"CHP"))</f>
        <v/>
      </c>
      <c r="O125" s="28" t="str">
        <f>IF($A125="","",_xll.ciqfunctions.udf.CIQ($A125,"IQ_EBITDA_MARGIN",IQ_LTM,IQ_TODAY,"CHP"))</f>
        <v/>
      </c>
      <c r="Q125" s="28" t="str">
        <f>IF($A125="","",_xll.ciqfunctions.udf.CIQ($A125,"IQ_FFO_INT",IQ_LTM,IQ_TODAY,"CHP"))</f>
        <v/>
      </c>
      <c r="R125" s="28" t="str">
        <f>IF($A125="","",_xll.ciqfunctions.udf.CIQ($A125,"IQ_EBITDA_INT",IQ_LTM,IQ_TODAY,"CHP"))</f>
        <v/>
      </c>
      <c r="S125" s="28" t="str">
        <f>IF($A125="","",_xll.ciqfunctions.udf.CIQ($A125,"IQ_FFO_TOTAL_DEBT",IQ_LTM,IQ_TODAY,"CHP"))</f>
        <v/>
      </c>
      <c r="T125" s="28" t="str">
        <f>IF($A125="","",_xll.ciqfunctions.udf.CIQ($A125,"IQ_NET_DEBT_EBITDA",IQ_LTM,IQ_TODAY,"CHP"))</f>
        <v/>
      </c>
      <c r="U125" s="28" t="str">
        <f>IF($A125="","",_xll.ciqfunctions.udf.CIQ($A125,"IQ_TOTAL_DEBT_CAP",IQ_LTM,IQ_TODAY,"CHP"))</f>
        <v/>
      </c>
      <c r="V125" s="28" t="str">
        <f>IF($A125="","",_xll.ciqfunctions.udf.CIQ($A125,"IQ_DEBT_TOTAL_LIAB",IQ_LTM,IQ_TODAY,"CHP"))</f>
        <v/>
      </c>
      <c r="W125" s="28" t="str">
        <f>IF($A125="","",_xll.ciqfunctions.udf.CIQ($A125,"IQ_TOTAL_DEBT_TOTAL_REV",IQ_LTM,IQ_TODAY,"CHP"))</f>
        <v/>
      </c>
      <c r="Y125" s="28" t="str">
        <f>IF($A125="","",_xll.ciqfunctions.udf.CIQ($A125,"IQ_FFO_PLUS_CASH_ST_DEBT",IQ_LTM,IQ_TODAY,"CHP"))</f>
        <v/>
      </c>
      <c r="Z125" s="28" t="str">
        <f>IF($A125="","",_xll.ciqfunctions.udf.CIQ($A125,"IQ_FFO_GROSS_PROFIT",IQ_LTM,IQ_TODAY,"CHP"))</f>
        <v/>
      </c>
      <c r="AA125" s="28" t="str">
        <f>IF($A125="","",_xll.ciqfunctions.udf.CIQ($A125,"IQ_BASIC_DEFENSE_INTERVAL",IQ_LTM,IQ_TODAY,"CHP"))</f>
        <v/>
      </c>
      <c r="AB125" s="28" t="str">
        <f>IF($A125="","",_xll.ciqfunctions.udf.CIQ($A125,"IQ_CURRENT_RATIO",IQ_LTM,IQ_TODAY,"CHP"))</f>
        <v/>
      </c>
      <c r="AC125" s="28" t="str">
        <f>IF($A125="","",_xll.ciqfunctions.udf.CIQ($A125,"IQ_QUICK_RATIO",IQ_LTM,IQ_TODAY,"CHP"))</f>
        <v/>
      </c>
    </row>
    <row r="126" spans="3:29" ht="12.75" customHeight="1" x14ac:dyDescent="0.2">
      <c r="C126" s="37" t="str">
        <f>IF($A126="","",_xll.ciqfunctions.udf.CIQ($A126,"IQ_PERIODDATE",IQ_LTM,IQ_TODAY,"CHP"))</f>
        <v/>
      </c>
      <c r="D126" s="28" t="str">
        <f>IF($A126="","",_xll.ciqfunctions.udf.CIQ($A126,"IQ_TOTAL_REV",IQ_LTM,IQ_TODAY,"CHP",,$B$4))</f>
        <v/>
      </c>
      <c r="E126" s="28" t="str">
        <f>IF($A126="","",_xll.ciqfunctions.udf.CIQ($A126,"IQ_TOTAL_EQUITY",IQ_LTM,IQ_TODAY,"CHP",,$B$4))</f>
        <v/>
      </c>
      <c r="F126" s="28" t="str">
        <f>IF($A126="","",_xll.ciqfunctions.udf.CIQ($A126,"IQ_RETURN_CAPITAL_CHP",IQ_LTM,IQ_TODAY,"CHP"))</f>
        <v/>
      </c>
      <c r="G126" s="28" t="str">
        <f>IF($A126="","",_xll.ciqfunctions.udf.CIQ($A126,"IQ_RECURRING_EARN_ASSETS",IQ_LTM,IQ_TODAY,"CHP"))</f>
        <v/>
      </c>
      <c r="H126" s="28" t="str">
        <f>IF($A126="","",_xll.ciqfunctions.udf.CIQ($A126,"IQ_NET_WORKING_CAP_REV",IQ_LTM,IQ_TODAY,"CHP"))</f>
        <v/>
      </c>
      <c r="I126" s="28" t="str">
        <f>IF($A126="","",_xll.ciqfunctions.udf.CIQ($A126,"IQ_ASSET_TURNOVER",IQ_LTM,IQ_TODAY,"CHP"))</f>
        <v/>
      </c>
      <c r="J126" s="28" t="str">
        <f>IF($A126="","",_xll.ciqfunctions.udf.CIQ($A126,"IQ_INTAN_ASSETS_REV",IQ_LTM,IQ_TODAY,"CHP"))</f>
        <v/>
      </c>
      <c r="K126" s="28" t="str">
        <f>IF($A126="","",_xll.ciqfunctions.udf.CIQ($A126,"IQ_NET_WORKING_CAP_TOTAL_ASSETS",IQ_LTM,IQ_TODAY,"CHP"))</f>
        <v/>
      </c>
      <c r="L126" s="28" t="str">
        <f>IF($A126="","",_xll.ciqfunctions.udf.CIQ($A126,"IQ_AP_AR",IQ_LTM,IQ_TODAY,"CHP"))</f>
        <v/>
      </c>
      <c r="M126" s="28" t="str">
        <f>IF($A126="","",_xll.ciqfunctions.udf.CIQ($A126,"IQ_MGMT_RATE_RETURN",IQ_LTM,IQ_TODAY,"CHP"))</f>
        <v/>
      </c>
      <c r="N126" s="28" t="str">
        <f>IF($A126="","",_xll.ciqfunctions.udf.CIQ($A126,"IQ_GROSS_MARGIN",IQ_LTM,IQ_TODAY,"CHP"))</f>
        <v/>
      </c>
      <c r="O126" s="28" t="str">
        <f>IF($A126="","",_xll.ciqfunctions.udf.CIQ($A126,"IQ_EBITDA_MARGIN",IQ_LTM,IQ_TODAY,"CHP"))</f>
        <v/>
      </c>
      <c r="Q126" s="28" t="str">
        <f>IF($A126="","",_xll.ciqfunctions.udf.CIQ($A126,"IQ_FFO_INT",IQ_LTM,IQ_TODAY,"CHP"))</f>
        <v/>
      </c>
      <c r="R126" s="28" t="str">
        <f>IF($A126="","",_xll.ciqfunctions.udf.CIQ($A126,"IQ_EBITDA_INT",IQ_LTM,IQ_TODAY,"CHP"))</f>
        <v/>
      </c>
      <c r="S126" s="28" t="str">
        <f>IF($A126="","",_xll.ciqfunctions.udf.CIQ($A126,"IQ_FFO_TOTAL_DEBT",IQ_LTM,IQ_TODAY,"CHP"))</f>
        <v/>
      </c>
      <c r="T126" s="28" t="str">
        <f>IF($A126="","",_xll.ciqfunctions.udf.CIQ($A126,"IQ_NET_DEBT_EBITDA",IQ_LTM,IQ_TODAY,"CHP"))</f>
        <v/>
      </c>
      <c r="U126" s="28" t="str">
        <f>IF($A126="","",_xll.ciqfunctions.udf.CIQ($A126,"IQ_TOTAL_DEBT_CAP",IQ_LTM,IQ_TODAY,"CHP"))</f>
        <v/>
      </c>
      <c r="V126" s="28" t="str">
        <f>IF($A126="","",_xll.ciqfunctions.udf.CIQ($A126,"IQ_DEBT_TOTAL_LIAB",IQ_LTM,IQ_TODAY,"CHP"))</f>
        <v/>
      </c>
      <c r="W126" s="28" t="str">
        <f>IF($A126="","",_xll.ciqfunctions.udf.CIQ($A126,"IQ_TOTAL_DEBT_TOTAL_REV",IQ_LTM,IQ_TODAY,"CHP"))</f>
        <v/>
      </c>
      <c r="Y126" s="28" t="str">
        <f>IF($A126="","",_xll.ciqfunctions.udf.CIQ($A126,"IQ_FFO_PLUS_CASH_ST_DEBT",IQ_LTM,IQ_TODAY,"CHP"))</f>
        <v/>
      </c>
      <c r="Z126" s="28" t="str">
        <f>IF($A126="","",_xll.ciqfunctions.udf.CIQ($A126,"IQ_FFO_GROSS_PROFIT",IQ_LTM,IQ_TODAY,"CHP"))</f>
        <v/>
      </c>
      <c r="AA126" s="28" t="str">
        <f>IF($A126="","",_xll.ciqfunctions.udf.CIQ($A126,"IQ_BASIC_DEFENSE_INTERVAL",IQ_LTM,IQ_TODAY,"CHP"))</f>
        <v/>
      </c>
      <c r="AB126" s="28" t="str">
        <f>IF($A126="","",_xll.ciqfunctions.udf.CIQ($A126,"IQ_CURRENT_RATIO",IQ_LTM,IQ_TODAY,"CHP"))</f>
        <v/>
      </c>
      <c r="AC126" s="28" t="str">
        <f>IF($A126="","",_xll.ciqfunctions.udf.CIQ($A126,"IQ_QUICK_RATIO",IQ_LTM,IQ_TODAY,"CHP"))</f>
        <v/>
      </c>
    </row>
    <row r="127" spans="3:29" ht="12.75" customHeight="1" x14ac:dyDescent="0.2">
      <c r="C127" s="37" t="str">
        <f>IF($A127="","",_xll.ciqfunctions.udf.CIQ($A127,"IQ_PERIODDATE",IQ_LTM,IQ_TODAY,"CHP"))</f>
        <v/>
      </c>
      <c r="D127" s="28" t="str">
        <f>IF($A127="","",_xll.ciqfunctions.udf.CIQ($A127,"IQ_TOTAL_REV",IQ_LTM,IQ_TODAY,"CHP",,$B$4))</f>
        <v/>
      </c>
      <c r="E127" s="28" t="str">
        <f>IF($A127="","",_xll.ciqfunctions.udf.CIQ($A127,"IQ_TOTAL_EQUITY",IQ_LTM,IQ_TODAY,"CHP",,$B$4))</f>
        <v/>
      </c>
      <c r="F127" s="28" t="str">
        <f>IF($A127="","",_xll.ciqfunctions.udf.CIQ($A127,"IQ_RETURN_CAPITAL_CHP",IQ_LTM,IQ_TODAY,"CHP"))</f>
        <v/>
      </c>
      <c r="G127" s="28" t="str">
        <f>IF($A127="","",_xll.ciqfunctions.udf.CIQ($A127,"IQ_RECURRING_EARN_ASSETS",IQ_LTM,IQ_TODAY,"CHP"))</f>
        <v/>
      </c>
      <c r="H127" s="28" t="str">
        <f>IF($A127="","",_xll.ciqfunctions.udf.CIQ($A127,"IQ_NET_WORKING_CAP_REV",IQ_LTM,IQ_TODAY,"CHP"))</f>
        <v/>
      </c>
      <c r="I127" s="28" t="str">
        <f>IF($A127="","",_xll.ciqfunctions.udf.CIQ($A127,"IQ_ASSET_TURNOVER",IQ_LTM,IQ_TODAY,"CHP"))</f>
        <v/>
      </c>
      <c r="J127" s="28" t="str">
        <f>IF($A127="","",_xll.ciqfunctions.udf.CIQ($A127,"IQ_INTAN_ASSETS_REV",IQ_LTM,IQ_TODAY,"CHP"))</f>
        <v/>
      </c>
      <c r="K127" s="28" t="str">
        <f>IF($A127="","",_xll.ciqfunctions.udf.CIQ($A127,"IQ_NET_WORKING_CAP_TOTAL_ASSETS",IQ_LTM,IQ_TODAY,"CHP"))</f>
        <v/>
      </c>
      <c r="L127" s="28" t="str">
        <f>IF($A127="","",_xll.ciqfunctions.udf.CIQ($A127,"IQ_AP_AR",IQ_LTM,IQ_TODAY,"CHP"))</f>
        <v/>
      </c>
      <c r="M127" s="28" t="str">
        <f>IF($A127="","",_xll.ciqfunctions.udf.CIQ($A127,"IQ_MGMT_RATE_RETURN",IQ_LTM,IQ_TODAY,"CHP"))</f>
        <v/>
      </c>
      <c r="N127" s="28" t="str">
        <f>IF($A127="","",_xll.ciqfunctions.udf.CIQ($A127,"IQ_GROSS_MARGIN",IQ_LTM,IQ_TODAY,"CHP"))</f>
        <v/>
      </c>
      <c r="O127" s="28" t="str">
        <f>IF($A127="","",_xll.ciqfunctions.udf.CIQ($A127,"IQ_EBITDA_MARGIN",IQ_LTM,IQ_TODAY,"CHP"))</f>
        <v/>
      </c>
      <c r="Q127" s="28" t="str">
        <f>IF($A127="","",_xll.ciqfunctions.udf.CIQ($A127,"IQ_FFO_INT",IQ_LTM,IQ_TODAY,"CHP"))</f>
        <v/>
      </c>
      <c r="R127" s="28" t="str">
        <f>IF($A127="","",_xll.ciqfunctions.udf.CIQ($A127,"IQ_EBITDA_INT",IQ_LTM,IQ_TODAY,"CHP"))</f>
        <v/>
      </c>
      <c r="S127" s="28" t="str">
        <f>IF($A127="","",_xll.ciqfunctions.udf.CIQ($A127,"IQ_FFO_TOTAL_DEBT",IQ_LTM,IQ_TODAY,"CHP"))</f>
        <v/>
      </c>
      <c r="T127" s="28" t="str">
        <f>IF($A127="","",_xll.ciqfunctions.udf.CIQ($A127,"IQ_NET_DEBT_EBITDA",IQ_LTM,IQ_TODAY,"CHP"))</f>
        <v/>
      </c>
      <c r="U127" s="28" t="str">
        <f>IF($A127="","",_xll.ciqfunctions.udf.CIQ($A127,"IQ_TOTAL_DEBT_CAP",IQ_LTM,IQ_TODAY,"CHP"))</f>
        <v/>
      </c>
      <c r="V127" s="28" t="str">
        <f>IF($A127="","",_xll.ciqfunctions.udf.CIQ($A127,"IQ_DEBT_TOTAL_LIAB",IQ_LTM,IQ_TODAY,"CHP"))</f>
        <v/>
      </c>
      <c r="W127" s="28" t="str">
        <f>IF($A127="","",_xll.ciqfunctions.udf.CIQ($A127,"IQ_TOTAL_DEBT_TOTAL_REV",IQ_LTM,IQ_TODAY,"CHP"))</f>
        <v/>
      </c>
      <c r="Y127" s="28" t="str">
        <f>IF($A127="","",_xll.ciqfunctions.udf.CIQ($A127,"IQ_FFO_PLUS_CASH_ST_DEBT",IQ_LTM,IQ_TODAY,"CHP"))</f>
        <v/>
      </c>
      <c r="Z127" s="28" t="str">
        <f>IF($A127="","",_xll.ciqfunctions.udf.CIQ($A127,"IQ_FFO_GROSS_PROFIT",IQ_LTM,IQ_TODAY,"CHP"))</f>
        <v/>
      </c>
      <c r="AA127" s="28" t="str">
        <f>IF($A127="","",_xll.ciqfunctions.udf.CIQ($A127,"IQ_BASIC_DEFENSE_INTERVAL",IQ_LTM,IQ_TODAY,"CHP"))</f>
        <v/>
      </c>
      <c r="AB127" s="28" t="str">
        <f>IF($A127="","",_xll.ciqfunctions.udf.CIQ($A127,"IQ_CURRENT_RATIO",IQ_LTM,IQ_TODAY,"CHP"))</f>
        <v/>
      </c>
      <c r="AC127" s="28" t="str">
        <f>IF($A127="","",_xll.ciqfunctions.udf.CIQ($A127,"IQ_QUICK_RATIO",IQ_LTM,IQ_TODAY,"CHP"))</f>
        <v/>
      </c>
    </row>
    <row r="128" spans="3:29" ht="12.75" customHeight="1" x14ac:dyDescent="0.2">
      <c r="C128" s="37" t="str">
        <f>IF($A128="","",_xll.ciqfunctions.udf.CIQ($A128,"IQ_PERIODDATE",IQ_LTM,IQ_TODAY,"CHP"))</f>
        <v/>
      </c>
      <c r="D128" s="28" t="str">
        <f>IF($A128="","",_xll.ciqfunctions.udf.CIQ($A128,"IQ_TOTAL_REV",IQ_LTM,IQ_TODAY,"CHP",,$B$4))</f>
        <v/>
      </c>
      <c r="E128" s="28" t="str">
        <f>IF($A128="","",_xll.ciqfunctions.udf.CIQ($A128,"IQ_TOTAL_EQUITY",IQ_LTM,IQ_TODAY,"CHP",,$B$4))</f>
        <v/>
      </c>
      <c r="F128" s="28" t="str">
        <f>IF($A128="","",_xll.ciqfunctions.udf.CIQ($A128,"IQ_RETURN_CAPITAL_CHP",IQ_LTM,IQ_TODAY,"CHP"))</f>
        <v/>
      </c>
      <c r="G128" s="28" t="str">
        <f>IF($A128="","",_xll.ciqfunctions.udf.CIQ($A128,"IQ_RECURRING_EARN_ASSETS",IQ_LTM,IQ_TODAY,"CHP"))</f>
        <v/>
      </c>
      <c r="H128" s="28" t="str">
        <f>IF($A128="","",_xll.ciqfunctions.udf.CIQ($A128,"IQ_NET_WORKING_CAP_REV",IQ_LTM,IQ_TODAY,"CHP"))</f>
        <v/>
      </c>
      <c r="I128" s="28" t="str">
        <f>IF($A128="","",_xll.ciqfunctions.udf.CIQ($A128,"IQ_ASSET_TURNOVER",IQ_LTM,IQ_TODAY,"CHP"))</f>
        <v/>
      </c>
      <c r="J128" s="28" t="str">
        <f>IF($A128="","",_xll.ciqfunctions.udf.CIQ($A128,"IQ_INTAN_ASSETS_REV",IQ_LTM,IQ_TODAY,"CHP"))</f>
        <v/>
      </c>
      <c r="K128" s="28" t="str">
        <f>IF($A128="","",_xll.ciqfunctions.udf.CIQ($A128,"IQ_NET_WORKING_CAP_TOTAL_ASSETS",IQ_LTM,IQ_TODAY,"CHP"))</f>
        <v/>
      </c>
      <c r="L128" s="28" t="str">
        <f>IF($A128="","",_xll.ciqfunctions.udf.CIQ($A128,"IQ_AP_AR",IQ_LTM,IQ_TODAY,"CHP"))</f>
        <v/>
      </c>
      <c r="M128" s="28" t="str">
        <f>IF($A128="","",_xll.ciqfunctions.udf.CIQ($A128,"IQ_MGMT_RATE_RETURN",IQ_LTM,IQ_TODAY,"CHP"))</f>
        <v/>
      </c>
      <c r="N128" s="28" t="str">
        <f>IF($A128="","",_xll.ciqfunctions.udf.CIQ($A128,"IQ_GROSS_MARGIN",IQ_LTM,IQ_TODAY,"CHP"))</f>
        <v/>
      </c>
      <c r="O128" s="28" t="str">
        <f>IF($A128="","",_xll.ciqfunctions.udf.CIQ($A128,"IQ_EBITDA_MARGIN",IQ_LTM,IQ_TODAY,"CHP"))</f>
        <v/>
      </c>
      <c r="Q128" s="28" t="str">
        <f>IF($A128="","",_xll.ciqfunctions.udf.CIQ($A128,"IQ_FFO_INT",IQ_LTM,IQ_TODAY,"CHP"))</f>
        <v/>
      </c>
      <c r="R128" s="28" t="str">
        <f>IF($A128="","",_xll.ciqfunctions.udf.CIQ($A128,"IQ_EBITDA_INT",IQ_LTM,IQ_TODAY,"CHP"))</f>
        <v/>
      </c>
      <c r="S128" s="28" t="str">
        <f>IF($A128="","",_xll.ciqfunctions.udf.CIQ($A128,"IQ_FFO_TOTAL_DEBT",IQ_LTM,IQ_TODAY,"CHP"))</f>
        <v/>
      </c>
      <c r="T128" s="28" t="str">
        <f>IF($A128="","",_xll.ciqfunctions.udf.CIQ($A128,"IQ_NET_DEBT_EBITDA",IQ_LTM,IQ_TODAY,"CHP"))</f>
        <v/>
      </c>
      <c r="U128" s="28" t="str">
        <f>IF($A128="","",_xll.ciqfunctions.udf.CIQ($A128,"IQ_TOTAL_DEBT_CAP",IQ_LTM,IQ_TODAY,"CHP"))</f>
        <v/>
      </c>
      <c r="V128" s="28" t="str">
        <f>IF($A128="","",_xll.ciqfunctions.udf.CIQ($A128,"IQ_DEBT_TOTAL_LIAB",IQ_LTM,IQ_TODAY,"CHP"))</f>
        <v/>
      </c>
      <c r="W128" s="28" t="str">
        <f>IF($A128="","",_xll.ciqfunctions.udf.CIQ($A128,"IQ_TOTAL_DEBT_TOTAL_REV",IQ_LTM,IQ_TODAY,"CHP"))</f>
        <v/>
      </c>
      <c r="Y128" s="28" t="str">
        <f>IF($A128="","",_xll.ciqfunctions.udf.CIQ($A128,"IQ_FFO_PLUS_CASH_ST_DEBT",IQ_LTM,IQ_TODAY,"CHP"))</f>
        <v/>
      </c>
      <c r="Z128" s="28" t="str">
        <f>IF($A128="","",_xll.ciqfunctions.udf.CIQ($A128,"IQ_FFO_GROSS_PROFIT",IQ_LTM,IQ_TODAY,"CHP"))</f>
        <v/>
      </c>
      <c r="AA128" s="28" t="str">
        <f>IF($A128="","",_xll.ciqfunctions.udf.CIQ($A128,"IQ_BASIC_DEFENSE_INTERVAL",IQ_LTM,IQ_TODAY,"CHP"))</f>
        <v/>
      </c>
      <c r="AB128" s="28" t="str">
        <f>IF($A128="","",_xll.ciqfunctions.udf.CIQ($A128,"IQ_CURRENT_RATIO",IQ_LTM,IQ_TODAY,"CHP"))</f>
        <v/>
      </c>
      <c r="AC128" s="28" t="str">
        <f>IF($A128="","",_xll.ciqfunctions.udf.CIQ($A128,"IQ_QUICK_RATIO",IQ_LTM,IQ_TODAY,"CHP"))</f>
        <v/>
      </c>
    </row>
    <row r="129" spans="3:29" ht="12.75" customHeight="1" x14ac:dyDescent="0.2">
      <c r="C129" s="37" t="str">
        <f>IF($A129="","",_xll.ciqfunctions.udf.CIQ($A129,"IQ_PERIODDATE",IQ_LTM,IQ_TODAY,"CHP"))</f>
        <v/>
      </c>
      <c r="D129" s="28" t="str">
        <f>IF($A129="","",_xll.ciqfunctions.udf.CIQ($A129,"IQ_TOTAL_REV",IQ_LTM,IQ_TODAY,"CHP",,$B$4))</f>
        <v/>
      </c>
      <c r="E129" s="28" t="str">
        <f>IF($A129="","",_xll.ciqfunctions.udf.CIQ($A129,"IQ_TOTAL_EQUITY",IQ_LTM,IQ_TODAY,"CHP",,$B$4))</f>
        <v/>
      </c>
      <c r="F129" s="28" t="str">
        <f>IF($A129="","",_xll.ciqfunctions.udf.CIQ($A129,"IQ_RETURN_CAPITAL_CHP",IQ_LTM,IQ_TODAY,"CHP"))</f>
        <v/>
      </c>
      <c r="G129" s="28" t="str">
        <f>IF($A129="","",_xll.ciqfunctions.udf.CIQ($A129,"IQ_RECURRING_EARN_ASSETS",IQ_LTM,IQ_TODAY,"CHP"))</f>
        <v/>
      </c>
      <c r="H129" s="28" t="str">
        <f>IF($A129="","",_xll.ciqfunctions.udf.CIQ($A129,"IQ_NET_WORKING_CAP_REV",IQ_LTM,IQ_TODAY,"CHP"))</f>
        <v/>
      </c>
      <c r="I129" s="28" t="str">
        <f>IF($A129="","",_xll.ciqfunctions.udf.CIQ($A129,"IQ_ASSET_TURNOVER",IQ_LTM,IQ_TODAY,"CHP"))</f>
        <v/>
      </c>
      <c r="J129" s="28" t="str">
        <f>IF($A129="","",_xll.ciqfunctions.udf.CIQ($A129,"IQ_INTAN_ASSETS_REV",IQ_LTM,IQ_TODAY,"CHP"))</f>
        <v/>
      </c>
      <c r="K129" s="28" t="str">
        <f>IF($A129="","",_xll.ciqfunctions.udf.CIQ($A129,"IQ_NET_WORKING_CAP_TOTAL_ASSETS",IQ_LTM,IQ_TODAY,"CHP"))</f>
        <v/>
      </c>
      <c r="L129" s="28" t="str">
        <f>IF($A129="","",_xll.ciqfunctions.udf.CIQ($A129,"IQ_AP_AR",IQ_LTM,IQ_TODAY,"CHP"))</f>
        <v/>
      </c>
      <c r="M129" s="28" t="str">
        <f>IF($A129="","",_xll.ciqfunctions.udf.CIQ($A129,"IQ_MGMT_RATE_RETURN",IQ_LTM,IQ_TODAY,"CHP"))</f>
        <v/>
      </c>
      <c r="N129" s="28" t="str">
        <f>IF($A129="","",_xll.ciqfunctions.udf.CIQ($A129,"IQ_GROSS_MARGIN",IQ_LTM,IQ_TODAY,"CHP"))</f>
        <v/>
      </c>
      <c r="O129" s="28" t="str">
        <f>IF($A129="","",_xll.ciqfunctions.udf.CIQ($A129,"IQ_EBITDA_MARGIN",IQ_LTM,IQ_TODAY,"CHP"))</f>
        <v/>
      </c>
      <c r="Q129" s="28" t="str">
        <f>IF($A129="","",_xll.ciqfunctions.udf.CIQ($A129,"IQ_FFO_INT",IQ_LTM,IQ_TODAY,"CHP"))</f>
        <v/>
      </c>
      <c r="R129" s="28" t="str">
        <f>IF($A129="","",_xll.ciqfunctions.udf.CIQ($A129,"IQ_EBITDA_INT",IQ_LTM,IQ_TODAY,"CHP"))</f>
        <v/>
      </c>
      <c r="S129" s="28" t="str">
        <f>IF($A129="","",_xll.ciqfunctions.udf.CIQ($A129,"IQ_FFO_TOTAL_DEBT",IQ_LTM,IQ_TODAY,"CHP"))</f>
        <v/>
      </c>
      <c r="T129" s="28" t="str">
        <f>IF($A129="","",_xll.ciqfunctions.udf.CIQ($A129,"IQ_NET_DEBT_EBITDA",IQ_LTM,IQ_TODAY,"CHP"))</f>
        <v/>
      </c>
      <c r="U129" s="28" t="str">
        <f>IF($A129="","",_xll.ciqfunctions.udf.CIQ($A129,"IQ_TOTAL_DEBT_CAP",IQ_LTM,IQ_TODAY,"CHP"))</f>
        <v/>
      </c>
      <c r="V129" s="28" t="str">
        <f>IF($A129="","",_xll.ciqfunctions.udf.CIQ($A129,"IQ_DEBT_TOTAL_LIAB",IQ_LTM,IQ_TODAY,"CHP"))</f>
        <v/>
      </c>
      <c r="W129" s="28" t="str">
        <f>IF($A129="","",_xll.ciqfunctions.udf.CIQ($A129,"IQ_TOTAL_DEBT_TOTAL_REV",IQ_LTM,IQ_TODAY,"CHP"))</f>
        <v/>
      </c>
      <c r="Y129" s="28" t="str">
        <f>IF($A129="","",_xll.ciqfunctions.udf.CIQ($A129,"IQ_FFO_PLUS_CASH_ST_DEBT",IQ_LTM,IQ_TODAY,"CHP"))</f>
        <v/>
      </c>
      <c r="Z129" s="28" t="str">
        <f>IF($A129="","",_xll.ciqfunctions.udf.CIQ($A129,"IQ_FFO_GROSS_PROFIT",IQ_LTM,IQ_TODAY,"CHP"))</f>
        <v/>
      </c>
      <c r="AA129" s="28" t="str">
        <f>IF($A129="","",_xll.ciqfunctions.udf.CIQ($A129,"IQ_BASIC_DEFENSE_INTERVAL",IQ_LTM,IQ_TODAY,"CHP"))</f>
        <v/>
      </c>
      <c r="AB129" s="28" t="str">
        <f>IF($A129="","",_xll.ciqfunctions.udf.CIQ($A129,"IQ_CURRENT_RATIO",IQ_LTM,IQ_TODAY,"CHP"))</f>
        <v/>
      </c>
      <c r="AC129" s="28" t="str">
        <f>IF($A129="","",_xll.ciqfunctions.udf.CIQ($A129,"IQ_QUICK_RATIO",IQ_LTM,IQ_TODAY,"CHP"))</f>
        <v/>
      </c>
    </row>
    <row r="130" spans="3:29" ht="12.75" customHeight="1" x14ac:dyDescent="0.2">
      <c r="C130" s="37" t="str">
        <f>IF($A130="","",_xll.ciqfunctions.udf.CIQ($A130,"IQ_PERIODDATE",IQ_LTM,IQ_TODAY,"CHP"))</f>
        <v/>
      </c>
      <c r="D130" s="28" t="str">
        <f>IF($A130="","",_xll.ciqfunctions.udf.CIQ($A130,"IQ_TOTAL_REV",IQ_LTM,IQ_TODAY,"CHP",,$B$4))</f>
        <v/>
      </c>
      <c r="E130" s="28" t="str">
        <f>IF($A130="","",_xll.ciqfunctions.udf.CIQ($A130,"IQ_TOTAL_EQUITY",IQ_LTM,IQ_TODAY,"CHP",,$B$4))</f>
        <v/>
      </c>
      <c r="F130" s="28" t="str">
        <f>IF($A130="","",_xll.ciqfunctions.udf.CIQ($A130,"IQ_RETURN_CAPITAL_CHP",IQ_LTM,IQ_TODAY,"CHP"))</f>
        <v/>
      </c>
      <c r="G130" s="28" t="str">
        <f>IF($A130="","",_xll.ciqfunctions.udf.CIQ($A130,"IQ_RECURRING_EARN_ASSETS",IQ_LTM,IQ_TODAY,"CHP"))</f>
        <v/>
      </c>
      <c r="H130" s="28" t="str">
        <f>IF($A130="","",_xll.ciqfunctions.udf.CIQ($A130,"IQ_NET_WORKING_CAP_REV",IQ_LTM,IQ_TODAY,"CHP"))</f>
        <v/>
      </c>
      <c r="I130" s="28" t="str">
        <f>IF($A130="","",_xll.ciqfunctions.udf.CIQ($A130,"IQ_ASSET_TURNOVER",IQ_LTM,IQ_TODAY,"CHP"))</f>
        <v/>
      </c>
      <c r="J130" s="28" t="str">
        <f>IF($A130="","",_xll.ciqfunctions.udf.CIQ($A130,"IQ_INTAN_ASSETS_REV",IQ_LTM,IQ_TODAY,"CHP"))</f>
        <v/>
      </c>
      <c r="K130" s="28" t="str">
        <f>IF($A130="","",_xll.ciqfunctions.udf.CIQ($A130,"IQ_NET_WORKING_CAP_TOTAL_ASSETS",IQ_LTM,IQ_TODAY,"CHP"))</f>
        <v/>
      </c>
      <c r="L130" s="28" t="str">
        <f>IF($A130="","",_xll.ciqfunctions.udf.CIQ($A130,"IQ_AP_AR",IQ_LTM,IQ_TODAY,"CHP"))</f>
        <v/>
      </c>
      <c r="M130" s="28" t="str">
        <f>IF($A130="","",_xll.ciqfunctions.udf.CIQ($A130,"IQ_MGMT_RATE_RETURN",IQ_LTM,IQ_TODAY,"CHP"))</f>
        <v/>
      </c>
      <c r="N130" s="28" t="str">
        <f>IF($A130="","",_xll.ciqfunctions.udf.CIQ($A130,"IQ_GROSS_MARGIN",IQ_LTM,IQ_TODAY,"CHP"))</f>
        <v/>
      </c>
      <c r="O130" s="28" t="str">
        <f>IF($A130="","",_xll.ciqfunctions.udf.CIQ($A130,"IQ_EBITDA_MARGIN",IQ_LTM,IQ_TODAY,"CHP"))</f>
        <v/>
      </c>
      <c r="Q130" s="28" t="str">
        <f>IF($A130="","",_xll.ciqfunctions.udf.CIQ($A130,"IQ_FFO_INT",IQ_LTM,IQ_TODAY,"CHP"))</f>
        <v/>
      </c>
      <c r="R130" s="28" t="str">
        <f>IF($A130="","",_xll.ciqfunctions.udf.CIQ($A130,"IQ_EBITDA_INT",IQ_LTM,IQ_TODAY,"CHP"))</f>
        <v/>
      </c>
      <c r="S130" s="28" t="str">
        <f>IF($A130="","",_xll.ciqfunctions.udf.CIQ($A130,"IQ_FFO_TOTAL_DEBT",IQ_LTM,IQ_TODAY,"CHP"))</f>
        <v/>
      </c>
      <c r="T130" s="28" t="str">
        <f>IF($A130="","",_xll.ciqfunctions.udf.CIQ($A130,"IQ_NET_DEBT_EBITDA",IQ_LTM,IQ_TODAY,"CHP"))</f>
        <v/>
      </c>
      <c r="U130" s="28" t="str">
        <f>IF($A130="","",_xll.ciqfunctions.udf.CIQ($A130,"IQ_TOTAL_DEBT_CAP",IQ_LTM,IQ_TODAY,"CHP"))</f>
        <v/>
      </c>
      <c r="V130" s="28" t="str">
        <f>IF($A130="","",_xll.ciqfunctions.udf.CIQ($A130,"IQ_DEBT_TOTAL_LIAB",IQ_LTM,IQ_TODAY,"CHP"))</f>
        <v/>
      </c>
      <c r="W130" s="28" t="str">
        <f>IF($A130="","",_xll.ciqfunctions.udf.CIQ($A130,"IQ_TOTAL_DEBT_TOTAL_REV",IQ_LTM,IQ_TODAY,"CHP"))</f>
        <v/>
      </c>
      <c r="Y130" s="28" t="str">
        <f>IF($A130="","",_xll.ciqfunctions.udf.CIQ($A130,"IQ_FFO_PLUS_CASH_ST_DEBT",IQ_LTM,IQ_TODAY,"CHP"))</f>
        <v/>
      </c>
      <c r="Z130" s="28" t="str">
        <f>IF($A130="","",_xll.ciqfunctions.udf.CIQ($A130,"IQ_FFO_GROSS_PROFIT",IQ_LTM,IQ_TODAY,"CHP"))</f>
        <v/>
      </c>
      <c r="AA130" s="28" t="str">
        <f>IF($A130="","",_xll.ciqfunctions.udf.CIQ($A130,"IQ_BASIC_DEFENSE_INTERVAL",IQ_LTM,IQ_TODAY,"CHP"))</f>
        <v/>
      </c>
      <c r="AB130" s="28" t="str">
        <f>IF($A130="","",_xll.ciqfunctions.udf.CIQ($A130,"IQ_CURRENT_RATIO",IQ_LTM,IQ_TODAY,"CHP"))</f>
        <v/>
      </c>
      <c r="AC130" s="28" t="str">
        <f>IF($A130="","",_xll.ciqfunctions.udf.CIQ($A130,"IQ_QUICK_RATIO",IQ_LTM,IQ_TODAY,"CHP"))</f>
        <v/>
      </c>
    </row>
    <row r="131" spans="3:29" ht="12.75" customHeight="1" x14ac:dyDescent="0.2">
      <c r="C131" s="37" t="str">
        <f>IF($A131="","",_xll.ciqfunctions.udf.CIQ($A131,"IQ_PERIODDATE",IQ_LTM,IQ_TODAY,"CHP"))</f>
        <v/>
      </c>
      <c r="D131" s="28" t="str">
        <f>IF($A131="","",_xll.ciqfunctions.udf.CIQ($A131,"IQ_TOTAL_REV",IQ_LTM,IQ_TODAY,"CHP",,$B$4))</f>
        <v/>
      </c>
      <c r="E131" s="28" t="str">
        <f>IF($A131="","",_xll.ciqfunctions.udf.CIQ($A131,"IQ_TOTAL_EQUITY",IQ_LTM,IQ_TODAY,"CHP",,$B$4))</f>
        <v/>
      </c>
      <c r="F131" s="28" t="str">
        <f>IF($A131="","",_xll.ciqfunctions.udf.CIQ($A131,"IQ_RETURN_CAPITAL_CHP",IQ_LTM,IQ_TODAY,"CHP"))</f>
        <v/>
      </c>
      <c r="G131" s="28" t="str">
        <f>IF($A131="","",_xll.ciqfunctions.udf.CIQ($A131,"IQ_RECURRING_EARN_ASSETS",IQ_LTM,IQ_TODAY,"CHP"))</f>
        <v/>
      </c>
      <c r="H131" s="28" t="str">
        <f>IF($A131="","",_xll.ciqfunctions.udf.CIQ($A131,"IQ_NET_WORKING_CAP_REV",IQ_LTM,IQ_TODAY,"CHP"))</f>
        <v/>
      </c>
      <c r="I131" s="28" t="str">
        <f>IF($A131="","",_xll.ciqfunctions.udf.CIQ($A131,"IQ_ASSET_TURNOVER",IQ_LTM,IQ_TODAY,"CHP"))</f>
        <v/>
      </c>
      <c r="J131" s="28" t="str">
        <f>IF($A131="","",_xll.ciqfunctions.udf.CIQ($A131,"IQ_INTAN_ASSETS_REV",IQ_LTM,IQ_TODAY,"CHP"))</f>
        <v/>
      </c>
      <c r="K131" s="28" t="str">
        <f>IF($A131="","",_xll.ciqfunctions.udf.CIQ($A131,"IQ_NET_WORKING_CAP_TOTAL_ASSETS",IQ_LTM,IQ_TODAY,"CHP"))</f>
        <v/>
      </c>
      <c r="L131" s="28" t="str">
        <f>IF($A131="","",_xll.ciqfunctions.udf.CIQ($A131,"IQ_AP_AR",IQ_LTM,IQ_TODAY,"CHP"))</f>
        <v/>
      </c>
      <c r="M131" s="28" t="str">
        <f>IF($A131="","",_xll.ciqfunctions.udf.CIQ($A131,"IQ_MGMT_RATE_RETURN",IQ_LTM,IQ_TODAY,"CHP"))</f>
        <v/>
      </c>
      <c r="N131" s="28" t="str">
        <f>IF($A131="","",_xll.ciqfunctions.udf.CIQ($A131,"IQ_GROSS_MARGIN",IQ_LTM,IQ_TODAY,"CHP"))</f>
        <v/>
      </c>
      <c r="O131" s="28" t="str">
        <f>IF($A131="","",_xll.ciqfunctions.udf.CIQ($A131,"IQ_EBITDA_MARGIN",IQ_LTM,IQ_TODAY,"CHP"))</f>
        <v/>
      </c>
      <c r="Q131" s="28" t="str">
        <f>IF($A131="","",_xll.ciqfunctions.udf.CIQ($A131,"IQ_FFO_INT",IQ_LTM,IQ_TODAY,"CHP"))</f>
        <v/>
      </c>
      <c r="R131" s="28" t="str">
        <f>IF($A131="","",_xll.ciqfunctions.udf.CIQ($A131,"IQ_EBITDA_INT",IQ_LTM,IQ_TODAY,"CHP"))</f>
        <v/>
      </c>
      <c r="S131" s="28" t="str">
        <f>IF($A131="","",_xll.ciqfunctions.udf.CIQ($A131,"IQ_FFO_TOTAL_DEBT",IQ_LTM,IQ_TODAY,"CHP"))</f>
        <v/>
      </c>
      <c r="T131" s="28" t="str">
        <f>IF($A131="","",_xll.ciqfunctions.udf.CIQ($A131,"IQ_NET_DEBT_EBITDA",IQ_LTM,IQ_TODAY,"CHP"))</f>
        <v/>
      </c>
      <c r="U131" s="28" t="str">
        <f>IF($A131="","",_xll.ciqfunctions.udf.CIQ($A131,"IQ_TOTAL_DEBT_CAP",IQ_LTM,IQ_TODAY,"CHP"))</f>
        <v/>
      </c>
      <c r="V131" s="28" t="str">
        <f>IF($A131="","",_xll.ciqfunctions.udf.CIQ($A131,"IQ_DEBT_TOTAL_LIAB",IQ_LTM,IQ_TODAY,"CHP"))</f>
        <v/>
      </c>
      <c r="W131" s="28" t="str">
        <f>IF($A131="","",_xll.ciqfunctions.udf.CIQ($A131,"IQ_TOTAL_DEBT_TOTAL_REV",IQ_LTM,IQ_TODAY,"CHP"))</f>
        <v/>
      </c>
      <c r="Y131" s="28" t="str">
        <f>IF($A131="","",_xll.ciqfunctions.udf.CIQ($A131,"IQ_FFO_PLUS_CASH_ST_DEBT",IQ_LTM,IQ_TODAY,"CHP"))</f>
        <v/>
      </c>
      <c r="Z131" s="28" t="str">
        <f>IF($A131="","",_xll.ciqfunctions.udf.CIQ($A131,"IQ_FFO_GROSS_PROFIT",IQ_LTM,IQ_TODAY,"CHP"))</f>
        <v/>
      </c>
      <c r="AA131" s="28" t="str">
        <f>IF($A131="","",_xll.ciqfunctions.udf.CIQ($A131,"IQ_BASIC_DEFENSE_INTERVAL",IQ_LTM,IQ_TODAY,"CHP"))</f>
        <v/>
      </c>
      <c r="AB131" s="28" t="str">
        <f>IF($A131="","",_xll.ciqfunctions.udf.CIQ($A131,"IQ_CURRENT_RATIO",IQ_LTM,IQ_TODAY,"CHP"))</f>
        <v/>
      </c>
      <c r="AC131" s="28" t="str">
        <f>IF($A131="","",_xll.ciqfunctions.udf.CIQ($A131,"IQ_QUICK_RATIO",IQ_LTM,IQ_TODAY,"CHP"))</f>
        <v/>
      </c>
    </row>
    <row r="132" spans="3:29" ht="12.75" customHeight="1" x14ac:dyDescent="0.2">
      <c r="C132" s="37" t="str">
        <f>IF($A132="","",_xll.ciqfunctions.udf.CIQ($A132,"IQ_PERIODDATE",IQ_LTM,IQ_TODAY,"CHP"))</f>
        <v/>
      </c>
      <c r="D132" s="28" t="str">
        <f>IF($A132="","",_xll.ciqfunctions.udf.CIQ($A132,"IQ_TOTAL_REV",IQ_LTM,IQ_TODAY,"CHP",,$B$4))</f>
        <v/>
      </c>
      <c r="E132" s="28" t="str">
        <f>IF($A132="","",_xll.ciqfunctions.udf.CIQ($A132,"IQ_TOTAL_EQUITY",IQ_LTM,IQ_TODAY,"CHP",,$B$4))</f>
        <v/>
      </c>
      <c r="F132" s="28" t="str">
        <f>IF($A132="","",_xll.ciqfunctions.udf.CIQ($A132,"IQ_RETURN_CAPITAL_CHP",IQ_LTM,IQ_TODAY,"CHP"))</f>
        <v/>
      </c>
      <c r="G132" s="28" t="str">
        <f>IF($A132="","",_xll.ciqfunctions.udf.CIQ($A132,"IQ_RECURRING_EARN_ASSETS",IQ_LTM,IQ_TODAY,"CHP"))</f>
        <v/>
      </c>
      <c r="H132" s="28" t="str">
        <f>IF($A132="","",_xll.ciqfunctions.udf.CIQ($A132,"IQ_NET_WORKING_CAP_REV",IQ_LTM,IQ_TODAY,"CHP"))</f>
        <v/>
      </c>
      <c r="I132" s="28" t="str">
        <f>IF($A132="","",_xll.ciqfunctions.udf.CIQ($A132,"IQ_ASSET_TURNOVER",IQ_LTM,IQ_TODAY,"CHP"))</f>
        <v/>
      </c>
      <c r="J132" s="28" t="str">
        <f>IF($A132="","",_xll.ciqfunctions.udf.CIQ($A132,"IQ_INTAN_ASSETS_REV",IQ_LTM,IQ_TODAY,"CHP"))</f>
        <v/>
      </c>
      <c r="K132" s="28" t="str">
        <f>IF($A132="","",_xll.ciqfunctions.udf.CIQ($A132,"IQ_NET_WORKING_CAP_TOTAL_ASSETS",IQ_LTM,IQ_TODAY,"CHP"))</f>
        <v/>
      </c>
      <c r="L132" s="28" t="str">
        <f>IF($A132="","",_xll.ciqfunctions.udf.CIQ($A132,"IQ_AP_AR",IQ_LTM,IQ_TODAY,"CHP"))</f>
        <v/>
      </c>
      <c r="M132" s="28" t="str">
        <f>IF($A132="","",_xll.ciqfunctions.udf.CIQ($A132,"IQ_MGMT_RATE_RETURN",IQ_LTM,IQ_TODAY,"CHP"))</f>
        <v/>
      </c>
      <c r="N132" s="28" t="str">
        <f>IF($A132="","",_xll.ciqfunctions.udf.CIQ($A132,"IQ_GROSS_MARGIN",IQ_LTM,IQ_TODAY,"CHP"))</f>
        <v/>
      </c>
      <c r="O132" s="28" t="str">
        <f>IF($A132="","",_xll.ciqfunctions.udf.CIQ($A132,"IQ_EBITDA_MARGIN",IQ_LTM,IQ_TODAY,"CHP"))</f>
        <v/>
      </c>
      <c r="Q132" s="28" t="str">
        <f>IF($A132="","",_xll.ciqfunctions.udf.CIQ($A132,"IQ_FFO_INT",IQ_LTM,IQ_TODAY,"CHP"))</f>
        <v/>
      </c>
      <c r="R132" s="28" t="str">
        <f>IF($A132="","",_xll.ciqfunctions.udf.CIQ($A132,"IQ_EBITDA_INT",IQ_LTM,IQ_TODAY,"CHP"))</f>
        <v/>
      </c>
      <c r="S132" s="28" t="str">
        <f>IF($A132="","",_xll.ciqfunctions.udf.CIQ($A132,"IQ_FFO_TOTAL_DEBT",IQ_LTM,IQ_TODAY,"CHP"))</f>
        <v/>
      </c>
      <c r="T132" s="28" t="str">
        <f>IF($A132="","",_xll.ciqfunctions.udf.CIQ($A132,"IQ_NET_DEBT_EBITDA",IQ_LTM,IQ_TODAY,"CHP"))</f>
        <v/>
      </c>
      <c r="U132" s="28" t="str">
        <f>IF($A132="","",_xll.ciqfunctions.udf.CIQ($A132,"IQ_TOTAL_DEBT_CAP",IQ_LTM,IQ_TODAY,"CHP"))</f>
        <v/>
      </c>
      <c r="V132" s="28" t="str">
        <f>IF($A132="","",_xll.ciqfunctions.udf.CIQ($A132,"IQ_DEBT_TOTAL_LIAB",IQ_LTM,IQ_TODAY,"CHP"))</f>
        <v/>
      </c>
      <c r="W132" s="28" t="str">
        <f>IF($A132="","",_xll.ciqfunctions.udf.CIQ($A132,"IQ_TOTAL_DEBT_TOTAL_REV",IQ_LTM,IQ_TODAY,"CHP"))</f>
        <v/>
      </c>
      <c r="Y132" s="28" t="str">
        <f>IF($A132="","",_xll.ciqfunctions.udf.CIQ($A132,"IQ_FFO_PLUS_CASH_ST_DEBT",IQ_LTM,IQ_TODAY,"CHP"))</f>
        <v/>
      </c>
      <c r="Z132" s="28" t="str">
        <f>IF($A132="","",_xll.ciqfunctions.udf.CIQ($A132,"IQ_FFO_GROSS_PROFIT",IQ_LTM,IQ_TODAY,"CHP"))</f>
        <v/>
      </c>
      <c r="AA132" s="28" t="str">
        <f>IF($A132="","",_xll.ciqfunctions.udf.CIQ($A132,"IQ_BASIC_DEFENSE_INTERVAL",IQ_LTM,IQ_TODAY,"CHP"))</f>
        <v/>
      </c>
      <c r="AB132" s="28" t="str">
        <f>IF($A132="","",_xll.ciqfunctions.udf.CIQ($A132,"IQ_CURRENT_RATIO",IQ_LTM,IQ_TODAY,"CHP"))</f>
        <v/>
      </c>
      <c r="AC132" s="28" t="str">
        <f>IF($A132="","",_xll.ciqfunctions.udf.CIQ($A132,"IQ_QUICK_RATIO",IQ_LTM,IQ_TODAY,"CHP"))</f>
        <v/>
      </c>
    </row>
    <row r="133" spans="3:29" ht="12.75" customHeight="1" x14ac:dyDescent="0.2">
      <c r="C133" s="37" t="str">
        <f>IF($A133="","",_xll.ciqfunctions.udf.CIQ($A133,"IQ_PERIODDATE",IQ_LTM,IQ_TODAY,"CHP"))</f>
        <v/>
      </c>
      <c r="D133" s="28" t="str">
        <f>IF($A133="","",_xll.ciqfunctions.udf.CIQ($A133,"IQ_TOTAL_REV",IQ_LTM,IQ_TODAY,"CHP",,$B$4))</f>
        <v/>
      </c>
      <c r="E133" s="28" t="str">
        <f>IF($A133="","",_xll.ciqfunctions.udf.CIQ($A133,"IQ_TOTAL_EQUITY",IQ_LTM,IQ_TODAY,"CHP",,$B$4))</f>
        <v/>
      </c>
      <c r="F133" s="28" t="str">
        <f>IF($A133="","",_xll.ciqfunctions.udf.CIQ($A133,"IQ_RETURN_CAPITAL_CHP",IQ_LTM,IQ_TODAY,"CHP"))</f>
        <v/>
      </c>
      <c r="G133" s="28" t="str">
        <f>IF($A133="","",_xll.ciqfunctions.udf.CIQ($A133,"IQ_RECURRING_EARN_ASSETS",IQ_LTM,IQ_TODAY,"CHP"))</f>
        <v/>
      </c>
      <c r="H133" s="28" t="str">
        <f>IF($A133="","",_xll.ciqfunctions.udf.CIQ($A133,"IQ_NET_WORKING_CAP_REV",IQ_LTM,IQ_TODAY,"CHP"))</f>
        <v/>
      </c>
      <c r="I133" s="28" t="str">
        <f>IF($A133="","",_xll.ciqfunctions.udf.CIQ($A133,"IQ_ASSET_TURNOVER",IQ_LTM,IQ_TODAY,"CHP"))</f>
        <v/>
      </c>
      <c r="J133" s="28" t="str">
        <f>IF($A133="","",_xll.ciqfunctions.udf.CIQ($A133,"IQ_INTAN_ASSETS_REV",IQ_LTM,IQ_TODAY,"CHP"))</f>
        <v/>
      </c>
      <c r="K133" s="28" t="str">
        <f>IF($A133="","",_xll.ciqfunctions.udf.CIQ($A133,"IQ_NET_WORKING_CAP_TOTAL_ASSETS",IQ_LTM,IQ_TODAY,"CHP"))</f>
        <v/>
      </c>
      <c r="L133" s="28" t="str">
        <f>IF($A133="","",_xll.ciqfunctions.udf.CIQ($A133,"IQ_AP_AR",IQ_LTM,IQ_TODAY,"CHP"))</f>
        <v/>
      </c>
      <c r="M133" s="28" t="str">
        <f>IF($A133="","",_xll.ciqfunctions.udf.CIQ($A133,"IQ_MGMT_RATE_RETURN",IQ_LTM,IQ_TODAY,"CHP"))</f>
        <v/>
      </c>
      <c r="N133" s="28" t="str">
        <f>IF($A133="","",_xll.ciqfunctions.udf.CIQ($A133,"IQ_GROSS_MARGIN",IQ_LTM,IQ_TODAY,"CHP"))</f>
        <v/>
      </c>
      <c r="O133" s="28" t="str">
        <f>IF($A133="","",_xll.ciqfunctions.udf.CIQ($A133,"IQ_EBITDA_MARGIN",IQ_LTM,IQ_TODAY,"CHP"))</f>
        <v/>
      </c>
      <c r="Q133" s="28" t="str">
        <f>IF($A133="","",_xll.ciqfunctions.udf.CIQ($A133,"IQ_FFO_INT",IQ_LTM,IQ_TODAY,"CHP"))</f>
        <v/>
      </c>
      <c r="R133" s="28" t="str">
        <f>IF($A133="","",_xll.ciqfunctions.udf.CIQ($A133,"IQ_EBITDA_INT",IQ_LTM,IQ_TODAY,"CHP"))</f>
        <v/>
      </c>
      <c r="S133" s="28" t="str">
        <f>IF($A133="","",_xll.ciqfunctions.udf.CIQ($A133,"IQ_FFO_TOTAL_DEBT",IQ_LTM,IQ_TODAY,"CHP"))</f>
        <v/>
      </c>
      <c r="T133" s="28" t="str">
        <f>IF($A133="","",_xll.ciqfunctions.udf.CIQ($A133,"IQ_NET_DEBT_EBITDA",IQ_LTM,IQ_TODAY,"CHP"))</f>
        <v/>
      </c>
      <c r="U133" s="28" t="str">
        <f>IF($A133="","",_xll.ciqfunctions.udf.CIQ($A133,"IQ_TOTAL_DEBT_CAP",IQ_LTM,IQ_TODAY,"CHP"))</f>
        <v/>
      </c>
      <c r="V133" s="28" t="str">
        <f>IF($A133="","",_xll.ciqfunctions.udf.CIQ($A133,"IQ_DEBT_TOTAL_LIAB",IQ_LTM,IQ_TODAY,"CHP"))</f>
        <v/>
      </c>
      <c r="W133" s="28" t="str">
        <f>IF($A133="","",_xll.ciqfunctions.udf.CIQ($A133,"IQ_TOTAL_DEBT_TOTAL_REV",IQ_LTM,IQ_TODAY,"CHP"))</f>
        <v/>
      </c>
      <c r="Y133" s="28" t="str">
        <f>IF($A133="","",_xll.ciqfunctions.udf.CIQ($A133,"IQ_FFO_PLUS_CASH_ST_DEBT",IQ_LTM,IQ_TODAY,"CHP"))</f>
        <v/>
      </c>
      <c r="Z133" s="28" t="str">
        <f>IF($A133="","",_xll.ciqfunctions.udf.CIQ($A133,"IQ_FFO_GROSS_PROFIT",IQ_LTM,IQ_TODAY,"CHP"))</f>
        <v/>
      </c>
      <c r="AA133" s="28" t="str">
        <f>IF($A133="","",_xll.ciqfunctions.udf.CIQ($A133,"IQ_BASIC_DEFENSE_INTERVAL",IQ_LTM,IQ_TODAY,"CHP"))</f>
        <v/>
      </c>
      <c r="AB133" s="28" t="str">
        <f>IF($A133="","",_xll.ciqfunctions.udf.CIQ($A133,"IQ_CURRENT_RATIO",IQ_LTM,IQ_TODAY,"CHP"))</f>
        <v/>
      </c>
      <c r="AC133" s="28" t="str">
        <f>IF($A133="","",_xll.ciqfunctions.udf.CIQ($A133,"IQ_QUICK_RATIO",IQ_LTM,IQ_TODAY,"CHP"))</f>
        <v/>
      </c>
    </row>
    <row r="134" spans="3:29" ht="12.75" customHeight="1" x14ac:dyDescent="0.2">
      <c r="C134" s="37" t="str">
        <f>IF($A134="","",_xll.ciqfunctions.udf.CIQ($A134,"IQ_PERIODDATE",IQ_LTM,IQ_TODAY,"CHP"))</f>
        <v/>
      </c>
      <c r="D134" s="28" t="str">
        <f>IF($A134="","",_xll.ciqfunctions.udf.CIQ($A134,"IQ_TOTAL_REV",IQ_LTM,IQ_TODAY,"CHP",,$B$4))</f>
        <v/>
      </c>
      <c r="E134" s="28" t="str">
        <f>IF($A134="","",_xll.ciqfunctions.udf.CIQ($A134,"IQ_TOTAL_EQUITY",IQ_LTM,IQ_TODAY,"CHP",,$B$4))</f>
        <v/>
      </c>
      <c r="F134" s="28" t="str">
        <f>IF($A134="","",_xll.ciqfunctions.udf.CIQ($A134,"IQ_RETURN_CAPITAL_CHP",IQ_LTM,IQ_TODAY,"CHP"))</f>
        <v/>
      </c>
      <c r="G134" s="28" t="str">
        <f>IF($A134="","",_xll.ciqfunctions.udf.CIQ($A134,"IQ_RECURRING_EARN_ASSETS",IQ_LTM,IQ_TODAY,"CHP"))</f>
        <v/>
      </c>
      <c r="H134" s="28" t="str">
        <f>IF($A134="","",_xll.ciqfunctions.udf.CIQ($A134,"IQ_NET_WORKING_CAP_REV",IQ_LTM,IQ_TODAY,"CHP"))</f>
        <v/>
      </c>
      <c r="I134" s="28" t="str">
        <f>IF($A134="","",_xll.ciqfunctions.udf.CIQ($A134,"IQ_ASSET_TURNOVER",IQ_LTM,IQ_TODAY,"CHP"))</f>
        <v/>
      </c>
      <c r="J134" s="28" t="str">
        <f>IF($A134="","",_xll.ciqfunctions.udf.CIQ($A134,"IQ_INTAN_ASSETS_REV",IQ_LTM,IQ_TODAY,"CHP"))</f>
        <v/>
      </c>
      <c r="K134" s="28" t="str">
        <f>IF($A134="","",_xll.ciqfunctions.udf.CIQ($A134,"IQ_NET_WORKING_CAP_TOTAL_ASSETS",IQ_LTM,IQ_TODAY,"CHP"))</f>
        <v/>
      </c>
      <c r="L134" s="28" t="str">
        <f>IF($A134="","",_xll.ciqfunctions.udf.CIQ($A134,"IQ_AP_AR",IQ_LTM,IQ_TODAY,"CHP"))</f>
        <v/>
      </c>
      <c r="M134" s="28" t="str">
        <f>IF($A134="","",_xll.ciqfunctions.udf.CIQ($A134,"IQ_MGMT_RATE_RETURN",IQ_LTM,IQ_TODAY,"CHP"))</f>
        <v/>
      </c>
      <c r="N134" s="28" t="str">
        <f>IF($A134="","",_xll.ciqfunctions.udf.CIQ($A134,"IQ_GROSS_MARGIN",IQ_LTM,IQ_TODAY,"CHP"))</f>
        <v/>
      </c>
      <c r="O134" s="28" t="str">
        <f>IF($A134="","",_xll.ciqfunctions.udf.CIQ($A134,"IQ_EBITDA_MARGIN",IQ_LTM,IQ_TODAY,"CHP"))</f>
        <v/>
      </c>
      <c r="Q134" s="28" t="str">
        <f>IF($A134="","",_xll.ciqfunctions.udf.CIQ($A134,"IQ_FFO_INT",IQ_LTM,IQ_TODAY,"CHP"))</f>
        <v/>
      </c>
      <c r="R134" s="28" t="str">
        <f>IF($A134="","",_xll.ciqfunctions.udf.CIQ($A134,"IQ_EBITDA_INT",IQ_LTM,IQ_TODAY,"CHP"))</f>
        <v/>
      </c>
      <c r="S134" s="28" t="str">
        <f>IF($A134="","",_xll.ciqfunctions.udf.CIQ($A134,"IQ_FFO_TOTAL_DEBT",IQ_LTM,IQ_TODAY,"CHP"))</f>
        <v/>
      </c>
      <c r="T134" s="28" t="str">
        <f>IF($A134="","",_xll.ciqfunctions.udf.CIQ($A134,"IQ_NET_DEBT_EBITDA",IQ_LTM,IQ_TODAY,"CHP"))</f>
        <v/>
      </c>
      <c r="U134" s="28" t="str">
        <f>IF($A134="","",_xll.ciqfunctions.udf.CIQ($A134,"IQ_TOTAL_DEBT_CAP",IQ_LTM,IQ_TODAY,"CHP"))</f>
        <v/>
      </c>
      <c r="V134" s="28" t="str">
        <f>IF($A134="","",_xll.ciqfunctions.udf.CIQ($A134,"IQ_DEBT_TOTAL_LIAB",IQ_LTM,IQ_TODAY,"CHP"))</f>
        <v/>
      </c>
      <c r="W134" s="28" t="str">
        <f>IF($A134="","",_xll.ciqfunctions.udf.CIQ($A134,"IQ_TOTAL_DEBT_TOTAL_REV",IQ_LTM,IQ_TODAY,"CHP"))</f>
        <v/>
      </c>
      <c r="Y134" s="28" t="str">
        <f>IF($A134="","",_xll.ciqfunctions.udf.CIQ($A134,"IQ_FFO_PLUS_CASH_ST_DEBT",IQ_LTM,IQ_TODAY,"CHP"))</f>
        <v/>
      </c>
      <c r="Z134" s="28" t="str">
        <f>IF($A134="","",_xll.ciqfunctions.udf.CIQ($A134,"IQ_FFO_GROSS_PROFIT",IQ_LTM,IQ_TODAY,"CHP"))</f>
        <v/>
      </c>
      <c r="AA134" s="28" t="str">
        <f>IF($A134="","",_xll.ciqfunctions.udf.CIQ($A134,"IQ_BASIC_DEFENSE_INTERVAL",IQ_LTM,IQ_TODAY,"CHP"))</f>
        <v/>
      </c>
      <c r="AB134" s="28" t="str">
        <f>IF($A134="","",_xll.ciqfunctions.udf.CIQ($A134,"IQ_CURRENT_RATIO",IQ_LTM,IQ_TODAY,"CHP"))</f>
        <v/>
      </c>
      <c r="AC134" s="28" t="str">
        <f>IF($A134="","",_xll.ciqfunctions.udf.CIQ($A134,"IQ_QUICK_RATIO",IQ_LTM,IQ_TODAY,"CHP"))</f>
        <v/>
      </c>
    </row>
    <row r="135" spans="3:29" ht="12.75" customHeight="1" x14ac:dyDescent="0.2">
      <c r="C135" s="37" t="str">
        <f>IF($A135="","",_xll.ciqfunctions.udf.CIQ($A135,"IQ_PERIODDATE",IQ_LTM,IQ_TODAY,"CHP"))</f>
        <v/>
      </c>
      <c r="D135" s="28" t="str">
        <f>IF($A135="","",_xll.ciqfunctions.udf.CIQ($A135,"IQ_TOTAL_REV",IQ_LTM,IQ_TODAY,"CHP",,$B$4))</f>
        <v/>
      </c>
      <c r="E135" s="28" t="str">
        <f>IF($A135="","",_xll.ciqfunctions.udf.CIQ($A135,"IQ_TOTAL_EQUITY",IQ_LTM,IQ_TODAY,"CHP",,$B$4))</f>
        <v/>
      </c>
      <c r="F135" s="28" t="str">
        <f>IF($A135="","",_xll.ciqfunctions.udf.CIQ($A135,"IQ_RETURN_CAPITAL_CHP",IQ_LTM,IQ_TODAY,"CHP"))</f>
        <v/>
      </c>
      <c r="G135" s="28" t="str">
        <f>IF($A135="","",_xll.ciqfunctions.udf.CIQ($A135,"IQ_RECURRING_EARN_ASSETS",IQ_LTM,IQ_TODAY,"CHP"))</f>
        <v/>
      </c>
      <c r="H135" s="28" t="str">
        <f>IF($A135="","",_xll.ciqfunctions.udf.CIQ($A135,"IQ_NET_WORKING_CAP_REV",IQ_LTM,IQ_TODAY,"CHP"))</f>
        <v/>
      </c>
      <c r="I135" s="28" t="str">
        <f>IF($A135="","",_xll.ciqfunctions.udf.CIQ($A135,"IQ_ASSET_TURNOVER",IQ_LTM,IQ_TODAY,"CHP"))</f>
        <v/>
      </c>
      <c r="J135" s="28" t="str">
        <f>IF($A135="","",_xll.ciqfunctions.udf.CIQ($A135,"IQ_INTAN_ASSETS_REV",IQ_LTM,IQ_TODAY,"CHP"))</f>
        <v/>
      </c>
      <c r="K135" s="28" t="str">
        <f>IF($A135="","",_xll.ciqfunctions.udf.CIQ($A135,"IQ_NET_WORKING_CAP_TOTAL_ASSETS",IQ_LTM,IQ_TODAY,"CHP"))</f>
        <v/>
      </c>
      <c r="L135" s="28" t="str">
        <f>IF($A135="","",_xll.ciqfunctions.udf.CIQ($A135,"IQ_AP_AR",IQ_LTM,IQ_TODAY,"CHP"))</f>
        <v/>
      </c>
      <c r="M135" s="28" t="str">
        <f>IF($A135="","",_xll.ciqfunctions.udf.CIQ($A135,"IQ_MGMT_RATE_RETURN",IQ_LTM,IQ_TODAY,"CHP"))</f>
        <v/>
      </c>
      <c r="N135" s="28" t="str">
        <f>IF($A135="","",_xll.ciqfunctions.udf.CIQ($A135,"IQ_GROSS_MARGIN",IQ_LTM,IQ_TODAY,"CHP"))</f>
        <v/>
      </c>
      <c r="O135" s="28" t="str">
        <f>IF($A135="","",_xll.ciqfunctions.udf.CIQ($A135,"IQ_EBITDA_MARGIN",IQ_LTM,IQ_TODAY,"CHP"))</f>
        <v/>
      </c>
      <c r="Q135" s="28" t="str">
        <f>IF($A135="","",_xll.ciqfunctions.udf.CIQ($A135,"IQ_FFO_INT",IQ_LTM,IQ_TODAY,"CHP"))</f>
        <v/>
      </c>
      <c r="R135" s="28" t="str">
        <f>IF($A135="","",_xll.ciqfunctions.udf.CIQ($A135,"IQ_EBITDA_INT",IQ_LTM,IQ_TODAY,"CHP"))</f>
        <v/>
      </c>
      <c r="S135" s="28" t="str">
        <f>IF($A135="","",_xll.ciqfunctions.udf.CIQ($A135,"IQ_FFO_TOTAL_DEBT",IQ_LTM,IQ_TODAY,"CHP"))</f>
        <v/>
      </c>
      <c r="T135" s="28" t="str">
        <f>IF($A135="","",_xll.ciqfunctions.udf.CIQ($A135,"IQ_NET_DEBT_EBITDA",IQ_LTM,IQ_TODAY,"CHP"))</f>
        <v/>
      </c>
      <c r="U135" s="28" t="str">
        <f>IF($A135="","",_xll.ciqfunctions.udf.CIQ($A135,"IQ_TOTAL_DEBT_CAP",IQ_LTM,IQ_TODAY,"CHP"))</f>
        <v/>
      </c>
      <c r="V135" s="28" t="str">
        <f>IF($A135="","",_xll.ciqfunctions.udf.CIQ($A135,"IQ_DEBT_TOTAL_LIAB",IQ_LTM,IQ_TODAY,"CHP"))</f>
        <v/>
      </c>
      <c r="W135" s="28" t="str">
        <f>IF($A135="","",_xll.ciqfunctions.udf.CIQ($A135,"IQ_TOTAL_DEBT_TOTAL_REV",IQ_LTM,IQ_TODAY,"CHP"))</f>
        <v/>
      </c>
      <c r="Y135" s="28" t="str">
        <f>IF($A135="","",_xll.ciqfunctions.udf.CIQ($A135,"IQ_FFO_PLUS_CASH_ST_DEBT",IQ_LTM,IQ_TODAY,"CHP"))</f>
        <v/>
      </c>
      <c r="Z135" s="28" t="str">
        <f>IF($A135="","",_xll.ciqfunctions.udf.CIQ($A135,"IQ_FFO_GROSS_PROFIT",IQ_LTM,IQ_TODAY,"CHP"))</f>
        <v/>
      </c>
      <c r="AA135" s="28" t="str">
        <f>IF($A135="","",_xll.ciqfunctions.udf.CIQ($A135,"IQ_BASIC_DEFENSE_INTERVAL",IQ_LTM,IQ_TODAY,"CHP"))</f>
        <v/>
      </c>
      <c r="AB135" s="28" t="str">
        <f>IF($A135="","",_xll.ciqfunctions.udf.CIQ($A135,"IQ_CURRENT_RATIO",IQ_LTM,IQ_TODAY,"CHP"))</f>
        <v/>
      </c>
      <c r="AC135" s="28" t="str">
        <f>IF($A135="","",_xll.ciqfunctions.udf.CIQ($A135,"IQ_QUICK_RATIO",IQ_LTM,IQ_TODAY,"CHP"))</f>
        <v/>
      </c>
    </row>
    <row r="136" spans="3:29" ht="12.75" customHeight="1" x14ac:dyDescent="0.2">
      <c r="C136" s="37" t="str">
        <f>IF($A136="","",_xll.ciqfunctions.udf.CIQ($A136,"IQ_PERIODDATE",IQ_LTM,IQ_TODAY,"CHP"))</f>
        <v/>
      </c>
      <c r="D136" s="28" t="str">
        <f>IF($A136="","",_xll.ciqfunctions.udf.CIQ($A136,"IQ_TOTAL_REV",IQ_LTM,IQ_TODAY,"CHP",,$B$4))</f>
        <v/>
      </c>
      <c r="E136" s="28" t="str">
        <f>IF($A136="","",_xll.ciqfunctions.udf.CIQ($A136,"IQ_TOTAL_EQUITY",IQ_LTM,IQ_TODAY,"CHP",,$B$4))</f>
        <v/>
      </c>
      <c r="F136" s="28" t="str">
        <f>IF($A136="","",_xll.ciqfunctions.udf.CIQ($A136,"IQ_RETURN_CAPITAL_CHP",IQ_LTM,IQ_TODAY,"CHP"))</f>
        <v/>
      </c>
      <c r="G136" s="28" t="str">
        <f>IF($A136="","",_xll.ciqfunctions.udf.CIQ($A136,"IQ_RECURRING_EARN_ASSETS",IQ_LTM,IQ_TODAY,"CHP"))</f>
        <v/>
      </c>
      <c r="H136" s="28" t="str">
        <f>IF($A136="","",_xll.ciqfunctions.udf.CIQ($A136,"IQ_NET_WORKING_CAP_REV",IQ_LTM,IQ_TODAY,"CHP"))</f>
        <v/>
      </c>
      <c r="I136" s="28" t="str">
        <f>IF($A136="","",_xll.ciqfunctions.udf.CIQ($A136,"IQ_ASSET_TURNOVER",IQ_LTM,IQ_TODAY,"CHP"))</f>
        <v/>
      </c>
      <c r="J136" s="28" t="str">
        <f>IF($A136="","",_xll.ciqfunctions.udf.CIQ($A136,"IQ_INTAN_ASSETS_REV",IQ_LTM,IQ_TODAY,"CHP"))</f>
        <v/>
      </c>
      <c r="K136" s="28" t="str">
        <f>IF($A136="","",_xll.ciqfunctions.udf.CIQ($A136,"IQ_NET_WORKING_CAP_TOTAL_ASSETS",IQ_LTM,IQ_TODAY,"CHP"))</f>
        <v/>
      </c>
      <c r="L136" s="28" t="str">
        <f>IF($A136="","",_xll.ciqfunctions.udf.CIQ($A136,"IQ_AP_AR",IQ_LTM,IQ_TODAY,"CHP"))</f>
        <v/>
      </c>
      <c r="M136" s="28" t="str">
        <f>IF($A136="","",_xll.ciqfunctions.udf.CIQ($A136,"IQ_MGMT_RATE_RETURN",IQ_LTM,IQ_TODAY,"CHP"))</f>
        <v/>
      </c>
      <c r="N136" s="28" t="str">
        <f>IF($A136="","",_xll.ciqfunctions.udf.CIQ($A136,"IQ_GROSS_MARGIN",IQ_LTM,IQ_TODAY,"CHP"))</f>
        <v/>
      </c>
      <c r="O136" s="28" t="str">
        <f>IF($A136="","",_xll.ciqfunctions.udf.CIQ($A136,"IQ_EBITDA_MARGIN",IQ_LTM,IQ_TODAY,"CHP"))</f>
        <v/>
      </c>
      <c r="Q136" s="28" t="str">
        <f>IF($A136="","",_xll.ciqfunctions.udf.CIQ($A136,"IQ_FFO_INT",IQ_LTM,IQ_TODAY,"CHP"))</f>
        <v/>
      </c>
      <c r="R136" s="28" t="str">
        <f>IF($A136="","",_xll.ciqfunctions.udf.CIQ($A136,"IQ_EBITDA_INT",IQ_LTM,IQ_TODAY,"CHP"))</f>
        <v/>
      </c>
      <c r="S136" s="28" t="str">
        <f>IF($A136="","",_xll.ciqfunctions.udf.CIQ($A136,"IQ_FFO_TOTAL_DEBT",IQ_LTM,IQ_TODAY,"CHP"))</f>
        <v/>
      </c>
      <c r="T136" s="28" t="str">
        <f>IF($A136="","",_xll.ciqfunctions.udf.CIQ($A136,"IQ_NET_DEBT_EBITDA",IQ_LTM,IQ_TODAY,"CHP"))</f>
        <v/>
      </c>
      <c r="U136" s="28" t="str">
        <f>IF($A136="","",_xll.ciqfunctions.udf.CIQ($A136,"IQ_TOTAL_DEBT_CAP",IQ_LTM,IQ_TODAY,"CHP"))</f>
        <v/>
      </c>
      <c r="V136" s="28" t="str">
        <f>IF($A136="","",_xll.ciqfunctions.udf.CIQ($A136,"IQ_DEBT_TOTAL_LIAB",IQ_LTM,IQ_TODAY,"CHP"))</f>
        <v/>
      </c>
      <c r="W136" s="28" t="str">
        <f>IF($A136="","",_xll.ciqfunctions.udf.CIQ($A136,"IQ_TOTAL_DEBT_TOTAL_REV",IQ_LTM,IQ_TODAY,"CHP"))</f>
        <v/>
      </c>
      <c r="Y136" s="28" t="str">
        <f>IF($A136="","",_xll.ciqfunctions.udf.CIQ($A136,"IQ_FFO_PLUS_CASH_ST_DEBT",IQ_LTM,IQ_TODAY,"CHP"))</f>
        <v/>
      </c>
      <c r="Z136" s="28" t="str">
        <f>IF($A136="","",_xll.ciqfunctions.udf.CIQ($A136,"IQ_FFO_GROSS_PROFIT",IQ_LTM,IQ_TODAY,"CHP"))</f>
        <v/>
      </c>
      <c r="AA136" s="28" t="str">
        <f>IF($A136="","",_xll.ciqfunctions.udf.CIQ($A136,"IQ_BASIC_DEFENSE_INTERVAL",IQ_LTM,IQ_TODAY,"CHP"))</f>
        <v/>
      </c>
      <c r="AB136" s="28" t="str">
        <f>IF($A136="","",_xll.ciqfunctions.udf.CIQ($A136,"IQ_CURRENT_RATIO",IQ_LTM,IQ_TODAY,"CHP"))</f>
        <v/>
      </c>
      <c r="AC136" s="28" t="str">
        <f>IF($A136="","",_xll.ciqfunctions.udf.CIQ($A136,"IQ_QUICK_RATIO",IQ_LTM,IQ_TODAY,"CHP"))</f>
        <v/>
      </c>
    </row>
    <row r="137" spans="3:29" ht="12.75" customHeight="1" x14ac:dyDescent="0.2">
      <c r="C137" s="37" t="str">
        <f>IF($A137="","",_xll.ciqfunctions.udf.CIQ($A137,"IQ_PERIODDATE",IQ_LTM,IQ_TODAY,"CHP"))</f>
        <v/>
      </c>
      <c r="D137" s="28" t="str">
        <f>IF($A137="","",_xll.ciqfunctions.udf.CIQ($A137,"IQ_TOTAL_REV",IQ_LTM,IQ_TODAY,"CHP",,$B$4))</f>
        <v/>
      </c>
      <c r="E137" s="28" t="str">
        <f>IF($A137="","",_xll.ciqfunctions.udf.CIQ($A137,"IQ_TOTAL_EQUITY",IQ_LTM,IQ_TODAY,"CHP",,$B$4))</f>
        <v/>
      </c>
      <c r="F137" s="28" t="str">
        <f>IF($A137="","",_xll.ciqfunctions.udf.CIQ($A137,"IQ_RETURN_CAPITAL_CHP",IQ_LTM,IQ_TODAY,"CHP"))</f>
        <v/>
      </c>
      <c r="G137" s="28" t="str">
        <f>IF($A137="","",_xll.ciqfunctions.udf.CIQ($A137,"IQ_RECURRING_EARN_ASSETS",IQ_LTM,IQ_TODAY,"CHP"))</f>
        <v/>
      </c>
      <c r="H137" s="28" t="str">
        <f>IF($A137="","",_xll.ciqfunctions.udf.CIQ($A137,"IQ_NET_WORKING_CAP_REV",IQ_LTM,IQ_TODAY,"CHP"))</f>
        <v/>
      </c>
      <c r="I137" s="28" t="str">
        <f>IF($A137="","",_xll.ciqfunctions.udf.CIQ($A137,"IQ_ASSET_TURNOVER",IQ_LTM,IQ_TODAY,"CHP"))</f>
        <v/>
      </c>
      <c r="J137" s="28" t="str">
        <f>IF($A137="","",_xll.ciqfunctions.udf.CIQ($A137,"IQ_INTAN_ASSETS_REV",IQ_LTM,IQ_TODAY,"CHP"))</f>
        <v/>
      </c>
      <c r="K137" s="28" t="str">
        <f>IF($A137="","",_xll.ciqfunctions.udf.CIQ($A137,"IQ_NET_WORKING_CAP_TOTAL_ASSETS",IQ_LTM,IQ_TODAY,"CHP"))</f>
        <v/>
      </c>
      <c r="L137" s="28" t="str">
        <f>IF($A137="","",_xll.ciqfunctions.udf.CIQ($A137,"IQ_AP_AR",IQ_LTM,IQ_TODAY,"CHP"))</f>
        <v/>
      </c>
      <c r="M137" s="28" t="str">
        <f>IF($A137="","",_xll.ciqfunctions.udf.CIQ($A137,"IQ_MGMT_RATE_RETURN",IQ_LTM,IQ_TODAY,"CHP"))</f>
        <v/>
      </c>
      <c r="N137" s="28" t="str">
        <f>IF($A137="","",_xll.ciqfunctions.udf.CIQ($A137,"IQ_GROSS_MARGIN",IQ_LTM,IQ_TODAY,"CHP"))</f>
        <v/>
      </c>
      <c r="O137" s="28" t="str">
        <f>IF($A137="","",_xll.ciqfunctions.udf.CIQ($A137,"IQ_EBITDA_MARGIN",IQ_LTM,IQ_TODAY,"CHP"))</f>
        <v/>
      </c>
      <c r="Q137" s="28" t="str">
        <f>IF($A137="","",_xll.ciqfunctions.udf.CIQ($A137,"IQ_FFO_INT",IQ_LTM,IQ_TODAY,"CHP"))</f>
        <v/>
      </c>
      <c r="R137" s="28" t="str">
        <f>IF($A137="","",_xll.ciqfunctions.udf.CIQ($A137,"IQ_EBITDA_INT",IQ_LTM,IQ_TODAY,"CHP"))</f>
        <v/>
      </c>
      <c r="S137" s="28" t="str">
        <f>IF($A137="","",_xll.ciqfunctions.udf.CIQ($A137,"IQ_FFO_TOTAL_DEBT",IQ_LTM,IQ_TODAY,"CHP"))</f>
        <v/>
      </c>
      <c r="T137" s="28" t="str">
        <f>IF($A137="","",_xll.ciqfunctions.udf.CIQ($A137,"IQ_NET_DEBT_EBITDA",IQ_LTM,IQ_TODAY,"CHP"))</f>
        <v/>
      </c>
      <c r="U137" s="28" t="str">
        <f>IF($A137="","",_xll.ciqfunctions.udf.CIQ($A137,"IQ_TOTAL_DEBT_CAP",IQ_LTM,IQ_TODAY,"CHP"))</f>
        <v/>
      </c>
      <c r="V137" s="28" t="str">
        <f>IF($A137="","",_xll.ciqfunctions.udf.CIQ($A137,"IQ_DEBT_TOTAL_LIAB",IQ_LTM,IQ_TODAY,"CHP"))</f>
        <v/>
      </c>
      <c r="W137" s="28" t="str">
        <f>IF($A137="","",_xll.ciqfunctions.udf.CIQ($A137,"IQ_TOTAL_DEBT_TOTAL_REV",IQ_LTM,IQ_TODAY,"CHP"))</f>
        <v/>
      </c>
      <c r="Y137" s="28" t="str">
        <f>IF($A137="","",_xll.ciqfunctions.udf.CIQ($A137,"IQ_FFO_PLUS_CASH_ST_DEBT",IQ_LTM,IQ_TODAY,"CHP"))</f>
        <v/>
      </c>
      <c r="Z137" s="28" t="str">
        <f>IF($A137="","",_xll.ciqfunctions.udf.CIQ($A137,"IQ_FFO_GROSS_PROFIT",IQ_LTM,IQ_TODAY,"CHP"))</f>
        <v/>
      </c>
      <c r="AA137" s="28" t="str">
        <f>IF($A137="","",_xll.ciqfunctions.udf.CIQ($A137,"IQ_BASIC_DEFENSE_INTERVAL",IQ_LTM,IQ_TODAY,"CHP"))</f>
        <v/>
      </c>
      <c r="AB137" s="28" t="str">
        <f>IF($A137="","",_xll.ciqfunctions.udf.CIQ($A137,"IQ_CURRENT_RATIO",IQ_LTM,IQ_TODAY,"CHP"))</f>
        <v/>
      </c>
      <c r="AC137" s="28" t="str">
        <f>IF($A137="","",_xll.ciqfunctions.udf.CIQ($A137,"IQ_QUICK_RATIO",IQ_LTM,IQ_TODAY,"CHP"))</f>
        <v/>
      </c>
    </row>
    <row r="138" spans="3:29" ht="12.75" customHeight="1" x14ac:dyDescent="0.2">
      <c r="C138" s="37" t="str">
        <f>IF($A138="","",_xll.ciqfunctions.udf.CIQ($A138,"IQ_PERIODDATE",IQ_LTM,IQ_TODAY,"CHP"))</f>
        <v/>
      </c>
      <c r="D138" s="28" t="str">
        <f>IF($A138="","",_xll.ciqfunctions.udf.CIQ($A138,"IQ_TOTAL_REV",IQ_LTM,IQ_TODAY,"CHP",,$B$4))</f>
        <v/>
      </c>
      <c r="E138" s="28" t="str">
        <f>IF($A138="","",_xll.ciqfunctions.udf.CIQ($A138,"IQ_TOTAL_EQUITY",IQ_LTM,IQ_TODAY,"CHP",,$B$4))</f>
        <v/>
      </c>
      <c r="F138" s="28" t="str">
        <f>IF($A138="","",_xll.ciqfunctions.udf.CIQ($A138,"IQ_RETURN_CAPITAL_CHP",IQ_LTM,IQ_TODAY,"CHP"))</f>
        <v/>
      </c>
      <c r="G138" s="28" t="str">
        <f>IF($A138="","",_xll.ciqfunctions.udf.CIQ($A138,"IQ_RECURRING_EARN_ASSETS",IQ_LTM,IQ_TODAY,"CHP"))</f>
        <v/>
      </c>
      <c r="H138" s="28" t="str">
        <f>IF($A138="","",_xll.ciqfunctions.udf.CIQ($A138,"IQ_NET_WORKING_CAP_REV",IQ_LTM,IQ_TODAY,"CHP"))</f>
        <v/>
      </c>
      <c r="I138" s="28" t="str">
        <f>IF($A138="","",_xll.ciqfunctions.udf.CIQ($A138,"IQ_ASSET_TURNOVER",IQ_LTM,IQ_TODAY,"CHP"))</f>
        <v/>
      </c>
      <c r="J138" s="28" t="str">
        <f>IF($A138="","",_xll.ciqfunctions.udf.CIQ($A138,"IQ_INTAN_ASSETS_REV",IQ_LTM,IQ_TODAY,"CHP"))</f>
        <v/>
      </c>
      <c r="K138" s="28" t="str">
        <f>IF($A138="","",_xll.ciqfunctions.udf.CIQ($A138,"IQ_NET_WORKING_CAP_TOTAL_ASSETS",IQ_LTM,IQ_TODAY,"CHP"))</f>
        <v/>
      </c>
      <c r="L138" s="28" t="str">
        <f>IF($A138="","",_xll.ciqfunctions.udf.CIQ($A138,"IQ_AP_AR",IQ_LTM,IQ_TODAY,"CHP"))</f>
        <v/>
      </c>
      <c r="M138" s="28" t="str">
        <f>IF($A138="","",_xll.ciqfunctions.udf.CIQ($A138,"IQ_MGMT_RATE_RETURN",IQ_LTM,IQ_TODAY,"CHP"))</f>
        <v/>
      </c>
      <c r="N138" s="28" t="str">
        <f>IF($A138="","",_xll.ciqfunctions.udf.CIQ($A138,"IQ_GROSS_MARGIN",IQ_LTM,IQ_TODAY,"CHP"))</f>
        <v/>
      </c>
      <c r="O138" s="28" t="str">
        <f>IF($A138="","",_xll.ciqfunctions.udf.CIQ($A138,"IQ_EBITDA_MARGIN",IQ_LTM,IQ_TODAY,"CHP"))</f>
        <v/>
      </c>
      <c r="Q138" s="28" t="str">
        <f>IF($A138="","",_xll.ciqfunctions.udf.CIQ($A138,"IQ_FFO_INT",IQ_LTM,IQ_TODAY,"CHP"))</f>
        <v/>
      </c>
      <c r="R138" s="28" t="str">
        <f>IF($A138="","",_xll.ciqfunctions.udf.CIQ($A138,"IQ_EBITDA_INT",IQ_LTM,IQ_TODAY,"CHP"))</f>
        <v/>
      </c>
      <c r="S138" s="28" t="str">
        <f>IF($A138="","",_xll.ciqfunctions.udf.CIQ($A138,"IQ_FFO_TOTAL_DEBT",IQ_LTM,IQ_TODAY,"CHP"))</f>
        <v/>
      </c>
      <c r="T138" s="28" t="str">
        <f>IF($A138="","",_xll.ciqfunctions.udf.CIQ($A138,"IQ_NET_DEBT_EBITDA",IQ_LTM,IQ_TODAY,"CHP"))</f>
        <v/>
      </c>
      <c r="U138" s="28" t="str">
        <f>IF($A138="","",_xll.ciqfunctions.udf.CIQ($A138,"IQ_TOTAL_DEBT_CAP",IQ_LTM,IQ_TODAY,"CHP"))</f>
        <v/>
      </c>
      <c r="V138" s="28" t="str">
        <f>IF($A138="","",_xll.ciqfunctions.udf.CIQ($A138,"IQ_DEBT_TOTAL_LIAB",IQ_LTM,IQ_TODAY,"CHP"))</f>
        <v/>
      </c>
      <c r="W138" s="28" t="str">
        <f>IF($A138="","",_xll.ciqfunctions.udf.CIQ($A138,"IQ_TOTAL_DEBT_TOTAL_REV",IQ_LTM,IQ_TODAY,"CHP"))</f>
        <v/>
      </c>
      <c r="Y138" s="28" t="str">
        <f>IF($A138="","",_xll.ciqfunctions.udf.CIQ($A138,"IQ_FFO_PLUS_CASH_ST_DEBT",IQ_LTM,IQ_TODAY,"CHP"))</f>
        <v/>
      </c>
      <c r="Z138" s="28" t="str">
        <f>IF($A138="","",_xll.ciqfunctions.udf.CIQ($A138,"IQ_FFO_GROSS_PROFIT",IQ_LTM,IQ_TODAY,"CHP"))</f>
        <v/>
      </c>
      <c r="AA138" s="28" t="str">
        <f>IF($A138="","",_xll.ciqfunctions.udf.CIQ($A138,"IQ_BASIC_DEFENSE_INTERVAL",IQ_LTM,IQ_TODAY,"CHP"))</f>
        <v/>
      </c>
      <c r="AB138" s="28" t="str">
        <f>IF($A138="","",_xll.ciqfunctions.udf.CIQ($A138,"IQ_CURRENT_RATIO",IQ_LTM,IQ_TODAY,"CHP"))</f>
        <v/>
      </c>
      <c r="AC138" s="28" t="str">
        <f>IF($A138="","",_xll.ciqfunctions.udf.CIQ($A138,"IQ_QUICK_RATIO",IQ_LTM,IQ_TODAY,"CHP"))</f>
        <v/>
      </c>
    </row>
    <row r="139" spans="3:29" ht="12.75" customHeight="1" x14ac:dyDescent="0.2">
      <c r="C139" s="37" t="str">
        <f>IF($A139="","",_xll.ciqfunctions.udf.CIQ($A139,"IQ_PERIODDATE",IQ_LTM,IQ_TODAY,"CHP"))</f>
        <v/>
      </c>
      <c r="D139" s="28" t="str">
        <f>IF($A139="","",_xll.ciqfunctions.udf.CIQ($A139,"IQ_TOTAL_REV",IQ_LTM,IQ_TODAY,"CHP",,$B$4))</f>
        <v/>
      </c>
      <c r="E139" s="28" t="str">
        <f>IF($A139="","",_xll.ciqfunctions.udf.CIQ($A139,"IQ_TOTAL_EQUITY",IQ_LTM,IQ_TODAY,"CHP",,$B$4))</f>
        <v/>
      </c>
      <c r="F139" s="28" t="str">
        <f>IF($A139="","",_xll.ciqfunctions.udf.CIQ($A139,"IQ_RETURN_CAPITAL_CHP",IQ_LTM,IQ_TODAY,"CHP"))</f>
        <v/>
      </c>
      <c r="G139" s="28" t="str">
        <f>IF($A139="","",_xll.ciqfunctions.udf.CIQ($A139,"IQ_RECURRING_EARN_ASSETS",IQ_LTM,IQ_TODAY,"CHP"))</f>
        <v/>
      </c>
      <c r="H139" s="28" t="str">
        <f>IF($A139="","",_xll.ciqfunctions.udf.CIQ($A139,"IQ_NET_WORKING_CAP_REV",IQ_LTM,IQ_TODAY,"CHP"))</f>
        <v/>
      </c>
      <c r="I139" s="28" t="str">
        <f>IF($A139="","",_xll.ciqfunctions.udf.CIQ($A139,"IQ_ASSET_TURNOVER",IQ_LTM,IQ_TODAY,"CHP"))</f>
        <v/>
      </c>
      <c r="J139" s="28" t="str">
        <f>IF($A139="","",_xll.ciqfunctions.udf.CIQ($A139,"IQ_INTAN_ASSETS_REV",IQ_LTM,IQ_TODAY,"CHP"))</f>
        <v/>
      </c>
      <c r="K139" s="28" t="str">
        <f>IF($A139="","",_xll.ciqfunctions.udf.CIQ($A139,"IQ_NET_WORKING_CAP_TOTAL_ASSETS",IQ_LTM,IQ_TODAY,"CHP"))</f>
        <v/>
      </c>
      <c r="L139" s="28" t="str">
        <f>IF($A139="","",_xll.ciqfunctions.udf.CIQ($A139,"IQ_AP_AR",IQ_LTM,IQ_TODAY,"CHP"))</f>
        <v/>
      </c>
      <c r="M139" s="28" t="str">
        <f>IF($A139="","",_xll.ciqfunctions.udf.CIQ($A139,"IQ_MGMT_RATE_RETURN",IQ_LTM,IQ_TODAY,"CHP"))</f>
        <v/>
      </c>
      <c r="N139" s="28" t="str">
        <f>IF($A139="","",_xll.ciqfunctions.udf.CIQ($A139,"IQ_GROSS_MARGIN",IQ_LTM,IQ_TODAY,"CHP"))</f>
        <v/>
      </c>
      <c r="O139" s="28" t="str">
        <f>IF($A139="","",_xll.ciqfunctions.udf.CIQ($A139,"IQ_EBITDA_MARGIN",IQ_LTM,IQ_TODAY,"CHP"))</f>
        <v/>
      </c>
      <c r="Q139" s="28" t="str">
        <f>IF($A139="","",_xll.ciqfunctions.udf.CIQ($A139,"IQ_FFO_INT",IQ_LTM,IQ_TODAY,"CHP"))</f>
        <v/>
      </c>
      <c r="R139" s="28" t="str">
        <f>IF($A139="","",_xll.ciqfunctions.udf.CIQ($A139,"IQ_EBITDA_INT",IQ_LTM,IQ_TODAY,"CHP"))</f>
        <v/>
      </c>
      <c r="S139" s="28" t="str">
        <f>IF($A139="","",_xll.ciqfunctions.udf.CIQ($A139,"IQ_FFO_TOTAL_DEBT",IQ_LTM,IQ_TODAY,"CHP"))</f>
        <v/>
      </c>
      <c r="T139" s="28" t="str">
        <f>IF($A139="","",_xll.ciqfunctions.udf.CIQ($A139,"IQ_NET_DEBT_EBITDA",IQ_LTM,IQ_TODAY,"CHP"))</f>
        <v/>
      </c>
      <c r="U139" s="28" t="str">
        <f>IF($A139="","",_xll.ciqfunctions.udf.CIQ($A139,"IQ_TOTAL_DEBT_CAP",IQ_LTM,IQ_TODAY,"CHP"))</f>
        <v/>
      </c>
      <c r="V139" s="28" t="str">
        <f>IF($A139="","",_xll.ciqfunctions.udf.CIQ($A139,"IQ_DEBT_TOTAL_LIAB",IQ_LTM,IQ_TODAY,"CHP"))</f>
        <v/>
      </c>
      <c r="W139" s="28" t="str">
        <f>IF($A139="","",_xll.ciqfunctions.udf.CIQ($A139,"IQ_TOTAL_DEBT_TOTAL_REV",IQ_LTM,IQ_TODAY,"CHP"))</f>
        <v/>
      </c>
      <c r="Y139" s="28" t="str">
        <f>IF($A139="","",_xll.ciqfunctions.udf.CIQ($A139,"IQ_FFO_PLUS_CASH_ST_DEBT",IQ_LTM,IQ_TODAY,"CHP"))</f>
        <v/>
      </c>
      <c r="Z139" s="28" t="str">
        <f>IF($A139="","",_xll.ciqfunctions.udf.CIQ($A139,"IQ_FFO_GROSS_PROFIT",IQ_LTM,IQ_TODAY,"CHP"))</f>
        <v/>
      </c>
      <c r="AA139" s="28" t="str">
        <f>IF($A139="","",_xll.ciqfunctions.udf.CIQ($A139,"IQ_BASIC_DEFENSE_INTERVAL",IQ_LTM,IQ_TODAY,"CHP"))</f>
        <v/>
      </c>
      <c r="AB139" s="28" t="str">
        <f>IF($A139="","",_xll.ciqfunctions.udf.CIQ($A139,"IQ_CURRENT_RATIO",IQ_LTM,IQ_TODAY,"CHP"))</f>
        <v/>
      </c>
      <c r="AC139" s="28" t="str">
        <f>IF($A139="","",_xll.ciqfunctions.udf.CIQ($A139,"IQ_QUICK_RATIO",IQ_LTM,IQ_TODAY,"CHP"))</f>
        <v/>
      </c>
    </row>
    <row r="140" spans="3:29" ht="12.75" customHeight="1" x14ac:dyDescent="0.2">
      <c r="C140" s="37" t="str">
        <f>IF($A140="","",_xll.ciqfunctions.udf.CIQ($A140,"IQ_PERIODDATE",IQ_LTM,IQ_TODAY,"CHP"))</f>
        <v/>
      </c>
      <c r="D140" s="28" t="str">
        <f>IF($A140="","",_xll.ciqfunctions.udf.CIQ($A140,"IQ_TOTAL_REV",IQ_LTM,IQ_TODAY,"CHP",,$B$4))</f>
        <v/>
      </c>
      <c r="E140" s="28" t="str">
        <f>IF($A140="","",_xll.ciqfunctions.udf.CIQ($A140,"IQ_TOTAL_EQUITY",IQ_LTM,IQ_TODAY,"CHP",,$B$4))</f>
        <v/>
      </c>
      <c r="F140" s="28" t="str">
        <f>IF($A140="","",_xll.ciqfunctions.udf.CIQ($A140,"IQ_RETURN_CAPITAL_CHP",IQ_LTM,IQ_TODAY,"CHP"))</f>
        <v/>
      </c>
      <c r="G140" s="28" t="str">
        <f>IF($A140="","",_xll.ciqfunctions.udf.CIQ($A140,"IQ_RECURRING_EARN_ASSETS",IQ_LTM,IQ_TODAY,"CHP"))</f>
        <v/>
      </c>
      <c r="H140" s="28" t="str">
        <f>IF($A140="","",_xll.ciqfunctions.udf.CIQ($A140,"IQ_NET_WORKING_CAP_REV",IQ_LTM,IQ_TODAY,"CHP"))</f>
        <v/>
      </c>
      <c r="I140" s="28" t="str">
        <f>IF($A140="","",_xll.ciqfunctions.udf.CIQ($A140,"IQ_ASSET_TURNOVER",IQ_LTM,IQ_TODAY,"CHP"))</f>
        <v/>
      </c>
      <c r="J140" s="28" t="str">
        <f>IF($A140="","",_xll.ciqfunctions.udf.CIQ($A140,"IQ_INTAN_ASSETS_REV",IQ_LTM,IQ_TODAY,"CHP"))</f>
        <v/>
      </c>
      <c r="K140" s="28" t="str">
        <f>IF($A140="","",_xll.ciqfunctions.udf.CIQ($A140,"IQ_NET_WORKING_CAP_TOTAL_ASSETS",IQ_LTM,IQ_TODAY,"CHP"))</f>
        <v/>
      </c>
      <c r="L140" s="28" t="str">
        <f>IF($A140="","",_xll.ciqfunctions.udf.CIQ($A140,"IQ_AP_AR",IQ_LTM,IQ_TODAY,"CHP"))</f>
        <v/>
      </c>
      <c r="M140" s="28" t="str">
        <f>IF($A140="","",_xll.ciqfunctions.udf.CIQ($A140,"IQ_MGMT_RATE_RETURN",IQ_LTM,IQ_TODAY,"CHP"))</f>
        <v/>
      </c>
      <c r="N140" s="28" t="str">
        <f>IF($A140="","",_xll.ciqfunctions.udf.CIQ($A140,"IQ_GROSS_MARGIN",IQ_LTM,IQ_TODAY,"CHP"))</f>
        <v/>
      </c>
      <c r="O140" s="28" t="str">
        <f>IF($A140="","",_xll.ciqfunctions.udf.CIQ($A140,"IQ_EBITDA_MARGIN",IQ_LTM,IQ_TODAY,"CHP"))</f>
        <v/>
      </c>
      <c r="Q140" s="28" t="str">
        <f>IF($A140="","",_xll.ciqfunctions.udf.CIQ($A140,"IQ_FFO_INT",IQ_LTM,IQ_TODAY,"CHP"))</f>
        <v/>
      </c>
      <c r="R140" s="28" t="str">
        <f>IF($A140="","",_xll.ciqfunctions.udf.CIQ($A140,"IQ_EBITDA_INT",IQ_LTM,IQ_TODAY,"CHP"))</f>
        <v/>
      </c>
      <c r="S140" s="28" t="str">
        <f>IF($A140="","",_xll.ciqfunctions.udf.CIQ($A140,"IQ_FFO_TOTAL_DEBT",IQ_LTM,IQ_TODAY,"CHP"))</f>
        <v/>
      </c>
      <c r="T140" s="28" t="str">
        <f>IF($A140="","",_xll.ciqfunctions.udf.CIQ($A140,"IQ_NET_DEBT_EBITDA",IQ_LTM,IQ_TODAY,"CHP"))</f>
        <v/>
      </c>
      <c r="U140" s="28" t="str">
        <f>IF($A140="","",_xll.ciqfunctions.udf.CIQ($A140,"IQ_TOTAL_DEBT_CAP",IQ_LTM,IQ_TODAY,"CHP"))</f>
        <v/>
      </c>
      <c r="V140" s="28" t="str">
        <f>IF($A140="","",_xll.ciqfunctions.udf.CIQ($A140,"IQ_DEBT_TOTAL_LIAB",IQ_LTM,IQ_TODAY,"CHP"))</f>
        <v/>
      </c>
      <c r="W140" s="28" t="str">
        <f>IF($A140="","",_xll.ciqfunctions.udf.CIQ($A140,"IQ_TOTAL_DEBT_TOTAL_REV",IQ_LTM,IQ_TODAY,"CHP"))</f>
        <v/>
      </c>
      <c r="Y140" s="28" t="str">
        <f>IF($A140="","",_xll.ciqfunctions.udf.CIQ($A140,"IQ_FFO_PLUS_CASH_ST_DEBT",IQ_LTM,IQ_TODAY,"CHP"))</f>
        <v/>
      </c>
      <c r="Z140" s="28" t="str">
        <f>IF($A140="","",_xll.ciqfunctions.udf.CIQ($A140,"IQ_FFO_GROSS_PROFIT",IQ_LTM,IQ_TODAY,"CHP"))</f>
        <v/>
      </c>
      <c r="AA140" s="28" t="str">
        <f>IF($A140="","",_xll.ciqfunctions.udf.CIQ($A140,"IQ_BASIC_DEFENSE_INTERVAL",IQ_LTM,IQ_TODAY,"CHP"))</f>
        <v/>
      </c>
      <c r="AB140" s="28" t="str">
        <f>IF($A140="","",_xll.ciqfunctions.udf.CIQ($A140,"IQ_CURRENT_RATIO",IQ_LTM,IQ_TODAY,"CHP"))</f>
        <v/>
      </c>
      <c r="AC140" s="28" t="str">
        <f>IF($A140="","",_xll.ciqfunctions.udf.CIQ($A140,"IQ_QUICK_RATIO",IQ_LTM,IQ_TODAY,"CHP"))</f>
        <v/>
      </c>
    </row>
    <row r="141" spans="3:29" ht="12.75" customHeight="1" x14ac:dyDescent="0.2">
      <c r="C141" s="37" t="str">
        <f>IF($A141="","",_xll.ciqfunctions.udf.CIQ($A141,"IQ_PERIODDATE",IQ_LTM,IQ_TODAY,"CHP"))</f>
        <v/>
      </c>
      <c r="D141" s="28" t="str">
        <f>IF($A141="","",_xll.ciqfunctions.udf.CIQ($A141,"IQ_TOTAL_REV",IQ_LTM,IQ_TODAY,"CHP",,$B$4))</f>
        <v/>
      </c>
      <c r="E141" s="28" t="str">
        <f>IF($A141="","",_xll.ciqfunctions.udf.CIQ($A141,"IQ_TOTAL_EQUITY",IQ_LTM,IQ_TODAY,"CHP",,$B$4))</f>
        <v/>
      </c>
      <c r="F141" s="28" t="str">
        <f>IF($A141="","",_xll.ciqfunctions.udf.CIQ($A141,"IQ_RETURN_CAPITAL_CHP",IQ_LTM,IQ_TODAY,"CHP"))</f>
        <v/>
      </c>
      <c r="G141" s="28" t="str">
        <f>IF($A141="","",_xll.ciqfunctions.udf.CIQ($A141,"IQ_RECURRING_EARN_ASSETS",IQ_LTM,IQ_TODAY,"CHP"))</f>
        <v/>
      </c>
      <c r="H141" s="28" t="str">
        <f>IF($A141="","",_xll.ciqfunctions.udf.CIQ($A141,"IQ_NET_WORKING_CAP_REV",IQ_LTM,IQ_TODAY,"CHP"))</f>
        <v/>
      </c>
      <c r="I141" s="28" t="str">
        <f>IF($A141="","",_xll.ciqfunctions.udf.CIQ($A141,"IQ_ASSET_TURNOVER",IQ_LTM,IQ_TODAY,"CHP"))</f>
        <v/>
      </c>
      <c r="J141" s="28" t="str">
        <f>IF($A141="","",_xll.ciqfunctions.udf.CIQ($A141,"IQ_INTAN_ASSETS_REV",IQ_LTM,IQ_TODAY,"CHP"))</f>
        <v/>
      </c>
      <c r="K141" s="28" t="str">
        <f>IF($A141="","",_xll.ciqfunctions.udf.CIQ($A141,"IQ_NET_WORKING_CAP_TOTAL_ASSETS",IQ_LTM,IQ_TODAY,"CHP"))</f>
        <v/>
      </c>
      <c r="L141" s="28" t="str">
        <f>IF($A141="","",_xll.ciqfunctions.udf.CIQ($A141,"IQ_AP_AR",IQ_LTM,IQ_TODAY,"CHP"))</f>
        <v/>
      </c>
      <c r="M141" s="28" t="str">
        <f>IF($A141="","",_xll.ciqfunctions.udf.CIQ($A141,"IQ_MGMT_RATE_RETURN",IQ_LTM,IQ_TODAY,"CHP"))</f>
        <v/>
      </c>
      <c r="N141" s="28" t="str">
        <f>IF($A141="","",_xll.ciqfunctions.udf.CIQ($A141,"IQ_GROSS_MARGIN",IQ_LTM,IQ_TODAY,"CHP"))</f>
        <v/>
      </c>
      <c r="O141" s="28" t="str">
        <f>IF($A141="","",_xll.ciqfunctions.udf.CIQ($A141,"IQ_EBITDA_MARGIN",IQ_LTM,IQ_TODAY,"CHP"))</f>
        <v/>
      </c>
      <c r="Q141" s="28" t="str">
        <f>IF($A141="","",_xll.ciqfunctions.udf.CIQ($A141,"IQ_FFO_INT",IQ_LTM,IQ_TODAY,"CHP"))</f>
        <v/>
      </c>
      <c r="R141" s="28" t="str">
        <f>IF($A141="","",_xll.ciqfunctions.udf.CIQ($A141,"IQ_EBITDA_INT",IQ_LTM,IQ_TODAY,"CHP"))</f>
        <v/>
      </c>
      <c r="S141" s="28" t="str">
        <f>IF($A141="","",_xll.ciqfunctions.udf.CIQ($A141,"IQ_FFO_TOTAL_DEBT",IQ_LTM,IQ_TODAY,"CHP"))</f>
        <v/>
      </c>
      <c r="T141" s="28" t="str">
        <f>IF($A141="","",_xll.ciqfunctions.udf.CIQ($A141,"IQ_NET_DEBT_EBITDA",IQ_LTM,IQ_TODAY,"CHP"))</f>
        <v/>
      </c>
      <c r="U141" s="28" t="str">
        <f>IF($A141="","",_xll.ciqfunctions.udf.CIQ($A141,"IQ_TOTAL_DEBT_CAP",IQ_LTM,IQ_TODAY,"CHP"))</f>
        <v/>
      </c>
      <c r="V141" s="28" t="str">
        <f>IF($A141="","",_xll.ciqfunctions.udf.CIQ($A141,"IQ_DEBT_TOTAL_LIAB",IQ_LTM,IQ_TODAY,"CHP"))</f>
        <v/>
      </c>
      <c r="W141" s="28" t="str">
        <f>IF($A141="","",_xll.ciqfunctions.udf.CIQ($A141,"IQ_TOTAL_DEBT_TOTAL_REV",IQ_LTM,IQ_TODAY,"CHP"))</f>
        <v/>
      </c>
      <c r="Y141" s="28" t="str">
        <f>IF($A141="","",_xll.ciqfunctions.udf.CIQ($A141,"IQ_FFO_PLUS_CASH_ST_DEBT",IQ_LTM,IQ_TODAY,"CHP"))</f>
        <v/>
      </c>
      <c r="Z141" s="28" t="str">
        <f>IF($A141="","",_xll.ciqfunctions.udf.CIQ($A141,"IQ_FFO_GROSS_PROFIT",IQ_LTM,IQ_TODAY,"CHP"))</f>
        <v/>
      </c>
      <c r="AA141" s="28" t="str">
        <f>IF($A141="","",_xll.ciqfunctions.udf.CIQ($A141,"IQ_BASIC_DEFENSE_INTERVAL",IQ_LTM,IQ_TODAY,"CHP"))</f>
        <v/>
      </c>
      <c r="AB141" s="28" t="str">
        <f>IF($A141="","",_xll.ciqfunctions.udf.CIQ($A141,"IQ_CURRENT_RATIO",IQ_LTM,IQ_TODAY,"CHP"))</f>
        <v/>
      </c>
      <c r="AC141" s="28" t="str">
        <f>IF($A141="","",_xll.ciqfunctions.udf.CIQ($A141,"IQ_QUICK_RATIO",IQ_LTM,IQ_TODAY,"CHP"))</f>
        <v/>
      </c>
    </row>
    <row r="142" spans="3:29" ht="12.75" customHeight="1" x14ac:dyDescent="0.2">
      <c r="C142" s="37" t="str">
        <f>IF($A142="","",_xll.ciqfunctions.udf.CIQ($A142,"IQ_PERIODDATE",IQ_LTM,IQ_TODAY,"CHP"))</f>
        <v/>
      </c>
      <c r="D142" s="28" t="str">
        <f>IF($A142="","",_xll.ciqfunctions.udf.CIQ($A142,"IQ_TOTAL_REV",IQ_LTM,IQ_TODAY,"CHP",,$B$4))</f>
        <v/>
      </c>
      <c r="E142" s="28" t="str">
        <f>IF($A142="","",_xll.ciqfunctions.udf.CIQ($A142,"IQ_TOTAL_EQUITY",IQ_LTM,IQ_TODAY,"CHP",,$B$4))</f>
        <v/>
      </c>
      <c r="F142" s="28" t="str">
        <f>IF($A142="","",_xll.ciqfunctions.udf.CIQ($A142,"IQ_RETURN_CAPITAL_CHP",IQ_LTM,IQ_TODAY,"CHP"))</f>
        <v/>
      </c>
      <c r="G142" s="28" t="str">
        <f>IF($A142="","",_xll.ciqfunctions.udf.CIQ($A142,"IQ_RECURRING_EARN_ASSETS",IQ_LTM,IQ_TODAY,"CHP"))</f>
        <v/>
      </c>
      <c r="H142" s="28" t="str">
        <f>IF($A142="","",_xll.ciqfunctions.udf.CIQ($A142,"IQ_NET_WORKING_CAP_REV",IQ_LTM,IQ_TODAY,"CHP"))</f>
        <v/>
      </c>
      <c r="I142" s="28" t="str">
        <f>IF($A142="","",_xll.ciqfunctions.udf.CIQ($A142,"IQ_ASSET_TURNOVER",IQ_LTM,IQ_TODAY,"CHP"))</f>
        <v/>
      </c>
      <c r="J142" s="28" t="str">
        <f>IF($A142="","",_xll.ciqfunctions.udf.CIQ($A142,"IQ_INTAN_ASSETS_REV",IQ_LTM,IQ_TODAY,"CHP"))</f>
        <v/>
      </c>
      <c r="K142" s="28" t="str">
        <f>IF($A142="","",_xll.ciqfunctions.udf.CIQ($A142,"IQ_NET_WORKING_CAP_TOTAL_ASSETS",IQ_LTM,IQ_TODAY,"CHP"))</f>
        <v/>
      </c>
      <c r="L142" s="28" t="str">
        <f>IF($A142="","",_xll.ciqfunctions.udf.CIQ($A142,"IQ_AP_AR",IQ_LTM,IQ_TODAY,"CHP"))</f>
        <v/>
      </c>
      <c r="M142" s="28" t="str">
        <f>IF($A142="","",_xll.ciqfunctions.udf.CIQ($A142,"IQ_MGMT_RATE_RETURN",IQ_LTM,IQ_TODAY,"CHP"))</f>
        <v/>
      </c>
      <c r="N142" s="28" t="str">
        <f>IF($A142="","",_xll.ciqfunctions.udf.CIQ($A142,"IQ_GROSS_MARGIN",IQ_LTM,IQ_TODAY,"CHP"))</f>
        <v/>
      </c>
      <c r="O142" s="28" t="str">
        <f>IF($A142="","",_xll.ciqfunctions.udf.CIQ($A142,"IQ_EBITDA_MARGIN",IQ_LTM,IQ_TODAY,"CHP"))</f>
        <v/>
      </c>
      <c r="Q142" s="28" t="str">
        <f>IF($A142="","",_xll.ciqfunctions.udf.CIQ($A142,"IQ_FFO_INT",IQ_LTM,IQ_TODAY,"CHP"))</f>
        <v/>
      </c>
      <c r="R142" s="28" t="str">
        <f>IF($A142="","",_xll.ciqfunctions.udf.CIQ($A142,"IQ_EBITDA_INT",IQ_LTM,IQ_TODAY,"CHP"))</f>
        <v/>
      </c>
      <c r="S142" s="28" t="str">
        <f>IF($A142="","",_xll.ciqfunctions.udf.CIQ($A142,"IQ_FFO_TOTAL_DEBT",IQ_LTM,IQ_TODAY,"CHP"))</f>
        <v/>
      </c>
      <c r="T142" s="28" t="str">
        <f>IF($A142="","",_xll.ciqfunctions.udf.CIQ($A142,"IQ_NET_DEBT_EBITDA",IQ_LTM,IQ_TODAY,"CHP"))</f>
        <v/>
      </c>
      <c r="U142" s="28" t="str">
        <f>IF($A142="","",_xll.ciqfunctions.udf.CIQ($A142,"IQ_TOTAL_DEBT_CAP",IQ_LTM,IQ_TODAY,"CHP"))</f>
        <v/>
      </c>
      <c r="V142" s="28" t="str">
        <f>IF($A142="","",_xll.ciqfunctions.udf.CIQ($A142,"IQ_DEBT_TOTAL_LIAB",IQ_LTM,IQ_TODAY,"CHP"))</f>
        <v/>
      </c>
      <c r="W142" s="28" t="str">
        <f>IF($A142="","",_xll.ciqfunctions.udf.CIQ($A142,"IQ_TOTAL_DEBT_TOTAL_REV",IQ_LTM,IQ_TODAY,"CHP"))</f>
        <v/>
      </c>
      <c r="Y142" s="28" t="str">
        <f>IF($A142="","",_xll.ciqfunctions.udf.CIQ($A142,"IQ_FFO_PLUS_CASH_ST_DEBT",IQ_LTM,IQ_TODAY,"CHP"))</f>
        <v/>
      </c>
      <c r="Z142" s="28" t="str">
        <f>IF($A142="","",_xll.ciqfunctions.udf.CIQ($A142,"IQ_FFO_GROSS_PROFIT",IQ_LTM,IQ_TODAY,"CHP"))</f>
        <v/>
      </c>
      <c r="AA142" s="28" t="str">
        <f>IF($A142="","",_xll.ciqfunctions.udf.CIQ($A142,"IQ_BASIC_DEFENSE_INTERVAL",IQ_LTM,IQ_TODAY,"CHP"))</f>
        <v/>
      </c>
      <c r="AB142" s="28" t="str">
        <f>IF($A142="","",_xll.ciqfunctions.udf.CIQ($A142,"IQ_CURRENT_RATIO",IQ_LTM,IQ_TODAY,"CHP"))</f>
        <v/>
      </c>
      <c r="AC142" s="28" t="str">
        <f>IF($A142="","",_xll.ciqfunctions.udf.CIQ($A142,"IQ_QUICK_RATIO",IQ_LTM,IQ_TODAY,"CHP"))</f>
        <v/>
      </c>
    </row>
    <row r="143" spans="3:29" ht="12.75" customHeight="1" x14ac:dyDescent="0.2">
      <c r="C143" s="37" t="str">
        <f>IF($A143="","",_xll.ciqfunctions.udf.CIQ($A143,"IQ_PERIODDATE",IQ_LTM,IQ_TODAY,"CHP"))</f>
        <v/>
      </c>
      <c r="D143" s="28" t="str">
        <f>IF($A143="","",_xll.ciqfunctions.udf.CIQ($A143,"IQ_TOTAL_REV",IQ_LTM,IQ_TODAY,"CHP",,$B$4))</f>
        <v/>
      </c>
      <c r="E143" s="28" t="str">
        <f>IF($A143="","",_xll.ciqfunctions.udf.CIQ($A143,"IQ_TOTAL_EQUITY",IQ_LTM,IQ_TODAY,"CHP",,$B$4))</f>
        <v/>
      </c>
      <c r="F143" s="28" t="str">
        <f>IF($A143="","",_xll.ciqfunctions.udf.CIQ($A143,"IQ_RETURN_CAPITAL_CHP",IQ_LTM,IQ_TODAY,"CHP"))</f>
        <v/>
      </c>
      <c r="G143" s="28" t="str">
        <f>IF($A143="","",_xll.ciqfunctions.udf.CIQ($A143,"IQ_RECURRING_EARN_ASSETS",IQ_LTM,IQ_TODAY,"CHP"))</f>
        <v/>
      </c>
      <c r="H143" s="28" t="str">
        <f>IF($A143="","",_xll.ciqfunctions.udf.CIQ($A143,"IQ_NET_WORKING_CAP_REV",IQ_LTM,IQ_TODAY,"CHP"))</f>
        <v/>
      </c>
      <c r="I143" s="28" t="str">
        <f>IF($A143="","",_xll.ciqfunctions.udf.CIQ($A143,"IQ_ASSET_TURNOVER",IQ_LTM,IQ_TODAY,"CHP"))</f>
        <v/>
      </c>
      <c r="J143" s="28" t="str">
        <f>IF($A143="","",_xll.ciqfunctions.udf.CIQ($A143,"IQ_INTAN_ASSETS_REV",IQ_LTM,IQ_TODAY,"CHP"))</f>
        <v/>
      </c>
      <c r="K143" s="28" t="str">
        <f>IF($A143="","",_xll.ciqfunctions.udf.CIQ($A143,"IQ_NET_WORKING_CAP_TOTAL_ASSETS",IQ_LTM,IQ_TODAY,"CHP"))</f>
        <v/>
      </c>
      <c r="L143" s="28" t="str">
        <f>IF($A143="","",_xll.ciqfunctions.udf.CIQ($A143,"IQ_AP_AR",IQ_LTM,IQ_TODAY,"CHP"))</f>
        <v/>
      </c>
      <c r="M143" s="28" t="str">
        <f>IF($A143="","",_xll.ciqfunctions.udf.CIQ($A143,"IQ_MGMT_RATE_RETURN",IQ_LTM,IQ_TODAY,"CHP"))</f>
        <v/>
      </c>
      <c r="N143" s="28" t="str">
        <f>IF($A143="","",_xll.ciqfunctions.udf.CIQ($A143,"IQ_GROSS_MARGIN",IQ_LTM,IQ_TODAY,"CHP"))</f>
        <v/>
      </c>
      <c r="O143" s="28" t="str">
        <f>IF($A143="","",_xll.ciqfunctions.udf.CIQ($A143,"IQ_EBITDA_MARGIN",IQ_LTM,IQ_TODAY,"CHP"))</f>
        <v/>
      </c>
      <c r="Q143" s="28" t="str">
        <f>IF($A143="","",_xll.ciqfunctions.udf.CIQ($A143,"IQ_FFO_INT",IQ_LTM,IQ_TODAY,"CHP"))</f>
        <v/>
      </c>
      <c r="R143" s="28" t="str">
        <f>IF($A143="","",_xll.ciqfunctions.udf.CIQ($A143,"IQ_EBITDA_INT",IQ_LTM,IQ_TODAY,"CHP"))</f>
        <v/>
      </c>
      <c r="S143" s="28" t="str">
        <f>IF($A143="","",_xll.ciqfunctions.udf.CIQ($A143,"IQ_FFO_TOTAL_DEBT",IQ_LTM,IQ_TODAY,"CHP"))</f>
        <v/>
      </c>
      <c r="T143" s="28" t="str">
        <f>IF($A143="","",_xll.ciqfunctions.udf.CIQ($A143,"IQ_NET_DEBT_EBITDA",IQ_LTM,IQ_TODAY,"CHP"))</f>
        <v/>
      </c>
      <c r="U143" s="28" t="str">
        <f>IF($A143="","",_xll.ciqfunctions.udf.CIQ($A143,"IQ_TOTAL_DEBT_CAP",IQ_LTM,IQ_TODAY,"CHP"))</f>
        <v/>
      </c>
      <c r="V143" s="28" t="str">
        <f>IF($A143="","",_xll.ciqfunctions.udf.CIQ($A143,"IQ_DEBT_TOTAL_LIAB",IQ_LTM,IQ_TODAY,"CHP"))</f>
        <v/>
      </c>
      <c r="W143" s="28" t="str">
        <f>IF($A143="","",_xll.ciqfunctions.udf.CIQ($A143,"IQ_TOTAL_DEBT_TOTAL_REV",IQ_LTM,IQ_TODAY,"CHP"))</f>
        <v/>
      </c>
      <c r="Y143" s="28" t="str">
        <f>IF($A143="","",_xll.ciqfunctions.udf.CIQ($A143,"IQ_FFO_PLUS_CASH_ST_DEBT",IQ_LTM,IQ_TODAY,"CHP"))</f>
        <v/>
      </c>
      <c r="Z143" s="28" t="str">
        <f>IF($A143="","",_xll.ciqfunctions.udf.CIQ($A143,"IQ_FFO_GROSS_PROFIT",IQ_LTM,IQ_TODAY,"CHP"))</f>
        <v/>
      </c>
      <c r="AA143" s="28" t="str">
        <f>IF($A143="","",_xll.ciqfunctions.udf.CIQ($A143,"IQ_BASIC_DEFENSE_INTERVAL",IQ_LTM,IQ_TODAY,"CHP"))</f>
        <v/>
      </c>
      <c r="AB143" s="28" t="str">
        <f>IF($A143="","",_xll.ciqfunctions.udf.CIQ($A143,"IQ_CURRENT_RATIO",IQ_LTM,IQ_TODAY,"CHP"))</f>
        <v/>
      </c>
      <c r="AC143" s="28" t="str">
        <f>IF($A143="","",_xll.ciqfunctions.udf.CIQ($A143,"IQ_QUICK_RATIO",IQ_LTM,IQ_TODAY,"CHP"))</f>
        <v/>
      </c>
    </row>
    <row r="144" spans="3:29" ht="12.75" customHeight="1" x14ac:dyDescent="0.2">
      <c r="C144" s="37" t="str">
        <f>IF($A144="","",_xll.ciqfunctions.udf.CIQ($A144,"IQ_PERIODDATE",IQ_LTM,IQ_TODAY,"CHP"))</f>
        <v/>
      </c>
      <c r="D144" s="28" t="str">
        <f>IF($A144="","",_xll.ciqfunctions.udf.CIQ($A144,"IQ_TOTAL_REV",IQ_LTM,IQ_TODAY,"CHP",,$B$4))</f>
        <v/>
      </c>
      <c r="E144" s="28" t="str">
        <f>IF($A144="","",_xll.ciqfunctions.udf.CIQ($A144,"IQ_TOTAL_EQUITY",IQ_LTM,IQ_TODAY,"CHP",,$B$4))</f>
        <v/>
      </c>
      <c r="F144" s="28" t="str">
        <f>IF($A144="","",_xll.ciqfunctions.udf.CIQ($A144,"IQ_RETURN_CAPITAL_CHP",IQ_LTM,IQ_TODAY,"CHP"))</f>
        <v/>
      </c>
      <c r="G144" s="28" t="str">
        <f>IF($A144="","",_xll.ciqfunctions.udf.CIQ($A144,"IQ_RECURRING_EARN_ASSETS",IQ_LTM,IQ_TODAY,"CHP"))</f>
        <v/>
      </c>
      <c r="H144" s="28" t="str">
        <f>IF($A144="","",_xll.ciqfunctions.udf.CIQ($A144,"IQ_NET_WORKING_CAP_REV",IQ_LTM,IQ_TODAY,"CHP"))</f>
        <v/>
      </c>
      <c r="I144" s="28" t="str">
        <f>IF($A144="","",_xll.ciqfunctions.udf.CIQ($A144,"IQ_ASSET_TURNOVER",IQ_LTM,IQ_TODAY,"CHP"))</f>
        <v/>
      </c>
      <c r="J144" s="28" t="str">
        <f>IF($A144="","",_xll.ciqfunctions.udf.CIQ($A144,"IQ_INTAN_ASSETS_REV",IQ_LTM,IQ_TODAY,"CHP"))</f>
        <v/>
      </c>
      <c r="K144" s="28" t="str">
        <f>IF($A144="","",_xll.ciqfunctions.udf.CIQ($A144,"IQ_NET_WORKING_CAP_TOTAL_ASSETS",IQ_LTM,IQ_TODAY,"CHP"))</f>
        <v/>
      </c>
      <c r="L144" s="28" t="str">
        <f>IF($A144="","",_xll.ciqfunctions.udf.CIQ($A144,"IQ_AP_AR",IQ_LTM,IQ_TODAY,"CHP"))</f>
        <v/>
      </c>
      <c r="M144" s="28" t="str">
        <f>IF($A144="","",_xll.ciqfunctions.udf.CIQ($A144,"IQ_MGMT_RATE_RETURN",IQ_LTM,IQ_TODAY,"CHP"))</f>
        <v/>
      </c>
      <c r="N144" s="28" t="str">
        <f>IF($A144="","",_xll.ciqfunctions.udf.CIQ($A144,"IQ_GROSS_MARGIN",IQ_LTM,IQ_TODAY,"CHP"))</f>
        <v/>
      </c>
      <c r="O144" s="28" t="str">
        <f>IF($A144="","",_xll.ciqfunctions.udf.CIQ($A144,"IQ_EBITDA_MARGIN",IQ_LTM,IQ_TODAY,"CHP"))</f>
        <v/>
      </c>
      <c r="Q144" s="28" t="str">
        <f>IF($A144="","",_xll.ciqfunctions.udf.CIQ($A144,"IQ_FFO_INT",IQ_LTM,IQ_TODAY,"CHP"))</f>
        <v/>
      </c>
      <c r="R144" s="28" t="str">
        <f>IF($A144="","",_xll.ciqfunctions.udf.CIQ($A144,"IQ_EBITDA_INT",IQ_LTM,IQ_TODAY,"CHP"))</f>
        <v/>
      </c>
      <c r="S144" s="28" t="str">
        <f>IF($A144="","",_xll.ciqfunctions.udf.CIQ($A144,"IQ_FFO_TOTAL_DEBT",IQ_LTM,IQ_TODAY,"CHP"))</f>
        <v/>
      </c>
      <c r="T144" s="28" t="str">
        <f>IF($A144="","",_xll.ciqfunctions.udf.CIQ($A144,"IQ_NET_DEBT_EBITDA",IQ_LTM,IQ_TODAY,"CHP"))</f>
        <v/>
      </c>
      <c r="U144" s="28" t="str">
        <f>IF($A144="","",_xll.ciqfunctions.udf.CIQ($A144,"IQ_TOTAL_DEBT_CAP",IQ_LTM,IQ_TODAY,"CHP"))</f>
        <v/>
      </c>
      <c r="V144" s="28" t="str">
        <f>IF($A144="","",_xll.ciqfunctions.udf.CIQ($A144,"IQ_DEBT_TOTAL_LIAB",IQ_LTM,IQ_TODAY,"CHP"))</f>
        <v/>
      </c>
      <c r="W144" s="28" t="str">
        <f>IF($A144="","",_xll.ciqfunctions.udf.CIQ($A144,"IQ_TOTAL_DEBT_TOTAL_REV",IQ_LTM,IQ_TODAY,"CHP"))</f>
        <v/>
      </c>
      <c r="Y144" s="28" t="str">
        <f>IF($A144="","",_xll.ciqfunctions.udf.CIQ($A144,"IQ_FFO_PLUS_CASH_ST_DEBT",IQ_LTM,IQ_TODAY,"CHP"))</f>
        <v/>
      </c>
      <c r="Z144" s="28" t="str">
        <f>IF($A144="","",_xll.ciqfunctions.udf.CIQ($A144,"IQ_FFO_GROSS_PROFIT",IQ_LTM,IQ_TODAY,"CHP"))</f>
        <v/>
      </c>
      <c r="AA144" s="28" t="str">
        <f>IF($A144="","",_xll.ciqfunctions.udf.CIQ($A144,"IQ_BASIC_DEFENSE_INTERVAL",IQ_LTM,IQ_TODAY,"CHP"))</f>
        <v/>
      </c>
      <c r="AB144" s="28" t="str">
        <f>IF($A144="","",_xll.ciqfunctions.udf.CIQ($A144,"IQ_CURRENT_RATIO",IQ_LTM,IQ_TODAY,"CHP"))</f>
        <v/>
      </c>
      <c r="AC144" s="28" t="str">
        <f>IF($A144="","",_xll.ciqfunctions.udf.CIQ($A144,"IQ_QUICK_RATIO",IQ_LTM,IQ_TODAY,"CHP"))</f>
        <v/>
      </c>
    </row>
    <row r="145" spans="3:29" ht="12.75" customHeight="1" x14ac:dyDescent="0.2">
      <c r="C145" s="37" t="str">
        <f>IF($A145="","",_xll.ciqfunctions.udf.CIQ($A145,"IQ_PERIODDATE",IQ_LTM,IQ_TODAY,"CHP"))</f>
        <v/>
      </c>
      <c r="D145" s="28" t="str">
        <f>IF($A145="","",_xll.ciqfunctions.udf.CIQ($A145,"IQ_TOTAL_REV",IQ_LTM,IQ_TODAY,"CHP",,$B$4))</f>
        <v/>
      </c>
      <c r="E145" s="28" t="str">
        <f>IF($A145="","",_xll.ciqfunctions.udf.CIQ($A145,"IQ_TOTAL_EQUITY",IQ_LTM,IQ_TODAY,"CHP",,$B$4))</f>
        <v/>
      </c>
      <c r="F145" s="28" t="str">
        <f>IF($A145="","",_xll.ciqfunctions.udf.CIQ($A145,"IQ_RETURN_CAPITAL_CHP",IQ_LTM,IQ_TODAY,"CHP"))</f>
        <v/>
      </c>
      <c r="G145" s="28" t="str">
        <f>IF($A145="","",_xll.ciqfunctions.udf.CIQ($A145,"IQ_RECURRING_EARN_ASSETS",IQ_LTM,IQ_TODAY,"CHP"))</f>
        <v/>
      </c>
      <c r="H145" s="28" t="str">
        <f>IF($A145="","",_xll.ciqfunctions.udf.CIQ($A145,"IQ_NET_WORKING_CAP_REV",IQ_LTM,IQ_TODAY,"CHP"))</f>
        <v/>
      </c>
      <c r="I145" s="28" t="str">
        <f>IF($A145="","",_xll.ciqfunctions.udf.CIQ($A145,"IQ_ASSET_TURNOVER",IQ_LTM,IQ_TODAY,"CHP"))</f>
        <v/>
      </c>
      <c r="J145" s="28" t="str">
        <f>IF($A145="","",_xll.ciqfunctions.udf.CIQ($A145,"IQ_INTAN_ASSETS_REV",IQ_LTM,IQ_TODAY,"CHP"))</f>
        <v/>
      </c>
      <c r="K145" s="28" t="str">
        <f>IF($A145="","",_xll.ciqfunctions.udf.CIQ($A145,"IQ_NET_WORKING_CAP_TOTAL_ASSETS",IQ_LTM,IQ_TODAY,"CHP"))</f>
        <v/>
      </c>
      <c r="L145" s="28" t="str">
        <f>IF($A145="","",_xll.ciqfunctions.udf.CIQ($A145,"IQ_AP_AR",IQ_LTM,IQ_TODAY,"CHP"))</f>
        <v/>
      </c>
      <c r="M145" s="28" t="str">
        <f>IF($A145="","",_xll.ciqfunctions.udf.CIQ($A145,"IQ_MGMT_RATE_RETURN",IQ_LTM,IQ_TODAY,"CHP"))</f>
        <v/>
      </c>
      <c r="N145" s="28" t="str">
        <f>IF($A145="","",_xll.ciqfunctions.udf.CIQ($A145,"IQ_GROSS_MARGIN",IQ_LTM,IQ_TODAY,"CHP"))</f>
        <v/>
      </c>
      <c r="O145" s="28" t="str">
        <f>IF($A145="","",_xll.ciqfunctions.udf.CIQ($A145,"IQ_EBITDA_MARGIN",IQ_LTM,IQ_TODAY,"CHP"))</f>
        <v/>
      </c>
      <c r="Q145" s="28" t="str">
        <f>IF($A145="","",_xll.ciqfunctions.udf.CIQ($A145,"IQ_FFO_INT",IQ_LTM,IQ_TODAY,"CHP"))</f>
        <v/>
      </c>
      <c r="R145" s="28" t="str">
        <f>IF($A145="","",_xll.ciqfunctions.udf.CIQ($A145,"IQ_EBITDA_INT",IQ_LTM,IQ_TODAY,"CHP"))</f>
        <v/>
      </c>
      <c r="S145" s="28" t="str">
        <f>IF($A145="","",_xll.ciqfunctions.udf.CIQ($A145,"IQ_FFO_TOTAL_DEBT",IQ_LTM,IQ_TODAY,"CHP"))</f>
        <v/>
      </c>
      <c r="T145" s="28" t="str">
        <f>IF($A145="","",_xll.ciqfunctions.udf.CIQ($A145,"IQ_NET_DEBT_EBITDA",IQ_LTM,IQ_TODAY,"CHP"))</f>
        <v/>
      </c>
      <c r="U145" s="28" t="str">
        <f>IF($A145="","",_xll.ciqfunctions.udf.CIQ($A145,"IQ_TOTAL_DEBT_CAP",IQ_LTM,IQ_TODAY,"CHP"))</f>
        <v/>
      </c>
      <c r="V145" s="28" t="str">
        <f>IF($A145="","",_xll.ciqfunctions.udf.CIQ($A145,"IQ_DEBT_TOTAL_LIAB",IQ_LTM,IQ_TODAY,"CHP"))</f>
        <v/>
      </c>
      <c r="W145" s="28" t="str">
        <f>IF($A145="","",_xll.ciqfunctions.udf.CIQ($A145,"IQ_TOTAL_DEBT_TOTAL_REV",IQ_LTM,IQ_TODAY,"CHP"))</f>
        <v/>
      </c>
      <c r="Y145" s="28" t="str">
        <f>IF($A145="","",_xll.ciqfunctions.udf.CIQ($A145,"IQ_FFO_PLUS_CASH_ST_DEBT",IQ_LTM,IQ_TODAY,"CHP"))</f>
        <v/>
      </c>
      <c r="Z145" s="28" t="str">
        <f>IF($A145="","",_xll.ciqfunctions.udf.CIQ($A145,"IQ_FFO_GROSS_PROFIT",IQ_LTM,IQ_TODAY,"CHP"))</f>
        <v/>
      </c>
      <c r="AA145" s="28" t="str">
        <f>IF($A145="","",_xll.ciqfunctions.udf.CIQ($A145,"IQ_BASIC_DEFENSE_INTERVAL",IQ_LTM,IQ_TODAY,"CHP"))</f>
        <v/>
      </c>
      <c r="AB145" s="28" t="str">
        <f>IF($A145="","",_xll.ciqfunctions.udf.CIQ($A145,"IQ_CURRENT_RATIO",IQ_LTM,IQ_TODAY,"CHP"))</f>
        <v/>
      </c>
      <c r="AC145" s="28" t="str">
        <f>IF($A145="","",_xll.ciqfunctions.udf.CIQ($A145,"IQ_QUICK_RATIO",IQ_LTM,IQ_TODAY,"CHP"))</f>
        <v/>
      </c>
    </row>
    <row r="146" spans="3:29" ht="12.75" customHeight="1" x14ac:dyDescent="0.2">
      <c r="C146" s="37" t="str">
        <f>IF($A146="","",_xll.ciqfunctions.udf.CIQ($A146,"IQ_PERIODDATE",IQ_LTM,IQ_TODAY,"CHP"))</f>
        <v/>
      </c>
      <c r="D146" s="28" t="str">
        <f>IF($A146="","",_xll.ciqfunctions.udf.CIQ($A146,"IQ_TOTAL_REV",IQ_LTM,IQ_TODAY,"CHP",,$B$4))</f>
        <v/>
      </c>
      <c r="E146" s="28" t="str">
        <f>IF($A146="","",_xll.ciqfunctions.udf.CIQ($A146,"IQ_TOTAL_EQUITY",IQ_LTM,IQ_TODAY,"CHP",,$B$4))</f>
        <v/>
      </c>
      <c r="F146" s="28" t="str">
        <f>IF($A146="","",_xll.ciqfunctions.udf.CIQ($A146,"IQ_RETURN_CAPITAL_CHP",IQ_LTM,IQ_TODAY,"CHP"))</f>
        <v/>
      </c>
      <c r="G146" s="28" t="str">
        <f>IF($A146="","",_xll.ciqfunctions.udf.CIQ($A146,"IQ_RECURRING_EARN_ASSETS",IQ_LTM,IQ_TODAY,"CHP"))</f>
        <v/>
      </c>
      <c r="H146" s="28" t="str">
        <f>IF($A146="","",_xll.ciqfunctions.udf.CIQ($A146,"IQ_NET_WORKING_CAP_REV",IQ_LTM,IQ_TODAY,"CHP"))</f>
        <v/>
      </c>
      <c r="I146" s="28" t="str">
        <f>IF($A146="","",_xll.ciqfunctions.udf.CIQ($A146,"IQ_ASSET_TURNOVER",IQ_LTM,IQ_TODAY,"CHP"))</f>
        <v/>
      </c>
      <c r="J146" s="28" t="str">
        <f>IF($A146="","",_xll.ciqfunctions.udf.CIQ($A146,"IQ_INTAN_ASSETS_REV",IQ_LTM,IQ_TODAY,"CHP"))</f>
        <v/>
      </c>
      <c r="K146" s="28" t="str">
        <f>IF($A146="","",_xll.ciqfunctions.udf.CIQ($A146,"IQ_NET_WORKING_CAP_TOTAL_ASSETS",IQ_LTM,IQ_TODAY,"CHP"))</f>
        <v/>
      </c>
      <c r="L146" s="28" t="str">
        <f>IF($A146="","",_xll.ciqfunctions.udf.CIQ($A146,"IQ_AP_AR",IQ_LTM,IQ_TODAY,"CHP"))</f>
        <v/>
      </c>
      <c r="M146" s="28" t="str">
        <f>IF($A146="","",_xll.ciqfunctions.udf.CIQ($A146,"IQ_MGMT_RATE_RETURN",IQ_LTM,IQ_TODAY,"CHP"))</f>
        <v/>
      </c>
      <c r="N146" s="28" t="str">
        <f>IF($A146="","",_xll.ciqfunctions.udf.CIQ($A146,"IQ_GROSS_MARGIN",IQ_LTM,IQ_TODAY,"CHP"))</f>
        <v/>
      </c>
      <c r="O146" s="28" t="str">
        <f>IF($A146="","",_xll.ciqfunctions.udf.CIQ($A146,"IQ_EBITDA_MARGIN",IQ_LTM,IQ_TODAY,"CHP"))</f>
        <v/>
      </c>
      <c r="Q146" s="28" t="str">
        <f>IF($A146="","",_xll.ciqfunctions.udf.CIQ($A146,"IQ_FFO_INT",IQ_LTM,IQ_TODAY,"CHP"))</f>
        <v/>
      </c>
      <c r="R146" s="28" t="str">
        <f>IF($A146="","",_xll.ciqfunctions.udf.CIQ($A146,"IQ_EBITDA_INT",IQ_LTM,IQ_TODAY,"CHP"))</f>
        <v/>
      </c>
      <c r="S146" s="28" t="str">
        <f>IF($A146="","",_xll.ciqfunctions.udf.CIQ($A146,"IQ_FFO_TOTAL_DEBT",IQ_LTM,IQ_TODAY,"CHP"))</f>
        <v/>
      </c>
      <c r="T146" s="28" t="str">
        <f>IF($A146="","",_xll.ciqfunctions.udf.CIQ($A146,"IQ_NET_DEBT_EBITDA",IQ_LTM,IQ_TODAY,"CHP"))</f>
        <v/>
      </c>
      <c r="U146" s="28" t="str">
        <f>IF($A146="","",_xll.ciqfunctions.udf.CIQ($A146,"IQ_TOTAL_DEBT_CAP",IQ_LTM,IQ_TODAY,"CHP"))</f>
        <v/>
      </c>
      <c r="V146" s="28" t="str">
        <f>IF($A146="","",_xll.ciqfunctions.udf.CIQ($A146,"IQ_DEBT_TOTAL_LIAB",IQ_LTM,IQ_TODAY,"CHP"))</f>
        <v/>
      </c>
      <c r="W146" s="28" t="str">
        <f>IF($A146="","",_xll.ciqfunctions.udf.CIQ($A146,"IQ_TOTAL_DEBT_TOTAL_REV",IQ_LTM,IQ_TODAY,"CHP"))</f>
        <v/>
      </c>
      <c r="Y146" s="28" t="str">
        <f>IF($A146="","",_xll.ciqfunctions.udf.CIQ($A146,"IQ_FFO_PLUS_CASH_ST_DEBT",IQ_LTM,IQ_TODAY,"CHP"))</f>
        <v/>
      </c>
      <c r="Z146" s="28" t="str">
        <f>IF($A146="","",_xll.ciqfunctions.udf.CIQ($A146,"IQ_FFO_GROSS_PROFIT",IQ_LTM,IQ_TODAY,"CHP"))</f>
        <v/>
      </c>
      <c r="AA146" s="28" t="str">
        <f>IF($A146="","",_xll.ciqfunctions.udf.CIQ($A146,"IQ_BASIC_DEFENSE_INTERVAL",IQ_LTM,IQ_TODAY,"CHP"))</f>
        <v/>
      </c>
      <c r="AB146" s="28" t="str">
        <f>IF($A146="","",_xll.ciqfunctions.udf.CIQ($A146,"IQ_CURRENT_RATIO",IQ_LTM,IQ_TODAY,"CHP"))</f>
        <v/>
      </c>
      <c r="AC146" s="28" t="str">
        <f>IF($A146="","",_xll.ciqfunctions.udf.CIQ($A146,"IQ_QUICK_RATIO",IQ_LTM,IQ_TODAY,"CHP"))</f>
        <v/>
      </c>
    </row>
    <row r="147" spans="3:29" ht="12.75" customHeight="1" x14ac:dyDescent="0.2">
      <c r="C147" s="37" t="str">
        <f>IF($A147="","",_xll.ciqfunctions.udf.CIQ($A147,"IQ_PERIODDATE",IQ_LTM,IQ_TODAY,"CHP"))</f>
        <v/>
      </c>
      <c r="D147" s="28" t="str">
        <f>IF($A147="","",_xll.ciqfunctions.udf.CIQ($A147,"IQ_TOTAL_REV",IQ_LTM,IQ_TODAY,"CHP",,$B$4))</f>
        <v/>
      </c>
      <c r="E147" s="28" t="str">
        <f>IF($A147="","",_xll.ciqfunctions.udf.CIQ($A147,"IQ_TOTAL_EQUITY",IQ_LTM,IQ_TODAY,"CHP",,$B$4))</f>
        <v/>
      </c>
      <c r="F147" s="28" t="str">
        <f>IF($A147="","",_xll.ciqfunctions.udf.CIQ($A147,"IQ_RETURN_CAPITAL_CHP",IQ_LTM,IQ_TODAY,"CHP"))</f>
        <v/>
      </c>
      <c r="G147" s="28" t="str">
        <f>IF($A147="","",_xll.ciqfunctions.udf.CIQ($A147,"IQ_RECURRING_EARN_ASSETS",IQ_LTM,IQ_TODAY,"CHP"))</f>
        <v/>
      </c>
      <c r="H147" s="28" t="str">
        <f>IF($A147="","",_xll.ciqfunctions.udf.CIQ($A147,"IQ_NET_WORKING_CAP_REV",IQ_LTM,IQ_TODAY,"CHP"))</f>
        <v/>
      </c>
      <c r="I147" s="28" t="str">
        <f>IF($A147="","",_xll.ciqfunctions.udf.CIQ($A147,"IQ_ASSET_TURNOVER",IQ_LTM,IQ_TODAY,"CHP"))</f>
        <v/>
      </c>
      <c r="J147" s="28" t="str">
        <f>IF($A147="","",_xll.ciqfunctions.udf.CIQ($A147,"IQ_INTAN_ASSETS_REV",IQ_LTM,IQ_TODAY,"CHP"))</f>
        <v/>
      </c>
      <c r="K147" s="28" t="str">
        <f>IF($A147="","",_xll.ciqfunctions.udf.CIQ($A147,"IQ_NET_WORKING_CAP_TOTAL_ASSETS",IQ_LTM,IQ_TODAY,"CHP"))</f>
        <v/>
      </c>
      <c r="L147" s="28" t="str">
        <f>IF($A147="","",_xll.ciqfunctions.udf.CIQ($A147,"IQ_AP_AR",IQ_LTM,IQ_TODAY,"CHP"))</f>
        <v/>
      </c>
      <c r="M147" s="28" t="str">
        <f>IF($A147="","",_xll.ciqfunctions.udf.CIQ($A147,"IQ_MGMT_RATE_RETURN",IQ_LTM,IQ_TODAY,"CHP"))</f>
        <v/>
      </c>
      <c r="N147" s="28" t="str">
        <f>IF($A147="","",_xll.ciqfunctions.udf.CIQ($A147,"IQ_GROSS_MARGIN",IQ_LTM,IQ_TODAY,"CHP"))</f>
        <v/>
      </c>
      <c r="O147" s="28" t="str">
        <f>IF($A147="","",_xll.ciqfunctions.udf.CIQ($A147,"IQ_EBITDA_MARGIN",IQ_LTM,IQ_TODAY,"CHP"))</f>
        <v/>
      </c>
      <c r="Q147" s="28" t="str">
        <f>IF($A147="","",_xll.ciqfunctions.udf.CIQ($A147,"IQ_FFO_INT",IQ_LTM,IQ_TODAY,"CHP"))</f>
        <v/>
      </c>
      <c r="R147" s="28" t="str">
        <f>IF($A147="","",_xll.ciqfunctions.udf.CIQ($A147,"IQ_EBITDA_INT",IQ_LTM,IQ_TODAY,"CHP"))</f>
        <v/>
      </c>
      <c r="S147" s="28" t="str">
        <f>IF($A147="","",_xll.ciqfunctions.udf.CIQ($A147,"IQ_FFO_TOTAL_DEBT",IQ_LTM,IQ_TODAY,"CHP"))</f>
        <v/>
      </c>
      <c r="T147" s="28" t="str">
        <f>IF($A147="","",_xll.ciqfunctions.udf.CIQ($A147,"IQ_NET_DEBT_EBITDA",IQ_LTM,IQ_TODAY,"CHP"))</f>
        <v/>
      </c>
      <c r="U147" s="28" t="str">
        <f>IF($A147="","",_xll.ciqfunctions.udf.CIQ($A147,"IQ_TOTAL_DEBT_CAP",IQ_LTM,IQ_TODAY,"CHP"))</f>
        <v/>
      </c>
      <c r="V147" s="28" t="str">
        <f>IF($A147="","",_xll.ciqfunctions.udf.CIQ($A147,"IQ_DEBT_TOTAL_LIAB",IQ_LTM,IQ_TODAY,"CHP"))</f>
        <v/>
      </c>
      <c r="W147" s="28" t="str">
        <f>IF($A147="","",_xll.ciqfunctions.udf.CIQ($A147,"IQ_TOTAL_DEBT_TOTAL_REV",IQ_LTM,IQ_TODAY,"CHP"))</f>
        <v/>
      </c>
      <c r="Y147" s="28" t="str">
        <f>IF($A147="","",_xll.ciqfunctions.udf.CIQ($A147,"IQ_FFO_PLUS_CASH_ST_DEBT",IQ_LTM,IQ_TODAY,"CHP"))</f>
        <v/>
      </c>
      <c r="Z147" s="28" t="str">
        <f>IF($A147="","",_xll.ciqfunctions.udf.CIQ($A147,"IQ_FFO_GROSS_PROFIT",IQ_LTM,IQ_TODAY,"CHP"))</f>
        <v/>
      </c>
      <c r="AA147" s="28" t="str">
        <f>IF($A147="","",_xll.ciqfunctions.udf.CIQ($A147,"IQ_BASIC_DEFENSE_INTERVAL",IQ_LTM,IQ_TODAY,"CHP"))</f>
        <v/>
      </c>
      <c r="AB147" s="28" t="str">
        <f>IF($A147="","",_xll.ciqfunctions.udf.CIQ($A147,"IQ_CURRENT_RATIO",IQ_LTM,IQ_TODAY,"CHP"))</f>
        <v/>
      </c>
      <c r="AC147" s="28" t="str">
        <f>IF($A147="","",_xll.ciqfunctions.udf.CIQ($A147,"IQ_QUICK_RATIO",IQ_LTM,IQ_TODAY,"CHP"))</f>
        <v/>
      </c>
    </row>
    <row r="148" spans="3:29" ht="12.75" customHeight="1" x14ac:dyDescent="0.2">
      <c r="C148" s="37" t="str">
        <f>IF($A148="","",_xll.ciqfunctions.udf.CIQ($A148,"IQ_PERIODDATE",IQ_LTM,IQ_TODAY,"CHP"))</f>
        <v/>
      </c>
      <c r="D148" s="28" t="str">
        <f>IF($A148="","",_xll.ciqfunctions.udf.CIQ($A148,"IQ_TOTAL_REV",IQ_LTM,IQ_TODAY,"CHP",,$B$4))</f>
        <v/>
      </c>
      <c r="E148" s="28" t="str">
        <f>IF($A148="","",_xll.ciqfunctions.udf.CIQ($A148,"IQ_TOTAL_EQUITY",IQ_LTM,IQ_TODAY,"CHP",,$B$4))</f>
        <v/>
      </c>
      <c r="F148" s="28" t="str">
        <f>IF($A148="","",_xll.ciqfunctions.udf.CIQ($A148,"IQ_RETURN_CAPITAL_CHP",IQ_LTM,IQ_TODAY,"CHP"))</f>
        <v/>
      </c>
      <c r="G148" s="28" t="str">
        <f>IF($A148="","",_xll.ciqfunctions.udf.CIQ($A148,"IQ_RECURRING_EARN_ASSETS",IQ_LTM,IQ_TODAY,"CHP"))</f>
        <v/>
      </c>
      <c r="H148" s="28" t="str">
        <f>IF($A148="","",_xll.ciqfunctions.udf.CIQ($A148,"IQ_NET_WORKING_CAP_REV",IQ_LTM,IQ_TODAY,"CHP"))</f>
        <v/>
      </c>
      <c r="I148" s="28" t="str">
        <f>IF($A148="","",_xll.ciqfunctions.udf.CIQ($A148,"IQ_ASSET_TURNOVER",IQ_LTM,IQ_TODAY,"CHP"))</f>
        <v/>
      </c>
      <c r="J148" s="28" t="str">
        <f>IF($A148="","",_xll.ciqfunctions.udf.CIQ($A148,"IQ_INTAN_ASSETS_REV",IQ_LTM,IQ_TODAY,"CHP"))</f>
        <v/>
      </c>
      <c r="K148" s="28" t="str">
        <f>IF($A148="","",_xll.ciqfunctions.udf.CIQ($A148,"IQ_NET_WORKING_CAP_TOTAL_ASSETS",IQ_LTM,IQ_TODAY,"CHP"))</f>
        <v/>
      </c>
      <c r="L148" s="28" t="str">
        <f>IF($A148="","",_xll.ciqfunctions.udf.CIQ($A148,"IQ_AP_AR",IQ_LTM,IQ_TODAY,"CHP"))</f>
        <v/>
      </c>
      <c r="M148" s="28" t="str">
        <f>IF($A148="","",_xll.ciqfunctions.udf.CIQ($A148,"IQ_MGMT_RATE_RETURN",IQ_LTM,IQ_TODAY,"CHP"))</f>
        <v/>
      </c>
      <c r="N148" s="28" t="str">
        <f>IF($A148="","",_xll.ciqfunctions.udf.CIQ($A148,"IQ_GROSS_MARGIN",IQ_LTM,IQ_TODAY,"CHP"))</f>
        <v/>
      </c>
      <c r="O148" s="28" t="str">
        <f>IF($A148="","",_xll.ciqfunctions.udf.CIQ($A148,"IQ_EBITDA_MARGIN",IQ_LTM,IQ_TODAY,"CHP"))</f>
        <v/>
      </c>
      <c r="Q148" s="28" t="str">
        <f>IF($A148="","",_xll.ciqfunctions.udf.CIQ($A148,"IQ_FFO_INT",IQ_LTM,IQ_TODAY,"CHP"))</f>
        <v/>
      </c>
      <c r="R148" s="28" t="str">
        <f>IF($A148="","",_xll.ciqfunctions.udf.CIQ($A148,"IQ_EBITDA_INT",IQ_LTM,IQ_TODAY,"CHP"))</f>
        <v/>
      </c>
      <c r="S148" s="28" t="str">
        <f>IF($A148="","",_xll.ciqfunctions.udf.CIQ($A148,"IQ_FFO_TOTAL_DEBT",IQ_LTM,IQ_TODAY,"CHP"))</f>
        <v/>
      </c>
      <c r="T148" s="28" t="str">
        <f>IF($A148="","",_xll.ciqfunctions.udf.CIQ($A148,"IQ_NET_DEBT_EBITDA",IQ_LTM,IQ_TODAY,"CHP"))</f>
        <v/>
      </c>
      <c r="U148" s="28" t="str">
        <f>IF($A148="","",_xll.ciqfunctions.udf.CIQ($A148,"IQ_TOTAL_DEBT_CAP",IQ_LTM,IQ_TODAY,"CHP"))</f>
        <v/>
      </c>
      <c r="V148" s="28" t="str">
        <f>IF($A148="","",_xll.ciqfunctions.udf.CIQ($A148,"IQ_DEBT_TOTAL_LIAB",IQ_LTM,IQ_TODAY,"CHP"))</f>
        <v/>
      </c>
      <c r="W148" s="28" t="str">
        <f>IF($A148="","",_xll.ciqfunctions.udf.CIQ($A148,"IQ_TOTAL_DEBT_TOTAL_REV",IQ_LTM,IQ_TODAY,"CHP"))</f>
        <v/>
      </c>
      <c r="Y148" s="28" t="str">
        <f>IF($A148="","",_xll.ciqfunctions.udf.CIQ($A148,"IQ_FFO_PLUS_CASH_ST_DEBT",IQ_LTM,IQ_TODAY,"CHP"))</f>
        <v/>
      </c>
      <c r="Z148" s="28" t="str">
        <f>IF($A148="","",_xll.ciqfunctions.udf.CIQ($A148,"IQ_FFO_GROSS_PROFIT",IQ_LTM,IQ_TODAY,"CHP"))</f>
        <v/>
      </c>
      <c r="AA148" s="28" t="str">
        <f>IF($A148="","",_xll.ciqfunctions.udf.CIQ($A148,"IQ_BASIC_DEFENSE_INTERVAL",IQ_LTM,IQ_TODAY,"CHP"))</f>
        <v/>
      </c>
      <c r="AB148" s="28" t="str">
        <f>IF($A148="","",_xll.ciqfunctions.udf.CIQ($A148,"IQ_CURRENT_RATIO",IQ_LTM,IQ_TODAY,"CHP"))</f>
        <v/>
      </c>
      <c r="AC148" s="28" t="str">
        <f>IF($A148="","",_xll.ciqfunctions.udf.CIQ($A148,"IQ_QUICK_RATIO",IQ_LTM,IQ_TODAY,"CHP"))</f>
        <v/>
      </c>
    </row>
    <row r="149" spans="3:29" ht="12.75" customHeight="1" x14ac:dyDescent="0.2">
      <c r="C149" s="37" t="str">
        <f>IF($A149="","",_xll.ciqfunctions.udf.CIQ($A149,"IQ_PERIODDATE",IQ_LTM,IQ_TODAY,"CHP"))</f>
        <v/>
      </c>
      <c r="D149" s="28" t="str">
        <f>IF($A149="","",_xll.ciqfunctions.udf.CIQ($A149,"IQ_TOTAL_REV",IQ_LTM,IQ_TODAY,"CHP",,$B$4))</f>
        <v/>
      </c>
      <c r="E149" s="28" t="str">
        <f>IF($A149="","",_xll.ciqfunctions.udf.CIQ($A149,"IQ_TOTAL_EQUITY",IQ_LTM,IQ_TODAY,"CHP",,$B$4))</f>
        <v/>
      </c>
      <c r="F149" s="28" t="str">
        <f>IF($A149="","",_xll.ciqfunctions.udf.CIQ($A149,"IQ_RETURN_CAPITAL_CHP",IQ_LTM,IQ_TODAY,"CHP"))</f>
        <v/>
      </c>
      <c r="G149" s="28" t="str">
        <f>IF($A149="","",_xll.ciqfunctions.udf.CIQ($A149,"IQ_RECURRING_EARN_ASSETS",IQ_LTM,IQ_TODAY,"CHP"))</f>
        <v/>
      </c>
      <c r="H149" s="28" t="str">
        <f>IF($A149="","",_xll.ciqfunctions.udf.CIQ($A149,"IQ_NET_WORKING_CAP_REV",IQ_LTM,IQ_TODAY,"CHP"))</f>
        <v/>
      </c>
      <c r="I149" s="28" t="str">
        <f>IF($A149="","",_xll.ciqfunctions.udf.CIQ($A149,"IQ_ASSET_TURNOVER",IQ_LTM,IQ_TODAY,"CHP"))</f>
        <v/>
      </c>
      <c r="J149" s="28" t="str">
        <f>IF($A149="","",_xll.ciqfunctions.udf.CIQ($A149,"IQ_INTAN_ASSETS_REV",IQ_LTM,IQ_TODAY,"CHP"))</f>
        <v/>
      </c>
      <c r="K149" s="28" t="str">
        <f>IF($A149="","",_xll.ciqfunctions.udf.CIQ($A149,"IQ_NET_WORKING_CAP_TOTAL_ASSETS",IQ_LTM,IQ_TODAY,"CHP"))</f>
        <v/>
      </c>
      <c r="L149" s="28" t="str">
        <f>IF($A149="","",_xll.ciqfunctions.udf.CIQ($A149,"IQ_AP_AR",IQ_LTM,IQ_TODAY,"CHP"))</f>
        <v/>
      </c>
      <c r="M149" s="28" t="str">
        <f>IF($A149="","",_xll.ciqfunctions.udf.CIQ($A149,"IQ_MGMT_RATE_RETURN",IQ_LTM,IQ_TODAY,"CHP"))</f>
        <v/>
      </c>
      <c r="N149" s="28" t="str">
        <f>IF($A149="","",_xll.ciqfunctions.udf.CIQ($A149,"IQ_GROSS_MARGIN",IQ_LTM,IQ_TODAY,"CHP"))</f>
        <v/>
      </c>
      <c r="O149" s="28" t="str">
        <f>IF($A149="","",_xll.ciqfunctions.udf.CIQ($A149,"IQ_EBITDA_MARGIN",IQ_LTM,IQ_TODAY,"CHP"))</f>
        <v/>
      </c>
      <c r="Q149" s="28" t="str">
        <f>IF($A149="","",_xll.ciqfunctions.udf.CIQ($A149,"IQ_FFO_INT",IQ_LTM,IQ_TODAY,"CHP"))</f>
        <v/>
      </c>
      <c r="R149" s="28" t="str">
        <f>IF($A149="","",_xll.ciqfunctions.udf.CIQ($A149,"IQ_EBITDA_INT",IQ_LTM,IQ_TODAY,"CHP"))</f>
        <v/>
      </c>
      <c r="S149" s="28" t="str">
        <f>IF($A149="","",_xll.ciqfunctions.udf.CIQ($A149,"IQ_FFO_TOTAL_DEBT",IQ_LTM,IQ_TODAY,"CHP"))</f>
        <v/>
      </c>
      <c r="T149" s="28" t="str">
        <f>IF($A149="","",_xll.ciqfunctions.udf.CIQ($A149,"IQ_NET_DEBT_EBITDA",IQ_LTM,IQ_TODAY,"CHP"))</f>
        <v/>
      </c>
      <c r="U149" s="28" t="str">
        <f>IF($A149="","",_xll.ciqfunctions.udf.CIQ($A149,"IQ_TOTAL_DEBT_CAP",IQ_LTM,IQ_TODAY,"CHP"))</f>
        <v/>
      </c>
      <c r="V149" s="28" t="str">
        <f>IF($A149="","",_xll.ciqfunctions.udf.CIQ($A149,"IQ_DEBT_TOTAL_LIAB",IQ_LTM,IQ_TODAY,"CHP"))</f>
        <v/>
      </c>
      <c r="W149" s="28" t="str">
        <f>IF($A149="","",_xll.ciqfunctions.udf.CIQ($A149,"IQ_TOTAL_DEBT_TOTAL_REV",IQ_LTM,IQ_TODAY,"CHP"))</f>
        <v/>
      </c>
      <c r="Y149" s="28" t="str">
        <f>IF($A149="","",_xll.ciqfunctions.udf.CIQ($A149,"IQ_FFO_PLUS_CASH_ST_DEBT",IQ_LTM,IQ_TODAY,"CHP"))</f>
        <v/>
      </c>
      <c r="Z149" s="28" t="str">
        <f>IF($A149="","",_xll.ciqfunctions.udf.CIQ($A149,"IQ_FFO_GROSS_PROFIT",IQ_LTM,IQ_TODAY,"CHP"))</f>
        <v/>
      </c>
      <c r="AA149" s="28" t="str">
        <f>IF($A149="","",_xll.ciqfunctions.udf.CIQ($A149,"IQ_BASIC_DEFENSE_INTERVAL",IQ_LTM,IQ_TODAY,"CHP"))</f>
        <v/>
      </c>
      <c r="AB149" s="28" t="str">
        <f>IF($A149="","",_xll.ciqfunctions.udf.CIQ($A149,"IQ_CURRENT_RATIO",IQ_LTM,IQ_TODAY,"CHP"))</f>
        <v/>
      </c>
      <c r="AC149" s="28" t="str">
        <f>IF($A149="","",_xll.ciqfunctions.udf.CIQ($A149,"IQ_QUICK_RATIO",IQ_LTM,IQ_TODAY,"CHP"))</f>
        <v/>
      </c>
    </row>
    <row r="150" spans="3:29" ht="12.75" customHeight="1" x14ac:dyDescent="0.2">
      <c r="C150" s="37" t="str">
        <f>IF($A150="","",_xll.ciqfunctions.udf.CIQ($A150,"IQ_PERIODDATE",IQ_LTM,IQ_TODAY,"CHP"))</f>
        <v/>
      </c>
      <c r="D150" s="28" t="str">
        <f>IF($A150="","",_xll.ciqfunctions.udf.CIQ($A150,"IQ_TOTAL_REV",IQ_LTM,IQ_TODAY,"CHP",,$B$4))</f>
        <v/>
      </c>
      <c r="E150" s="28" t="str">
        <f>IF($A150="","",_xll.ciqfunctions.udf.CIQ($A150,"IQ_TOTAL_EQUITY",IQ_LTM,IQ_TODAY,"CHP",,$B$4))</f>
        <v/>
      </c>
      <c r="F150" s="28" t="str">
        <f>IF($A150="","",_xll.ciqfunctions.udf.CIQ($A150,"IQ_RETURN_CAPITAL_CHP",IQ_LTM,IQ_TODAY,"CHP"))</f>
        <v/>
      </c>
      <c r="G150" s="28" t="str">
        <f>IF($A150="","",_xll.ciqfunctions.udf.CIQ($A150,"IQ_RECURRING_EARN_ASSETS",IQ_LTM,IQ_TODAY,"CHP"))</f>
        <v/>
      </c>
      <c r="H150" s="28" t="str">
        <f>IF($A150="","",_xll.ciqfunctions.udf.CIQ($A150,"IQ_NET_WORKING_CAP_REV",IQ_LTM,IQ_TODAY,"CHP"))</f>
        <v/>
      </c>
      <c r="I150" s="28" t="str">
        <f>IF($A150="","",_xll.ciqfunctions.udf.CIQ($A150,"IQ_ASSET_TURNOVER",IQ_LTM,IQ_TODAY,"CHP"))</f>
        <v/>
      </c>
      <c r="J150" s="28" t="str">
        <f>IF($A150="","",_xll.ciqfunctions.udf.CIQ($A150,"IQ_INTAN_ASSETS_REV",IQ_LTM,IQ_TODAY,"CHP"))</f>
        <v/>
      </c>
      <c r="K150" s="28" t="str">
        <f>IF($A150="","",_xll.ciqfunctions.udf.CIQ($A150,"IQ_NET_WORKING_CAP_TOTAL_ASSETS",IQ_LTM,IQ_TODAY,"CHP"))</f>
        <v/>
      </c>
      <c r="L150" s="28" t="str">
        <f>IF($A150="","",_xll.ciqfunctions.udf.CIQ($A150,"IQ_AP_AR",IQ_LTM,IQ_TODAY,"CHP"))</f>
        <v/>
      </c>
      <c r="M150" s="28" t="str">
        <f>IF($A150="","",_xll.ciqfunctions.udf.CIQ($A150,"IQ_MGMT_RATE_RETURN",IQ_LTM,IQ_TODAY,"CHP"))</f>
        <v/>
      </c>
      <c r="N150" s="28" t="str">
        <f>IF($A150="","",_xll.ciqfunctions.udf.CIQ($A150,"IQ_GROSS_MARGIN",IQ_LTM,IQ_TODAY,"CHP"))</f>
        <v/>
      </c>
      <c r="O150" s="28" t="str">
        <f>IF($A150="","",_xll.ciqfunctions.udf.CIQ($A150,"IQ_EBITDA_MARGIN",IQ_LTM,IQ_TODAY,"CHP"))</f>
        <v/>
      </c>
      <c r="Q150" s="28" t="str">
        <f>IF($A150="","",_xll.ciqfunctions.udf.CIQ($A150,"IQ_FFO_INT",IQ_LTM,IQ_TODAY,"CHP"))</f>
        <v/>
      </c>
      <c r="R150" s="28" t="str">
        <f>IF($A150="","",_xll.ciqfunctions.udf.CIQ($A150,"IQ_EBITDA_INT",IQ_LTM,IQ_TODAY,"CHP"))</f>
        <v/>
      </c>
      <c r="S150" s="28" t="str">
        <f>IF($A150="","",_xll.ciqfunctions.udf.CIQ($A150,"IQ_FFO_TOTAL_DEBT",IQ_LTM,IQ_TODAY,"CHP"))</f>
        <v/>
      </c>
      <c r="T150" s="28" t="str">
        <f>IF($A150="","",_xll.ciqfunctions.udf.CIQ($A150,"IQ_NET_DEBT_EBITDA",IQ_LTM,IQ_TODAY,"CHP"))</f>
        <v/>
      </c>
      <c r="U150" s="28" t="str">
        <f>IF($A150="","",_xll.ciqfunctions.udf.CIQ($A150,"IQ_TOTAL_DEBT_CAP",IQ_LTM,IQ_TODAY,"CHP"))</f>
        <v/>
      </c>
      <c r="V150" s="28" t="str">
        <f>IF($A150="","",_xll.ciqfunctions.udf.CIQ($A150,"IQ_DEBT_TOTAL_LIAB",IQ_LTM,IQ_TODAY,"CHP"))</f>
        <v/>
      </c>
      <c r="W150" s="28" t="str">
        <f>IF($A150="","",_xll.ciqfunctions.udf.CIQ($A150,"IQ_TOTAL_DEBT_TOTAL_REV",IQ_LTM,IQ_TODAY,"CHP"))</f>
        <v/>
      </c>
      <c r="Y150" s="28" t="str">
        <f>IF($A150="","",_xll.ciqfunctions.udf.CIQ($A150,"IQ_FFO_PLUS_CASH_ST_DEBT",IQ_LTM,IQ_TODAY,"CHP"))</f>
        <v/>
      </c>
      <c r="Z150" s="28" t="str">
        <f>IF($A150="","",_xll.ciqfunctions.udf.CIQ($A150,"IQ_FFO_GROSS_PROFIT",IQ_LTM,IQ_TODAY,"CHP"))</f>
        <v/>
      </c>
      <c r="AA150" s="28" t="str">
        <f>IF($A150="","",_xll.ciqfunctions.udf.CIQ($A150,"IQ_BASIC_DEFENSE_INTERVAL",IQ_LTM,IQ_TODAY,"CHP"))</f>
        <v/>
      </c>
      <c r="AB150" s="28" t="str">
        <f>IF($A150="","",_xll.ciqfunctions.udf.CIQ($A150,"IQ_CURRENT_RATIO",IQ_LTM,IQ_TODAY,"CHP"))</f>
        <v/>
      </c>
      <c r="AC150" s="28" t="str">
        <f>IF($A150="","",_xll.ciqfunctions.udf.CIQ($A150,"IQ_QUICK_RATIO",IQ_LTM,IQ_TODAY,"CHP"))</f>
        <v/>
      </c>
    </row>
    <row r="151" spans="3:29" ht="12.75" customHeight="1" x14ac:dyDescent="0.2">
      <c r="C151" s="37" t="str">
        <f>IF($A151="","",_xll.ciqfunctions.udf.CIQ($A151,"IQ_PERIODDATE",IQ_LTM,IQ_TODAY,"CHP"))</f>
        <v/>
      </c>
      <c r="D151" s="28" t="str">
        <f>IF($A151="","",_xll.ciqfunctions.udf.CIQ($A151,"IQ_TOTAL_REV",IQ_LTM,IQ_TODAY,"CHP",,$B$4))</f>
        <v/>
      </c>
      <c r="E151" s="28" t="str">
        <f>IF($A151="","",_xll.ciqfunctions.udf.CIQ($A151,"IQ_TOTAL_EQUITY",IQ_LTM,IQ_TODAY,"CHP",,$B$4))</f>
        <v/>
      </c>
      <c r="F151" s="28" t="str">
        <f>IF($A151="","",_xll.ciqfunctions.udf.CIQ($A151,"IQ_RETURN_CAPITAL_CHP",IQ_LTM,IQ_TODAY,"CHP"))</f>
        <v/>
      </c>
      <c r="G151" s="28" t="str">
        <f>IF($A151="","",_xll.ciqfunctions.udf.CIQ($A151,"IQ_RECURRING_EARN_ASSETS",IQ_LTM,IQ_TODAY,"CHP"))</f>
        <v/>
      </c>
      <c r="H151" s="28" t="str">
        <f>IF($A151="","",_xll.ciqfunctions.udf.CIQ($A151,"IQ_NET_WORKING_CAP_REV",IQ_LTM,IQ_TODAY,"CHP"))</f>
        <v/>
      </c>
      <c r="I151" s="28" t="str">
        <f>IF($A151="","",_xll.ciqfunctions.udf.CIQ($A151,"IQ_ASSET_TURNOVER",IQ_LTM,IQ_TODAY,"CHP"))</f>
        <v/>
      </c>
      <c r="J151" s="28" t="str">
        <f>IF($A151="","",_xll.ciqfunctions.udf.CIQ($A151,"IQ_INTAN_ASSETS_REV",IQ_LTM,IQ_TODAY,"CHP"))</f>
        <v/>
      </c>
      <c r="K151" s="28" t="str">
        <f>IF($A151="","",_xll.ciqfunctions.udf.CIQ($A151,"IQ_NET_WORKING_CAP_TOTAL_ASSETS",IQ_LTM,IQ_TODAY,"CHP"))</f>
        <v/>
      </c>
      <c r="L151" s="28" t="str">
        <f>IF($A151="","",_xll.ciqfunctions.udf.CIQ($A151,"IQ_AP_AR",IQ_LTM,IQ_TODAY,"CHP"))</f>
        <v/>
      </c>
      <c r="M151" s="28" t="str">
        <f>IF($A151="","",_xll.ciqfunctions.udf.CIQ($A151,"IQ_MGMT_RATE_RETURN",IQ_LTM,IQ_TODAY,"CHP"))</f>
        <v/>
      </c>
      <c r="N151" s="28" t="str">
        <f>IF($A151="","",_xll.ciqfunctions.udf.CIQ($A151,"IQ_GROSS_MARGIN",IQ_LTM,IQ_TODAY,"CHP"))</f>
        <v/>
      </c>
      <c r="O151" s="28" t="str">
        <f>IF($A151="","",_xll.ciqfunctions.udf.CIQ($A151,"IQ_EBITDA_MARGIN",IQ_LTM,IQ_TODAY,"CHP"))</f>
        <v/>
      </c>
      <c r="Q151" s="28" t="str">
        <f>IF($A151="","",_xll.ciqfunctions.udf.CIQ($A151,"IQ_FFO_INT",IQ_LTM,IQ_TODAY,"CHP"))</f>
        <v/>
      </c>
      <c r="R151" s="28" t="str">
        <f>IF($A151="","",_xll.ciqfunctions.udf.CIQ($A151,"IQ_EBITDA_INT",IQ_LTM,IQ_TODAY,"CHP"))</f>
        <v/>
      </c>
      <c r="S151" s="28" t="str">
        <f>IF($A151="","",_xll.ciqfunctions.udf.CIQ($A151,"IQ_FFO_TOTAL_DEBT",IQ_LTM,IQ_TODAY,"CHP"))</f>
        <v/>
      </c>
      <c r="T151" s="28" t="str">
        <f>IF($A151="","",_xll.ciqfunctions.udf.CIQ($A151,"IQ_NET_DEBT_EBITDA",IQ_LTM,IQ_TODAY,"CHP"))</f>
        <v/>
      </c>
      <c r="U151" s="28" t="str">
        <f>IF($A151="","",_xll.ciqfunctions.udf.CIQ($A151,"IQ_TOTAL_DEBT_CAP",IQ_LTM,IQ_TODAY,"CHP"))</f>
        <v/>
      </c>
      <c r="V151" s="28" t="str">
        <f>IF($A151="","",_xll.ciqfunctions.udf.CIQ($A151,"IQ_DEBT_TOTAL_LIAB",IQ_LTM,IQ_TODAY,"CHP"))</f>
        <v/>
      </c>
      <c r="W151" s="28" t="str">
        <f>IF($A151="","",_xll.ciqfunctions.udf.CIQ($A151,"IQ_TOTAL_DEBT_TOTAL_REV",IQ_LTM,IQ_TODAY,"CHP"))</f>
        <v/>
      </c>
      <c r="Y151" s="28" t="str">
        <f>IF($A151="","",_xll.ciqfunctions.udf.CIQ($A151,"IQ_FFO_PLUS_CASH_ST_DEBT",IQ_LTM,IQ_TODAY,"CHP"))</f>
        <v/>
      </c>
      <c r="Z151" s="28" t="str">
        <f>IF($A151="","",_xll.ciqfunctions.udf.CIQ($A151,"IQ_FFO_GROSS_PROFIT",IQ_LTM,IQ_TODAY,"CHP"))</f>
        <v/>
      </c>
      <c r="AA151" s="28" t="str">
        <f>IF($A151="","",_xll.ciqfunctions.udf.CIQ($A151,"IQ_BASIC_DEFENSE_INTERVAL",IQ_LTM,IQ_TODAY,"CHP"))</f>
        <v/>
      </c>
      <c r="AB151" s="28" t="str">
        <f>IF($A151="","",_xll.ciqfunctions.udf.CIQ($A151,"IQ_CURRENT_RATIO",IQ_LTM,IQ_TODAY,"CHP"))</f>
        <v/>
      </c>
      <c r="AC151" s="28" t="str">
        <f>IF($A151="","",_xll.ciqfunctions.udf.CIQ($A151,"IQ_QUICK_RATIO",IQ_LTM,IQ_TODAY,"CHP"))</f>
        <v/>
      </c>
    </row>
    <row r="152" spans="3:29" ht="12.75" customHeight="1" x14ac:dyDescent="0.2">
      <c r="C152" s="37" t="str">
        <f>IF($A152="","",_xll.ciqfunctions.udf.CIQ($A152,"IQ_PERIODDATE",IQ_LTM,IQ_TODAY,"CHP"))</f>
        <v/>
      </c>
      <c r="D152" s="28" t="str">
        <f>IF($A152="","",_xll.ciqfunctions.udf.CIQ($A152,"IQ_TOTAL_REV",IQ_LTM,IQ_TODAY,"CHP",,$B$4))</f>
        <v/>
      </c>
      <c r="E152" s="28" t="str">
        <f>IF($A152="","",_xll.ciqfunctions.udf.CIQ($A152,"IQ_TOTAL_EQUITY",IQ_LTM,IQ_TODAY,"CHP",,$B$4))</f>
        <v/>
      </c>
      <c r="F152" s="28" t="str">
        <f>IF($A152="","",_xll.ciqfunctions.udf.CIQ($A152,"IQ_RETURN_CAPITAL_CHP",IQ_LTM,IQ_TODAY,"CHP"))</f>
        <v/>
      </c>
      <c r="G152" s="28" t="str">
        <f>IF($A152="","",_xll.ciqfunctions.udf.CIQ($A152,"IQ_RECURRING_EARN_ASSETS",IQ_LTM,IQ_TODAY,"CHP"))</f>
        <v/>
      </c>
      <c r="H152" s="28" t="str">
        <f>IF($A152="","",_xll.ciqfunctions.udf.CIQ($A152,"IQ_NET_WORKING_CAP_REV",IQ_LTM,IQ_TODAY,"CHP"))</f>
        <v/>
      </c>
      <c r="I152" s="28" t="str">
        <f>IF($A152="","",_xll.ciqfunctions.udf.CIQ($A152,"IQ_ASSET_TURNOVER",IQ_LTM,IQ_TODAY,"CHP"))</f>
        <v/>
      </c>
      <c r="J152" s="28" t="str">
        <f>IF($A152="","",_xll.ciqfunctions.udf.CIQ($A152,"IQ_INTAN_ASSETS_REV",IQ_LTM,IQ_TODAY,"CHP"))</f>
        <v/>
      </c>
      <c r="K152" s="28" t="str">
        <f>IF($A152="","",_xll.ciqfunctions.udf.CIQ($A152,"IQ_NET_WORKING_CAP_TOTAL_ASSETS",IQ_LTM,IQ_TODAY,"CHP"))</f>
        <v/>
      </c>
      <c r="L152" s="28" t="str">
        <f>IF($A152="","",_xll.ciqfunctions.udf.CIQ($A152,"IQ_AP_AR",IQ_LTM,IQ_TODAY,"CHP"))</f>
        <v/>
      </c>
      <c r="M152" s="28" t="str">
        <f>IF($A152="","",_xll.ciqfunctions.udf.CIQ($A152,"IQ_MGMT_RATE_RETURN",IQ_LTM,IQ_TODAY,"CHP"))</f>
        <v/>
      </c>
      <c r="N152" s="28" t="str">
        <f>IF($A152="","",_xll.ciqfunctions.udf.CIQ($A152,"IQ_GROSS_MARGIN",IQ_LTM,IQ_TODAY,"CHP"))</f>
        <v/>
      </c>
      <c r="O152" s="28" t="str">
        <f>IF($A152="","",_xll.ciqfunctions.udf.CIQ($A152,"IQ_EBITDA_MARGIN",IQ_LTM,IQ_TODAY,"CHP"))</f>
        <v/>
      </c>
      <c r="Q152" s="28" t="str">
        <f>IF($A152="","",_xll.ciqfunctions.udf.CIQ($A152,"IQ_FFO_INT",IQ_LTM,IQ_TODAY,"CHP"))</f>
        <v/>
      </c>
      <c r="R152" s="28" t="str">
        <f>IF($A152="","",_xll.ciqfunctions.udf.CIQ($A152,"IQ_EBITDA_INT",IQ_LTM,IQ_TODAY,"CHP"))</f>
        <v/>
      </c>
      <c r="S152" s="28" t="str">
        <f>IF($A152="","",_xll.ciqfunctions.udf.CIQ($A152,"IQ_FFO_TOTAL_DEBT",IQ_LTM,IQ_TODAY,"CHP"))</f>
        <v/>
      </c>
      <c r="T152" s="28" t="str">
        <f>IF($A152="","",_xll.ciqfunctions.udf.CIQ($A152,"IQ_NET_DEBT_EBITDA",IQ_LTM,IQ_TODAY,"CHP"))</f>
        <v/>
      </c>
      <c r="U152" s="28" t="str">
        <f>IF($A152="","",_xll.ciqfunctions.udf.CIQ($A152,"IQ_TOTAL_DEBT_CAP",IQ_LTM,IQ_TODAY,"CHP"))</f>
        <v/>
      </c>
      <c r="V152" s="28" t="str">
        <f>IF($A152="","",_xll.ciqfunctions.udf.CIQ($A152,"IQ_DEBT_TOTAL_LIAB",IQ_LTM,IQ_TODAY,"CHP"))</f>
        <v/>
      </c>
      <c r="W152" s="28" t="str">
        <f>IF($A152="","",_xll.ciqfunctions.udf.CIQ($A152,"IQ_TOTAL_DEBT_TOTAL_REV",IQ_LTM,IQ_TODAY,"CHP"))</f>
        <v/>
      </c>
      <c r="Y152" s="28" t="str">
        <f>IF($A152="","",_xll.ciqfunctions.udf.CIQ($A152,"IQ_FFO_PLUS_CASH_ST_DEBT",IQ_LTM,IQ_TODAY,"CHP"))</f>
        <v/>
      </c>
      <c r="Z152" s="28" t="str">
        <f>IF($A152="","",_xll.ciqfunctions.udf.CIQ($A152,"IQ_FFO_GROSS_PROFIT",IQ_LTM,IQ_TODAY,"CHP"))</f>
        <v/>
      </c>
      <c r="AA152" s="28" t="str">
        <f>IF($A152="","",_xll.ciqfunctions.udf.CIQ($A152,"IQ_BASIC_DEFENSE_INTERVAL",IQ_LTM,IQ_TODAY,"CHP"))</f>
        <v/>
      </c>
      <c r="AB152" s="28" t="str">
        <f>IF($A152="","",_xll.ciqfunctions.udf.CIQ($A152,"IQ_CURRENT_RATIO",IQ_LTM,IQ_TODAY,"CHP"))</f>
        <v/>
      </c>
      <c r="AC152" s="28" t="str">
        <f>IF($A152="","",_xll.ciqfunctions.udf.CIQ($A152,"IQ_QUICK_RATIO",IQ_LTM,IQ_TODAY,"CHP"))</f>
        <v/>
      </c>
    </row>
    <row r="153" spans="3:29" ht="12.75" customHeight="1" x14ac:dyDescent="0.2">
      <c r="C153" s="37" t="str">
        <f>IF($A153="","",_xll.ciqfunctions.udf.CIQ($A153,"IQ_PERIODDATE",IQ_LTM,IQ_TODAY,"CHP"))</f>
        <v/>
      </c>
      <c r="D153" s="28" t="str">
        <f>IF($A153="","",_xll.ciqfunctions.udf.CIQ($A153,"IQ_TOTAL_REV",IQ_LTM,IQ_TODAY,"CHP",,$B$4))</f>
        <v/>
      </c>
      <c r="E153" s="28" t="str">
        <f>IF($A153="","",_xll.ciqfunctions.udf.CIQ($A153,"IQ_TOTAL_EQUITY",IQ_LTM,IQ_TODAY,"CHP",,$B$4))</f>
        <v/>
      </c>
      <c r="F153" s="28" t="str">
        <f>IF($A153="","",_xll.ciqfunctions.udf.CIQ($A153,"IQ_RETURN_CAPITAL_CHP",IQ_LTM,IQ_TODAY,"CHP"))</f>
        <v/>
      </c>
      <c r="G153" s="28" t="str">
        <f>IF($A153="","",_xll.ciqfunctions.udf.CIQ($A153,"IQ_RECURRING_EARN_ASSETS",IQ_LTM,IQ_TODAY,"CHP"))</f>
        <v/>
      </c>
      <c r="H153" s="28" t="str">
        <f>IF($A153="","",_xll.ciqfunctions.udf.CIQ($A153,"IQ_NET_WORKING_CAP_REV",IQ_LTM,IQ_TODAY,"CHP"))</f>
        <v/>
      </c>
      <c r="I153" s="28" t="str">
        <f>IF($A153="","",_xll.ciqfunctions.udf.CIQ($A153,"IQ_ASSET_TURNOVER",IQ_LTM,IQ_TODAY,"CHP"))</f>
        <v/>
      </c>
      <c r="J153" s="28" t="str">
        <f>IF($A153="","",_xll.ciqfunctions.udf.CIQ($A153,"IQ_INTAN_ASSETS_REV",IQ_LTM,IQ_TODAY,"CHP"))</f>
        <v/>
      </c>
      <c r="K153" s="28" t="str">
        <f>IF($A153="","",_xll.ciqfunctions.udf.CIQ($A153,"IQ_NET_WORKING_CAP_TOTAL_ASSETS",IQ_LTM,IQ_TODAY,"CHP"))</f>
        <v/>
      </c>
      <c r="L153" s="28" t="str">
        <f>IF($A153="","",_xll.ciqfunctions.udf.CIQ($A153,"IQ_AP_AR",IQ_LTM,IQ_TODAY,"CHP"))</f>
        <v/>
      </c>
      <c r="M153" s="28" t="str">
        <f>IF($A153="","",_xll.ciqfunctions.udf.CIQ($A153,"IQ_MGMT_RATE_RETURN",IQ_LTM,IQ_TODAY,"CHP"))</f>
        <v/>
      </c>
      <c r="N153" s="28" t="str">
        <f>IF($A153="","",_xll.ciqfunctions.udf.CIQ($A153,"IQ_GROSS_MARGIN",IQ_LTM,IQ_TODAY,"CHP"))</f>
        <v/>
      </c>
      <c r="O153" s="28" t="str">
        <f>IF($A153="","",_xll.ciqfunctions.udf.CIQ($A153,"IQ_EBITDA_MARGIN",IQ_LTM,IQ_TODAY,"CHP"))</f>
        <v/>
      </c>
      <c r="Q153" s="28" t="str">
        <f>IF($A153="","",_xll.ciqfunctions.udf.CIQ($A153,"IQ_FFO_INT",IQ_LTM,IQ_TODAY,"CHP"))</f>
        <v/>
      </c>
      <c r="R153" s="28" t="str">
        <f>IF($A153="","",_xll.ciqfunctions.udf.CIQ($A153,"IQ_EBITDA_INT",IQ_LTM,IQ_TODAY,"CHP"))</f>
        <v/>
      </c>
      <c r="S153" s="28" t="str">
        <f>IF($A153="","",_xll.ciqfunctions.udf.CIQ($A153,"IQ_FFO_TOTAL_DEBT",IQ_LTM,IQ_TODAY,"CHP"))</f>
        <v/>
      </c>
      <c r="T153" s="28" t="str">
        <f>IF($A153="","",_xll.ciqfunctions.udf.CIQ($A153,"IQ_NET_DEBT_EBITDA",IQ_LTM,IQ_TODAY,"CHP"))</f>
        <v/>
      </c>
      <c r="U153" s="28" t="str">
        <f>IF($A153="","",_xll.ciqfunctions.udf.CIQ($A153,"IQ_TOTAL_DEBT_CAP",IQ_LTM,IQ_TODAY,"CHP"))</f>
        <v/>
      </c>
      <c r="V153" s="28" t="str">
        <f>IF($A153="","",_xll.ciqfunctions.udf.CIQ($A153,"IQ_DEBT_TOTAL_LIAB",IQ_LTM,IQ_TODAY,"CHP"))</f>
        <v/>
      </c>
      <c r="W153" s="28" t="str">
        <f>IF($A153="","",_xll.ciqfunctions.udf.CIQ($A153,"IQ_TOTAL_DEBT_TOTAL_REV",IQ_LTM,IQ_TODAY,"CHP"))</f>
        <v/>
      </c>
      <c r="Y153" s="28" t="str">
        <f>IF($A153="","",_xll.ciqfunctions.udf.CIQ($A153,"IQ_FFO_PLUS_CASH_ST_DEBT",IQ_LTM,IQ_TODAY,"CHP"))</f>
        <v/>
      </c>
      <c r="Z153" s="28" t="str">
        <f>IF($A153="","",_xll.ciqfunctions.udf.CIQ($A153,"IQ_FFO_GROSS_PROFIT",IQ_LTM,IQ_TODAY,"CHP"))</f>
        <v/>
      </c>
      <c r="AA153" s="28" t="str">
        <f>IF($A153="","",_xll.ciqfunctions.udf.CIQ($A153,"IQ_BASIC_DEFENSE_INTERVAL",IQ_LTM,IQ_TODAY,"CHP"))</f>
        <v/>
      </c>
      <c r="AB153" s="28" t="str">
        <f>IF($A153="","",_xll.ciqfunctions.udf.CIQ($A153,"IQ_CURRENT_RATIO",IQ_LTM,IQ_TODAY,"CHP"))</f>
        <v/>
      </c>
      <c r="AC153" s="28" t="str">
        <f>IF($A153="","",_xll.ciqfunctions.udf.CIQ($A153,"IQ_QUICK_RATIO",IQ_LTM,IQ_TODAY,"CHP"))</f>
        <v/>
      </c>
    </row>
    <row r="154" spans="3:29" ht="12.75" customHeight="1" x14ac:dyDescent="0.2">
      <c r="C154" s="37" t="str">
        <f>IF($A154="","",_xll.ciqfunctions.udf.CIQ($A154,"IQ_PERIODDATE",IQ_LTM,IQ_TODAY,"CHP"))</f>
        <v/>
      </c>
      <c r="D154" s="28" t="str">
        <f>IF($A154="","",_xll.ciqfunctions.udf.CIQ($A154,"IQ_TOTAL_REV",IQ_LTM,IQ_TODAY,"CHP",,$B$4))</f>
        <v/>
      </c>
      <c r="E154" s="28" t="str">
        <f>IF($A154="","",_xll.ciqfunctions.udf.CIQ($A154,"IQ_TOTAL_EQUITY",IQ_LTM,IQ_TODAY,"CHP",,$B$4))</f>
        <v/>
      </c>
      <c r="F154" s="28" t="str">
        <f>IF($A154="","",_xll.ciqfunctions.udf.CIQ($A154,"IQ_RETURN_CAPITAL_CHP",IQ_LTM,IQ_TODAY,"CHP"))</f>
        <v/>
      </c>
      <c r="G154" s="28" t="str">
        <f>IF($A154="","",_xll.ciqfunctions.udf.CIQ($A154,"IQ_RECURRING_EARN_ASSETS",IQ_LTM,IQ_TODAY,"CHP"))</f>
        <v/>
      </c>
      <c r="H154" s="28" t="str">
        <f>IF($A154="","",_xll.ciqfunctions.udf.CIQ($A154,"IQ_NET_WORKING_CAP_REV",IQ_LTM,IQ_TODAY,"CHP"))</f>
        <v/>
      </c>
      <c r="I154" s="28" t="str">
        <f>IF($A154="","",_xll.ciqfunctions.udf.CIQ($A154,"IQ_ASSET_TURNOVER",IQ_LTM,IQ_TODAY,"CHP"))</f>
        <v/>
      </c>
      <c r="J154" s="28" t="str">
        <f>IF($A154="","",_xll.ciqfunctions.udf.CIQ($A154,"IQ_INTAN_ASSETS_REV",IQ_LTM,IQ_TODAY,"CHP"))</f>
        <v/>
      </c>
      <c r="K154" s="28" t="str">
        <f>IF($A154="","",_xll.ciqfunctions.udf.CIQ($A154,"IQ_NET_WORKING_CAP_TOTAL_ASSETS",IQ_LTM,IQ_TODAY,"CHP"))</f>
        <v/>
      </c>
      <c r="L154" s="28" t="str">
        <f>IF($A154="","",_xll.ciqfunctions.udf.CIQ($A154,"IQ_AP_AR",IQ_LTM,IQ_TODAY,"CHP"))</f>
        <v/>
      </c>
      <c r="M154" s="28" t="str">
        <f>IF($A154="","",_xll.ciqfunctions.udf.CIQ($A154,"IQ_MGMT_RATE_RETURN",IQ_LTM,IQ_TODAY,"CHP"))</f>
        <v/>
      </c>
      <c r="N154" s="28" t="str">
        <f>IF($A154="","",_xll.ciqfunctions.udf.CIQ($A154,"IQ_GROSS_MARGIN",IQ_LTM,IQ_TODAY,"CHP"))</f>
        <v/>
      </c>
      <c r="O154" s="28" t="str">
        <f>IF($A154="","",_xll.ciqfunctions.udf.CIQ($A154,"IQ_EBITDA_MARGIN",IQ_LTM,IQ_TODAY,"CHP"))</f>
        <v/>
      </c>
      <c r="Q154" s="28" t="str">
        <f>IF($A154="","",_xll.ciqfunctions.udf.CIQ($A154,"IQ_FFO_INT",IQ_LTM,IQ_TODAY,"CHP"))</f>
        <v/>
      </c>
      <c r="R154" s="28" t="str">
        <f>IF($A154="","",_xll.ciqfunctions.udf.CIQ($A154,"IQ_EBITDA_INT",IQ_LTM,IQ_TODAY,"CHP"))</f>
        <v/>
      </c>
      <c r="S154" s="28" t="str">
        <f>IF($A154="","",_xll.ciqfunctions.udf.CIQ($A154,"IQ_FFO_TOTAL_DEBT",IQ_LTM,IQ_TODAY,"CHP"))</f>
        <v/>
      </c>
      <c r="T154" s="28" t="str">
        <f>IF($A154="","",_xll.ciqfunctions.udf.CIQ($A154,"IQ_NET_DEBT_EBITDA",IQ_LTM,IQ_TODAY,"CHP"))</f>
        <v/>
      </c>
      <c r="U154" s="28" t="str">
        <f>IF($A154="","",_xll.ciqfunctions.udf.CIQ($A154,"IQ_TOTAL_DEBT_CAP",IQ_LTM,IQ_TODAY,"CHP"))</f>
        <v/>
      </c>
      <c r="V154" s="28" t="str">
        <f>IF($A154="","",_xll.ciqfunctions.udf.CIQ($A154,"IQ_DEBT_TOTAL_LIAB",IQ_LTM,IQ_TODAY,"CHP"))</f>
        <v/>
      </c>
      <c r="W154" s="28" t="str">
        <f>IF($A154="","",_xll.ciqfunctions.udf.CIQ($A154,"IQ_TOTAL_DEBT_TOTAL_REV",IQ_LTM,IQ_TODAY,"CHP"))</f>
        <v/>
      </c>
      <c r="Y154" s="28" t="str">
        <f>IF($A154="","",_xll.ciqfunctions.udf.CIQ($A154,"IQ_FFO_PLUS_CASH_ST_DEBT",IQ_LTM,IQ_TODAY,"CHP"))</f>
        <v/>
      </c>
      <c r="Z154" s="28" t="str">
        <f>IF($A154="","",_xll.ciqfunctions.udf.CIQ($A154,"IQ_FFO_GROSS_PROFIT",IQ_LTM,IQ_TODAY,"CHP"))</f>
        <v/>
      </c>
      <c r="AA154" s="28" t="str">
        <f>IF($A154="","",_xll.ciqfunctions.udf.CIQ($A154,"IQ_BASIC_DEFENSE_INTERVAL",IQ_LTM,IQ_TODAY,"CHP"))</f>
        <v/>
      </c>
      <c r="AB154" s="28" t="str">
        <f>IF($A154="","",_xll.ciqfunctions.udf.CIQ($A154,"IQ_CURRENT_RATIO",IQ_LTM,IQ_TODAY,"CHP"))</f>
        <v/>
      </c>
      <c r="AC154" s="28" t="str">
        <f>IF($A154="","",_xll.ciqfunctions.udf.CIQ($A154,"IQ_QUICK_RATIO",IQ_LTM,IQ_TODAY,"CHP"))</f>
        <v/>
      </c>
    </row>
    <row r="155" spans="3:29" ht="12.75" customHeight="1" x14ac:dyDescent="0.2">
      <c r="C155" s="37" t="str">
        <f>IF($A155="","",_xll.ciqfunctions.udf.CIQ($A155,"IQ_PERIODDATE",IQ_LTM,IQ_TODAY,"CHP"))</f>
        <v/>
      </c>
      <c r="D155" s="28" t="str">
        <f>IF($A155="","",_xll.ciqfunctions.udf.CIQ($A155,"IQ_TOTAL_REV",IQ_LTM,IQ_TODAY,"CHP",,$B$4))</f>
        <v/>
      </c>
      <c r="E155" s="28" t="str">
        <f>IF($A155="","",_xll.ciqfunctions.udf.CIQ($A155,"IQ_TOTAL_EQUITY",IQ_LTM,IQ_TODAY,"CHP",,$B$4))</f>
        <v/>
      </c>
      <c r="F155" s="28" t="str">
        <f>IF($A155="","",_xll.ciqfunctions.udf.CIQ($A155,"IQ_RETURN_CAPITAL_CHP",IQ_LTM,IQ_TODAY,"CHP"))</f>
        <v/>
      </c>
      <c r="G155" s="28" t="str">
        <f>IF($A155="","",_xll.ciqfunctions.udf.CIQ($A155,"IQ_RECURRING_EARN_ASSETS",IQ_LTM,IQ_TODAY,"CHP"))</f>
        <v/>
      </c>
      <c r="H155" s="28" t="str">
        <f>IF($A155="","",_xll.ciqfunctions.udf.CIQ($A155,"IQ_NET_WORKING_CAP_REV",IQ_LTM,IQ_TODAY,"CHP"))</f>
        <v/>
      </c>
      <c r="I155" s="28" t="str">
        <f>IF($A155="","",_xll.ciqfunctions.udf.CIQ($A155,"IQ_ASSET_TURNOVER",IQ_LTM,IQ_TODAY,"CHP"))</f>
        <v/>
      </c>
      <c r="J155" s="28" t="str">
        <f>IF($A155="","",_xll.ciqfunctions.udf.CIQ($A155,"IQ_INTAN_ASSETS_REV",IQ_LTM,IQ_TODAY,"CHP"))</f>
        <v/>
      </c>
      <c r="K155" s="28" t="str">
        <f>IF($A155="","",_xll.ciqfunctions.udf.CIQ($A155,"IQ_NET_WORKING_CAP_TOTAL_ASSETS",IQ_LTM,IQ_TODAY,"CHP"))</f>
        <v/>
      </c>
      <c r="L155" s="28" t="str">
        <f>IF($A155="","",_xll.ciqfunctions.udf.CIQ($A155,"IQ_AP_AR",IQ_LTM,IQ_TODAY,"CHP"))</f>
        <v/>
      </c>
      <c r="M155" s="28" t="str">
        <f>IF($A155="","",_xll.ciqfunctions.udf.CIQ($A155,"IQ_MGMT_RATE_RETURN",IQ_LTM,IQ_TODAY,"CHP"))</f>
        <v/>
      </c>
      <c r="N155" s="28" t="str">
        <f>IF($A155="","",_xll.ciqfunctions.udf.CIQ($A155,"IQ_GROSS_MARGIN",IQ_LTM,IQ_TODAY,"CHP"))</f>
        <v/>
      </c>
      <c r="O155" s="28" t="str">
        <f>IF($A155="","",_xll.ciqfunctions.udf.CIQ($A155,"IQ_EBITDA_MARGIN",IQ_LTM,IQ_TODAY,"CHP"))</f>
        <v/>
      </c>
      <c r="Q155" s="28" t="str">
        <f>IF($A155="","",_xll.ciqfunctions.udf.CIQ($A155,"IQ_FFO_INT",IQ_LTM,IQ_TODAY,"CHP"))</f>
        <v/>
      </c>
      <c r="R155" s="28" t="str">
        <f>IF($A155="","",_xll.ciqfunctions.udf.CIQ($A155,"IQ_EBITDA_INT",IQ_LTM,IQ_TODAY,"CHP"))</f>
        <v/>
      </c>
      <c r="S155" s="28" t="str">
        <f>IF($A155="","",_xll.ciqfunctions.udf.CIQ($A155,"IQ_FFO_TOTAL_DEBT",IQ_LTM,IQ_TODAY,"CHP"))</f>
        <v/>
      </c>
      <c r="T155" s="28" t="str">
        <f>IF($A155="","",_xll.ciqfunctions.udf.CIQ($A155,"IQ_NET_DEBT_EBITDA",IQ_LTM,IQ_TODAY,"CHP"))</f>
        <v/>
      </c>
      <c r="U155" s="28" t="str">
        <f>IF($A155="","",_xll.ciqfunctions.udf.CIQ($A155,"IQ_TOTAL_DEBT_CAP",IQ_LTM,IQ_TODAY,"CHP"))</f>
        <v/>
      </c>
      <c r="V155" s="28" t="str">
        <f>IF($A155="","",_xll.ciqfunctions.udf.CIQ($A155,"IQ_DEBT_TOTAL_LIAB",IQ_LTM,IQ_TODAY,"CHP"))</f>
        <v/>
      </c>
      <c r="W155" s="28" t="str">
        <f>IF($A155="","",_xll.ciqfunctions.udf.CIQ($A155,"IQ_TOTAL_DEBT_TOTAL_REV",IQ_LTM,IQ_TODAY,"CHP"))</f>
        <v/>
      </c>
      <c r="Y155" s="28" t="str">
        <f>IF($A155="","",_xll.ciqfunctions.udf.CIQ($A155,"IQ_FFO_PLUS_CASH_ST_DEBT",IQ_LTM,IQ_TODAY,"CHP"))</f>
        <v/>
      </c>
      <c r="Z155" s="28" t="str">
        <f>IF($A155="","",_xll.ciqfunctions.udf.CIQ($A155,"IQ_FFO_GROSS_PROFIT",IQ_LTM,IQ_TODAY,"CHP"))</f>
        <v/>
      </c>
      <c r="AA155" s="28" t="str">
        <f>IF($A155="","",_xll.ciqfunctions.udf.CIQ($A155,"IQ_BASIC_DEFENSE_INTERVAL",IQ_LTM,IQ_TODAY,"CHP"))</f>
        <v/>
      </c>
      <c r="AB155" s="28" t="str">
        <f>IF($A155="","",_xll.ciqfunctions.udf.CIQ($A155,"IQ_CURRENT_RATIO",IQ_LTM,IQ_TODAY,"CHP"))</f>
        <v/>
      </c>
      <c r="AC155" s="28" t="str">
        <f>IF($A155="","",_xll.ciqfunctions.udf.CIQ($A155,"IQ_QUICK_RATIO",IQ_LTM,IQ_TODAY,"CHP"))</f>
        <v/>
      </c>
    </row>
    <row r="156" spans="3:29" ht="12.75" customHeight="1" x14ac:dyDescent="0.2">
      <c r="C156" s="37" t="str">
        <f>IF($A156="","",_xll.ciqfunctions.udf.CIQ($A156,"IQ_PERIODDATE",IQ_LTM,IQ_TODAY,"CHP"))</f>
        <v/>
      </c>
      <c r="D156" s="28" t="str">
        <f>IF($A156="","",_xll.ciqfunctions.udf.CIQ($A156,"IQ_TOTAL_REV",IQ_LTM,IQ_TODAY,"CHP",,$B$4))</f>
        <v/>
      </c>
      <c r="E156" s="28" t="str">
        <f>IF($A156="","",_xll.ciqfunctions.udf.CIQ($A156,"IQ_TOTAL_EQUITY",IQ_LTM,IQ_TODAY,"CHP",,$B$4))</f>
        <v/>
      </c>
      <c r="F156" s="28" t="str">
        <f>IF($A156="","",_xll.ciqfunctions.udf.CIQ($A156,"IQ_RETURN_CAPITAL_CHP",IQ_LTM,IQ_TODAY,"CHP"))</f>
        <v/>
      </c>
      <c r="G156" s="28" t="str">
        <f>IF($A156="","",_xll.ciqfunctions.udf.CIQ($A156,"IQ_RECURRING_EARN_ASSETS",IQ_LTM,IQ_TODAY,"CHP"))</f>
        <v/>
      </c>
      <c r="H156" s="28" t="str">
        <f>IF($A156="","",_xll.ciqfunctions.udf.CIQ($A156,"IQ_NET_WORKING_CAP_REV",IQ_LTM,IQ_TODAY,"CHP"))</f>
        <v/>
      </c>
      <c r="I156" s="28" t="str">
        <f>IF($A156="","",_xll.ciqfunctions.udf.CIQ($A156,"IQ_ASSET_TURNOVER",IQ_LTM,IQ_TODAY,"CHP"))</f>
        <v/>
      </c>
      <c r="J156" s="28" t="str">
        <f>IF($A156="","",_xll.ciqfunctions.udf.CIQ($A156,"IQ_INTAN_ASSETS_REV",IQ_LTM,IQ_TODAY,"CHP"))</f>
        <v/>
      </c>
      <c r="K156" s="28" t="str">
        <f>IF($A156="","",_xll.ciqfunctions.udf.CIQ($A156,"IQ_NET_WORKING_CAP_TOTAL_ASSETS",IQ_LTM,IQ_TODAY,"CHP"))</f>
        <v/>
      </c>
      <c r="L156" s="28" t="str">
        <f>IF($A156="","",_xll.ciqfunctions.udf.CIQ($A156,"IQ_AP_AR",IQ_LTM,IQ_TODAY,"CHP"))</f>
        <v/>
      </c>
      <c r="M156" s="28" t="str">
        <f>IF($A156="","",_xll.ciqfunctions.udf.CIQ($A156,"IQ_MGMT_RATE_RETURN",IQ_LTM,IQ_TODAY,"CHP"))</f>
        <v/>
      </c>
      <c r="N156" s="28" t="str">
        <f>IF($A156="","",_xll.ciqfunctions.udf.CIQ($A156,"IQ_GROSS_MARGIN",IQ_LTM,IQ_TODAY,"CHP"))</f>
        <v/>
      </c>
      <c r="O156" s="28" t="str">
        <f>IF($A156="","",_xll.ciqfunctions.udf.CIQ($A156,"IQ_EBITDA_MARGIN",IQ_LTM,IQ_TODAY,"CHP"))</f>
        <v/>
      </c>
      <c r="Q156" s="28" t="str">
        <f>IF($A156="","",_xll.ciqfunctions.udf.CIQ($A156,"IQ_FFO_INT",IQ_LTM,IQ_TODAY,"CHP"))</f>
        <v/>
      </c>
      <c r="R156" s="28" t="str">
        <f>IF($A156="","",_xll.ciqfunctions.udf.CIQ($A156,"IQ_EBITDA_INT",IQ_LTM,IQ_TODAY,"CHP"))</f>
        <v/>
      </c>
      <c r="S156" s="28" t="str">
        <f>IF($A156="","",_xll.ciqfunctions.udf.CIQ($A156,"IQ_FFO_TOTAL_DEBT",IQ_LTM,IQ_TODAY,"CHP"))</f>
        <v/>
      </c>
      <c r="T156" s="28" t="str">
        <f>IF($A156="","",_xll.ciqfunctions.udf.CIQ($A156,"IQ_NET_DEBT_EBITDA",IQ_LTM,IQ_TODAY,"CHP"))</f>
        <v/>
      </c>
      <c r="U156" s="28" t="str">
        <f>IF($A156="","",_xll.ciqfunctions.udf.CIQ($A156,"IQ_TOTAL_DEBT_CAP",IQ_LTM,IQ_TODAY,"CHP"))</f>
        <v/>
      </c>
      <c r="V156" s="28" t="str">
        <f>IF($A156="","",_xll.ciqfunctions.udf.CIQ($A156,"IQ_DEBT_TOTAL_LIAB",IQ_LTM,IQ_TODAY,"CHP"))</f>
        <v/>
      </c>
      <c r="W156" s="28" t="str">
        <f>IF($A156="","",_xll.ciqfunctions.udf.CIQ($A156,"IQ_TOTAL_DEBT_TOTAL_REV",IQ_LTM,IQ_TODAY,"CHP"))</f>
        <v/>
      </c>
      <c r="Y156" s="28" t="str">
        <f>IF($A156="","",_xll.ciqfunctions.udf.CIQ($A156,"IQ_FFO_PLUS_CASH_ST_DEBT",IQ_LTM,IQ_TODAY,"CHP"))</f>
        <v/>
      </c>
      <c r="Z156" s="28" t="str">
        <f>IF($A156="","",_xll.ciqfunctions.udf.CIQ($A156,"IQ_FFO_GROSS_PROFIT",IQ_LTM,IQ_TODAY,"CHP"))</f>
        <v/>
      </c>
      <c r="AA156" s="28" t="str">
        <f>IF($A156="","",_xll.ciqfunctions.udf.CIQ($A156,"IQ_BASIC_DEFENSE_INTERVAL",IQ_LTM,IQ_TODAY,"CHP"))</f>
        <v/>
      </c>
      <c r="AB156" s="28" t="str">
        <f>IF($A156="","",_xll.ciqfunctions.udf.CIQ($A156,"IQ_CURRENT_RATIO",IQ_LTM,IQ_TODAY,"CHP"))</f>
        <v/>
      </c>
      <c r="AC156" s="28" t="str">
        <f>IF($A156="","",_xll.ciqfunctions.udf.CIQ($A156,"IQ_QUICK_RATIO",IQ_LTM,IQ_TODAY,"CHP"))</f>
        <v/>
      </c>
    </row>
    <row r="157" spans="3:29" ht="12.75" customHeight="1" x14ac:dyDescent="0.2">
      <c r="C157" s="37" t="str">
        <f>IF($A157="","",_xll.ciqfunctions.udf.CIQ($A157,"IQ_PERIODDATE",IQ_LTM,IQ_TODAY,"CHP"))</f>
        <v/>
      </c>
      <c r="D157" s="28" t="str">
        <f>IF($A157="","",_xll.ciqfunctions.udf.CIQ($A157,"IQ_TOTAL_REV",IQ_LTM,IQ_TODAY,"CHP",,$B$4))</f>
        <v/>
      </c>
      <c r="E157" s="28" t="str">
        <f>IF($A157="","",_xll.ciqfunctions.udf.CIQ($A157,"IQ_TOTAL_EQUITY",IQ_LTM,IQ_TODAY,"CHP",,$B$4))</f>
        <v/>
      </c>
      <c r="F157" s="28" t="str">
        <f>IF($A157="","",_xll.ciqfunctions.udf.CIQ($A157,"IQ_RETURN_CAPITAL_CHP",IQ_LTM,IQ_TODAY,"CHP"))</f>
        <v/>
      </c>
      <c r="G157" s="28" t="str">
        <f>IF($A157="","",_xll.ciqfunctions.udf.CIQ($A157,"IQ_RECURRING_EARN_ASSETS",IQ_LTM,IQ_TODAY,"CHP"))</f>
        <v/>
      </c>
      <c r="H157" s="28" t="str">
        <f>IF($A157="","",_xll.ciqfunctions.udf.CIQ($A157,"IQ_NET_WORKING_CAP_REV",IQ_LTM,IQ_TODAY,"CHP"))</f>
        <v/>
      </c>
      <c r="I157" s="28" t="str">
        <f>IF($A157="","",_xll.ciqfunctions.udf.CIQ($A157,"IQ_ASSET_TURNOVER",IQ_LTM,IQ_TODAY,"CHP"))</f>
        <v/>
      </c>
      <c r="J157" s="28" t="str">
        <f>IF($A157="","",_xll.ciqfunctions.udf.CIQ($A157,"IQ_INTAN_ASSETS_REV",IQ_LTM,IQ_TODAY,"CHP"))</f>
        <v/>
      </c>
      <c r="K157" s="28" t="str">
        <f>IF($A157="","",_xll.ciqfunctions.udf.CIQ($A157,"IQ_NET_WORKING_CAP_TOTAL_ASSETS",IQ_LTM,IQ_TODAY,"CHP"))</f>
        <v/>
      </c>
      <c r="L157" s="28" t="str">
        <f>IF($A157="","",_xll.ciqfunctions.udf.CIQ($A157,"IQ_AP_AR",IQ_LTM,IQ_TODAY,"CHP"))</f>
        <v/>
      </c>
      <c r="M157" s="28" t="str">
        <f>IF($A157="","",_xll.ciqfunctions.udf.CIQ($A157,"IQ_MGMT_RATE_RETURN",IQ_LTM,IQ_TODAY,"CHP"))</f>
        <v/>
      </c>
      <c r="N157" s="28" t="str">
        <f>IF($A157="","",_xll.ciqfunctions.udf.CIQ($A157,"IQ_GROSS_MARGIN",IQ_LTM,IQ_TODAY,"CHP"))</f>
        <v/>
      </c>
      <c r="O157" s="28" t="str">
        <f>IF($A157="","",_xll.ciqfunctions.udf.CIQ($A157,"IQ_EBITDA_MARGIN",IQ_LTM,IQ_TODAY,"CHP"))</f>
        <v/>
      </c>
      <c r="Q157" s="28" t="str">
        <f>IF($A157="","",_xll.ciqfunctions.udf.CIQ($A157,"IQ_FFO_INT",IQ_LTM,IQ_TODAY,"CHP"))</f>
        <v/>
      </c>
      <c r="R157" s="28" t="str">
        <f>IF($A157="","",_xll.ciqfunctions.udf.CIQ($A157,"IQ_EBITDA_INT",IQ_LTM,IQ_TODAY,"CHP"))</f>
        <v/>
      </c>
      <c r="S157" s="28" t="str">
        <f>IF($A157="","",_xll.ciqfunctions.udf.CIQ($A157,"IQ_FFO_TOTAL_DEBT",IQ_LTM,IQ_TODAY,"CHP"))</f>
        <v/>
      </c>
      <c r="T157" s="28" t="str">
        <f>IF($A157="","",_xll.ciqfunctions.udf.CIQ($A157,"IQ_NET_DEBT_EBITDA",IQ_LTM,IQ_TODAY,"CHP"))</f>
        <v/>
      </c>
      <c r="U157" s="28" t="str">
        <f>IF($A157="","",_xll.ciqfunctions.udf.CIQ($A157,"IQ_TOTAL_DEBT_CAP",IQ_LTM,IQ_TODAY,"CHP"))</f>
        <v/>
      </c>
      <c r="V157" s="28" t="str">
        <f>IF($A157="","",_xll.ciqfunctions.udf.CIQ($A157,"IQ_DEBT_TOTAL_LIAB",IQ_LTM,IQ_TODAY,"CHP"))</f>
        <v/>
      </c>
      <c r="W157" s="28" t="str">
        <f>IF($A157="","",_xll.ciqfunctions.udf.CIQ($A157,"IQ_TOTAL_DEBT_TOTAL_REV",IQ_LTM,IQ_TODAY,"CHP"))</f>
        <v/>
      </c>
      <c r="Y157" s="28" t="str">
        <f>IF($A157="","",_xll.ciqfunctions.udf.CIQ($A157,"IQ_FFO_PLUS_CASH_ST_DEBT",IQ_LTM,IQ_TODAY,"CHP"))</f>
        <v/>
      </c>
      <c r="Z157" s="28" t="str">
        <f>IF($A157="","",_xll.ciqfunctions.udf.CIQ($A157,"IQ_FFO_GROSS_PROFIT",IQ_LTM,IQ_TODAY,"CHP"))</f>
        <v/>
      </c>
      <c r="AA157" s="28" t="str">
        <f>IF($A157="","",_xll.ciqfunctions.udf.CIQ($A157,"IQ_BASIC_DEFENSE_INTERVAL",IQ_LTM,IQ_TODAY,"CHP"))</f>
        <v/>
      </c>
      <c r="AB157" s="28" t="str">
        <f>IF($A157="","",_xll.ciqfunctions.udf.CIQ($A157,"IQ_CURRENT_RATIO",IQ_LTM,IQ_TODAY,"CHP"))</f>
        <v/>
      </c>
      <c r="AC157" s="28" t="str">
        <f>IF($A157="","",_xll.ciqfunctions.udf.CIQ($A157,"IQ_QUICK_RATIO",IQ_LTM,IQ_TODAY,"CHP"))</f>
        <v/>
      </c>
    </row>
    <row r="158" spans="3:29" ht="12.75" customHeight="1" x14ac:dyDescent="0.2">
      <c r="C158" s="37" t="str">
        <f>IF($A158="","",_xll.ciqfunctions.udf.CIQ($A158,"IQ_PERIODDATE",IQ_LTM,IQ_TODAY,"CHP"))</f>
        <v/>
      </c>
      <c r="D158" s="28" t="str">
        <f>IF($A158="","",_xll.ciqfunctions.udf.CIQ($A158,"IQ_TOTAL_REV",IQ_LTM,IQ_TODAY,"CHP",,$B$4))</f>
        <v/>
      </c>
      <c r="E158" s="28" t="str">
        <f>IF($A158="","",_xll.ciqfunctions.udf.CIQ($A158,"IQ_TOTAL_EQUITY",IQ_LTM,IQ_TODAY,"CHP",,$B$4))</f>
        <v/>
      </c>
      <c r="F158" s="28" t="str">
        <f>IF($A158="","",_xll.ciqfunctions.udf.CIQ($A158,"IQ_RETURN_CAPITAL_CHP",IQ_LTM,IQ_TODAY,"CHP"))</f>
        <v/>
      </c>
      <c r="G158" s="28" t="str">
        <f>IF($A158="","",_xll.ciqfunctions.udf.CIQ($A158,"IQ_RECURRING_EARN_ASSETS",IQ_LTM,IQ_TODAY,"CHP"))</f>
        <v/>
      </c>
      <c r="H158" s="28" t="str">
        <f>IF($A158="","",_xll.ciqfunctions.udf.CIQ($A158,"IQ_NET_WORKING_CAP_REV",IQ_LTM,IQ_TODAY,"CHP"))</f>
        <v/>
      </c>
      <c r="I158" s="28" t="str">
        <f>IF($A158="","",_xll.ciqfunctions.udf.CIQ($A158,"IQ_ASSET_TURNOVER",IQ_LTM,IQ_TODAY,"CHP"))</f>
        <v/>
      </c>
      <c r="J158" s="28" t="str">
        <f>IF($A158="","",_xll.ciqfunctions.udf.CIQ($A158,"IQ_INTAN_ASSETS_REV",IQ_LTM,IQ_TODAY,"CHP"))</f>
        <v/>
      </c>
      <c r="K158" s="28" t="str">
        <f>IF($A158="","",_xll.ciqfunctions.udf.CIQ($A158,"IQ_NET_WORKING_CAP_TOTAL_ASSETS",IQ_LTM,IQ_TODAY,"CHP"))</f>
        <v/>
      </c>
      <c r="L158" s="28" t="str">
        <f>IF($A158="","",_xll.ciqfunctions.udf.CIQ($A158,"IQ_AP_AR",IQ_LTM,IQ_TODAY,"CHP"))</f>
        <v/>
      </c>
      <c r="M158" s="28" t="str">
        <f>IF($A158="","",_xll.ciqfunctions.udf.CIQ($A158,"IQ_MGMT_RATE_RETURN",IQ_LTM,IQ_TODAY,"CHP"))</f>
        <v/>
      </c>
      <c r="N158" s="28" t="str">
        <f>IF($A158="","",_xll.ciqfunctions.udf.CIQ($A158,"IQ_GROSS_MARGIN",IQ_LTM,IQ_TODAY,"CHP"))</f>
        <v/>
      </c>
      <c r="O158" s="28" t="str">
        <f>IF($A158="","",_xll.ciqfunctions.udf.CIQ($A158,"IQ_EBITDA_MARGIN",IQ_LTM,IQ_TODAY,"CHP"))</f>
        <v/>
      </c>
      <c r="Q158" s="28" t="str">
        <f>IF($A158="","",_xll.ciqfunctions.udf.CIQ($A158,"IQ_FFO_INT",IQ_LTM,IQ_TODAY,"CHP"))</f>
        <v/>
      </c>
      <c r="R158" s="28" t="str">
        <f>IF($A158="","",_xll.ciqfunctions.udf.CIQ($A158,"IQ_EBITDA_INT",IQ_LTM,IQ_TODAY,"CHP"))</f>
        <v/>
      </c>
      <c r="S158" s="28" t="str">
        <f>IF($A158="","",_xll.ciqfunctions.udf.CIQ($A158,"IQ_FFO_TOTAL_DEBT",IQ_LTM,IQ_TODAY,"CHP"))</f>
        <v/>
      </c>
      <c r="T158" s="28" t="str">
        <f>IF($A158="","",_xll.ciqfunctions.udf.CIQ($A158,"IQ_NET_DEBT_EBITDA",IQ_LTM,IQ_TODAY,"CHP"))</f>
        <v/>
      </c>
      <c r="U158" s="28" t="str">
        <f>IF($A158="","",_xll.ciqfunctions.udf.CIQ($A158,"IQ_TOTAL_DEBT_CAP",IQ_LTM,IQ_TODAY,"CHP"))</f>
        <v/>
      </c>
      <c r="V158" s="28" t="str">
        <f>IF($A158="","",_xll.ciqfunctions.udf.CIQ($A158,"IQ_DEBT_TOTAL_LIAB",IQ_LTM,IQ_TODAY,"CHP"))</f>
        <v/>
      </c>
      <c r="W158" s="28" t="str">
        <f>IF($A158="","",_xll.ciqfunctions.udf.CIQ($A158,"IQ_TOTAL_DEBT_TOTAL_REV",IQ_LTM,IQ_TODAY,"CHP"))</f>
        <v/>
      </c>
      <c r="Y158" s="28" t="str">
        <f>IF($A158="","",_xll.ciqfunctions.udf.CIQ($A158,"IQ_FFO_PLUS_CASH_ST_DEBT",IQ_LTM,IQ_TODAY,"CHP"))</f>
        <v/>
      </c>
      <c r="Z158" s="28" t="str">
        <f>IF($A158="","",_xll.ciqfunctions.udf.CIQ($A158,"IQ_FFO_GROSS_PROFIT",IQ_LTM,IQ_TODAY,"CHP"))</f>
        <v/>
      </c>
      <c r="AA158" s="28" t="str">
        <f>IF($A158="","",_xll.ciqfunctions.udf.CIQ($A158,"IQ_BASIC_DEFENSE_INTERVAL",IQ_LTM,IQ_TODAY,"CHP"))</f>
        <v/>
      </c>
      <c r="AB158" s="28" t="str">
        <f>IF($A158="","",_xll.ciqfunctions.udf.CIQ($A158,"IQ_CURRENT_RATIO",IQ_LTM,IQ_TODAY,"CHP"))</f>
        <v/>
      </c>
      <c r="AC158" s="28" t="str">
        <f>IF($A158="","",_xll.ciqfunctions.udf.CIQ($A158,"IQ_QUICK_RATIO",IQ_LTM,IQ_TODAY,"CHP"))</f>
        <v/>
      </c>
    </row>
    <row r="159" spans="3:29" ht="12.75" customHeight="1" x14ac:dyDescent="0.2">
      <c r="C159" s="37" t="str">
        <f>IF($A159="","",_xll.ciqfunctions.udf.CIQ($A159,"IQ_PERIODDATE",IQ_LTM,IQ_TODAY,"CHP"))</f>
        <v/>
      </c>
      <c r="D159" s="28" t="str">
        <f>IF($A159="","",_xll.ciqfunctions.udf.CIQ($A159,"IQ_TOTAL_REV",IQ_LTM,IQ_TODAY,"CHP",,$B$4))</f>
        <v/>
      </c>
      <c r="E159" s="28" t="str">
        <f>IF($A159="","",_xll.ciqfunctions.udf.CIQ($A159,"IQ_TOTAL_EQUITY",IQ_LTM,IQ_TODAY,"CHP",,$B$4))</f>
        <v/>
      </c>
      <c r="F159" s="28" t="str">
        <f>IF($A159="","",_xll.ciqfunctions.udf.CIQ($A159,"IQ_RETURN_CAPITAL_CHP",IQ_LTM,IQ_TODAY,"CHP"))</f>
        <v/>
      </c>
      <c r="G159" s="28" t="str">
        <f>IF($A159="","",_xll.ciqfunctions.udf.CIQ($A159,"IQ_RECURRING_EARN_ASSETS",IQ_LTM,IQ_TODAY,"CHP"))</f>
        <v/>
      </c>
      <c r="H159" s="28" t="str">
        <f>IF($A159="","",_xll.ciqfunctions.udf.CIQ($A159,"IQ_NET_WORKING_CAP_REV",IQ_LTM,IQ_TODAY,"CHP"))</f>
        <v/>
      </c>
      <c r="I159" s="28" t="str">
        <f>IF($A159="","",_xll.ciqfunctions.udf.CIQ($A159,"IQ_ASSET_TURNOVER",IQ_LTM,IQ_TODAY,"CHP"))</f>
        <v/>
      </c>
      <c r="J159" s="28" t="str">
        <f>IF($A159="","",_xll.ciqfunctions.udf.CIQ($A159,"IQ_INTAN_ASSETS_REV",IQ_LTM,IQ_TODAY,"CHP"))</f>
        <v/>
      </c>
      <c r="K159" s="28" t="str">
        <f>IF($A159="","",_xll.ciqfunctions.udf.CIQ($A159,"IQ_NET_WORKING_CAP_TOTAL_ASSETS",IQ_LTM,IQ_TODAY,"CHP"))</f>
        <v/>
      </c>
      <c r="L159" s="28" t="str">
        <f>IF($A159="","",_xll.ciqfunctions.udf.CIQ($A159,"IQ_AP_AR",IQ_LTM,IQ_TODAY,"CHP"))</f>
        <v/>
      </c>
      <c r="M159" s="28" t="str">
        <f>IF($A159="","",_xll.ciqfunctions.udf.CIQ($A159,"IQ_MGMT_RATE_RETURN",IQ_LTM,IQ_TODAY,"CHP"))</f>
        <v/>
      </c>
      <c r="N159" s="28" t="str">
        <f>IF($A159="","",_xll.ciqfunctions.udf.CIQ($A159,"IQ_GROSS_MARGIN",IQ_LTM,IQ_TODAY,"CHP"))</f>
        <v/>
      </c>
      <c r="O159" s="28" t="str">
        <f>IF($A159="","",_xll.ciqfunctions.udf.CIQ($A159,"IQ_EBITDA_MARGIN",IQ_LTM,IQ_TODAY,"CHP"))</f>
        <v/>
      </c>
      <c r="Q159" s="28" t="str">
        <f>IF($A159="","",_xll.ciqfunctions.udf.CIQ($A159,"IQ_FFO_INT",IQ_LTM,IQ_TODAY,"CHP"))</f>
        <v/>
      </c>
      <c r="R159" s="28" t="str">
        <f>IF($A159="","",_xll.ciqfunctions.udf.CIQ($A159,"IQ_EBITDA_INT",IQ_LTM,IQ_TODAY,"CHP"))</f>
        <v/>
      </c>
      <c r="S159" s="28" t="str">
        <f>IF($A159="","",_xll.ciqfunctions.udf.CIQ($A159,"IQ_FFO_TOTAL_DEBT",IQ_LTM,IQ_TODAY,"CHP"))</f>
        <v/>
      </c>
      <c r="T159" s="28" t="str">
        <f>IF($A159="","",_xll.ciqfunctions.udf.CIQ($A159,"IQ_NET_DEBT_EBITDA",IQ_LTM,IQ_TODAY,"CHP"))</f>
        <v/>
      </c>
      <c r="U159" s="28" t="str">
        <f>IF($A159="","",_xll.ciqfunctions.udf.CIQ($A159,"IQ_TOTAL_DEBT_CAP",IQ_LTM,IQ_TODAY,"CHP"))</f>
        <v/>
      </c>
      <c r="V159" s="28" t="str">
        <f>IF($A159="","",_xll.ciqfunctions.udf.CIQ($A159,"IQ_DEBT_TOTAL_LIAB",IQ_LTM,IQ_TODAY,"CHP"))</f>
        <v/>
      </c>
      <c r="W159" s="28" t="str">
        <f>IF($A159="","",_xll.ciqfunctions.udf.CIQ($A159,"IQ_TOTAL_DEBT_TOTAL_REV",IQ_LTM,IQ_TODAY,"CHP"))</f>
        <v/>
      </c>
      <c r="Y159" s="28" t="str">
        <f>IF($A159="","",_xll.ciqfunctions.udf.CIQ($A159,"IQ_FFO_PLUS_CASH_ST_DEBT",IQ_LTM,IQ_TODAY,"CHP"))</f>
        <v/>
      </c>
      <c r="Z159" s="28" t="str">
        <f>IF($A159="","",_xll.ciqfunctions.udf.CIQ($A159,"IQ_FFO_GROSS_PROFIT",IQ_LTM,IQ_TODAY,"CHP"))</f>
        <v/>
      </c>
      <c r="AA159" s="28" t="str">
        <f>IF($A159="","",_xll.ciqfunctions.udf.CIQ($A159,"IQ_BASIC_DEFENSE_INTERVAL",IQ_LTM,IQ_TODAY,"CHP"))</f>
        <v/>
      </c>
      <c r="AB159" s="28" t="str">
        <f>IF($A159="","",_xll.ciqfunctions.udf.CIQ($A159,"IQ_CURRENT_RATIO",IQ_LTM,IQ_TODAY,"CHP"))</f>
        <v/>
      </c>
      <c r="AC159" s="28" t="str">
        <f>IF($A159="","",_xll.ciqfunctions.udf.CIQ($A159,"IQ_QUICK_RATIO",IQ_LTM,IQ_TODAY,"CHP"))</f>
        <v/>
      </c>
    </row>
    <row r="160" spans="3:29" ht="12.75" customHeight="1" x14ac:dyDescent="0.2">
      <c r="C160" s="37" t="str">
        <f>IF($A160="","",_xll.ciqfunctions.udf.CIQ($A160,"IQ_PERIODDATE",IQ_LTM,IQ_TODAY,"CHP"))</f>
        <v/>
      </c>
      <c r="D160" s="28" t="str">
        <f>IF($A160="","",_xll.ciqfunctions.udf.CIQ($A160,"IQ_TOTAL_REV",IQ_LTM,IQ_TODAY,"CHP",,$B$4))</f>
        <v/>
      </c>
      <c r="E160" s="28" t="str">
        <f>IF($A160="","",_xll.ciqfunctions.udf.CIQ($A160,"IQ_TOTAL_EQUITY",IQ_LTM,IQ_TODAY,"CHP",,$B$4))</f>
        <v/>
      </c>
      <c r="F160" s="28" t="str">
        <f>IF($A160="","",_xll.ciqfunctions.udf.CIQ($A160,"IQ_RETURN_CAPITAL_CHP",IQ_LTM,IQ_TODAY,"CHP"))</f>
        <v/>
      </c>
      <c r="G160" s="28" t="str">
        <f>IF($A160="","",_xll.ciqfunctions.udf.CIQ($A160,"IQ_RECURRING_EARN_ASSETS",IQ_LTM,IQ_TODAY,"CHP"))</f>
        <v/>
      </c>
      <c r="H160" s="28" t="str">
        <f>IF($A160="","",_xll.ciqfunctions.udf.CIQ($A160,"IQ_NET_WORKING_CAP_REV",IQ_LTM,IQ_TODAY,"CHP"))</f>
        <v/>
      </c>
      <c r="I160" s="28" t="str">
        <f>IF($A160="","",_xll.ciqfunctions.udf.CIQ($A160,"IQ_ASSET_TURNOVER",IQ_LTM,IQ_TODAY,"CHP"))</f>
        <v/>
      </c>
      <c r="J160" s="28" t="str">
        <f>IF($A160="","",_xll.ciqfunctions.udf.CIQ($A160,"IQ_INTAN_ASSETS_REV",IQ_LTM,IQ_TODAY,"CHP"))</f>
        <v/>
      </c>
      <c r="K160" s="28" t="str">
        <f>IF($A160="","",_xll.ciqfunctions.udf.CIQ($A160,"IQ_NET_WORKING_CAP_TOTAL_ASSETS",IQ_LTM,IQ_TODAY,"CHP"))</f>
        <v/>
      </c>
      <c r="L160" s="28" t="str">
        <f>IF($A160="","",_xll.ciqfunctions.udf.CIQ($A160,"IQ_AP_AR",IQ_LTM,IQ_TODAY,"CHP"))</f>
        <v/>
      </c>
      <c r="M160" s="28" t="str">
        <f>IF($A160="","",_xll.ciqfunctions.udf.CIQ($A160,"IQ_MGMT_RATE_RETURN",IQ_LTM,IQ_TODAY,"CHP"))</f>
        <v/>
      </c>
      <c r="N160" s="28" t="str">
        <f>IF($A160="","",_xll.ciqfunctions.udf.CIQ($A160,"IQ_GROSS_MARGIN",IQ_LTM,IQ_TODAY,"CHP"))</f>
        <v/>
      </c>
      <c r="O160" s="28" t="str">
        <f>IF($A160="","",_xll.ciqfunctions.udf.CIQ($A160,"IQ_EBITDA_MARGIN",IQ_LTM,IQ_TODAY,"CHP"))</f>
        <v/>
      </c>
      <c r="Q160" s="28" t="str">
        <f>IF($A160="","",_xll.ciqfunctions.udf.CIQ($A160,"IQ_FFO_INT",IQ_LTM,IQ_TODAY,"CHP"))</f>
        <v/>
      </c>
      <c r="R160" s="28" t="str">
        <f>IF($A160="","",_xll.ciqfunctions.udf.CIQ($A160,"IQ_EBITDA_INT",IQ_LTM,IQ_TODAY,"CHP"))</f>
        <v/>
      </c>
      <c r="S160" s="28" t="str">
        <f>IF($A160="","",_xll.ciqfunctions.udf.CIQ($A160,"IQ_FFO_TOTAL_DEBT",IQ_LTM,IQ_TODAY,"CHP"))</f>
        <v/>
      </c>
      <c r="T160" s="28" t="str">
        <f>IF($A160="","",_xll.ciqfunctions.udf.CIQ($A160,"IQ_NET_DEBT_EBITDA",IQ_LTM,IQ_TODAY,"CHP"))</f>
        <v/>
      </c>
      <c r="U160" s="28" t="str">
        <f>IF($A160="","",_xll.ciqfunctions.udf.CIQ($A160,"IQ_TOTAL_DEBT_CAP",IQ_LTM,IQ_TODAY,"CHP"))</f>
        <v/>
      </c>
      <c r="V160" s="28" t="str">
        <f>IF($A160="","",_xll.ciqfunctions.udf.CIQ($A160,"IQ_DEBT_TOTAL_LIAB",IQ_LTM,IQ_TODAY,"CHP"))</f>
        <v/>
      </c>
      <c r="W160" s="28" t="str">
        <f>IF($A160="","",_xll.ciqfunctions.udf.CIQ($A160,"IQ_TOTAL_DEBT_TOTAL_REV",IQ_LTM,IQ_TODAY,"CHP"))</f>
        <v/>
      </c>
      <c r="Y160" s="28" t="str">
        <f>IF($A160="","",_xll.ciqfunctions.udf.CIQ($A160,"IQ_FFO_PLUS_CASH_ST_DEBT",IQ_LTM,IQ_TODAY,"CHP"))</f>
        <v/>
      </c>
      <c r="Z160" s="28" t="str">
        <f>IF($A160="","",_xll.ciqfunctions.udf.CIQ($A160,"IQ_FFO_GROSS_PROFIT",IQ_LTM,IQ_TODAY,"CHP"))</f>
        <v/>
      </c>
      <c r="AA160" s="28" t="str">
        <f>IF($A160="","",_xll.ciqfunctions.udf.CIQ($A160,"IQ_BASIC_DEFENSE_INTERVAL",IQ_LTM,IQ_TODAY,"CHP"))</f>
        <v/>
      </c>
      <c r="AB160" s="28" t="str">
        <f>IF($A160="","",_xll.ciqfunctions.udf.CIQ($A160,"IQ_CURRENT_RATIO",IQ_LTM,IQ_TODAY,"CHP"))</f>
        <v/>
      </c>
      <c r="AC160" s="28" t="str">
        <f>IF($A160="","",_xll.ciqfunctions.udf.CIQ($A160,"IQ_QUICK_RATIO",IQ_LTM,IQ_TODAY,"CHP"))</f>
        <v/>
      </c>
    </row>
    <row r="161" spans="3:29" ht="12.75" customHeight="1" x14ac:dyDescent="0.2">
      <c r="C161" s="37" t="str">
        <f>IF($A161="","",_xll.ciqfunctions.udf.CIQ($A161,"IQ_PERIODDATE",IQ_LTM,IQ_TODAY,"CHP"))</f>
        <v/>
      </c>
      <c r="D161" s="28" t="str">
        <f>IF($A161="","",_xll.ciqfunctions.udf.CIQ($A161,"IQ_TOTAL_REV",IQ_LTM,IQ_TODAY,"CHP",,$B$4))</f>
        <v/>
      </c>
      <c r="E161" s="28" t="str">
        <f>IF($A161="","",_xll.ciqfunctions.udf.CIQ($A161,"IQ_TOTAL_EQUITY",IQ_LTM,IQ_TODAY,"CHP",,$B$4))</f>
        <v/>
      </c>
      <c r="F161" s="28" t="str">
        <f>IF($A161="","",_xll.ciqfunctions.udf.CIQ($A161,"IQ_RETURN_CAPITAL_CHP",IQ_LTM,IQ_TODAY,"CHP"))</f>
        <v/>
      </c>
      <c r="G161" s="28" t="str">
        <f>IF($A161="","",_xll.ciqfunctions.udf.CIQ($A161,"IQ_RECURRING_EARN_ASSETS",IQ_LTM,IQ_TODAY,"CHP"))</f>
        <v/>
      </c>
      <c r="H161" s="28" t="str">
        <f>IF($A161="","",_xll.ciqfunctions.udf.CIQ($A161,"IQ_NET_WORKING_CAP_REV",IQ_LTM,IQ_TODAY,"CHP"))</f>
        <v/>
      </c>
      <c r="I161" s="28" t="str">
        <f>IF($A161="","",_xll.ciqfunctions.udf.CIQ($A161,"IQ_ASSET_TURNOVER",IQ_LTM,IQ_TODAY,"CHP"))</f>
        <v/>
      </c>
      <c r="J161" s="28" t="str">
        <f>IF($A161="","",_xll.ciqfunctions.udf.CIQ($A161,"IQ_INTAN_ASSETS_REV",IQ_LTM,IQ_TODAY,"CHP"))</f>
        <v/>
      </c>
      <c r="K161" s="28" t="str">
        <f>IF($A161="","",_xll.ciqfunctions.udf.CIQ($A161,"IQ_NET_WORKING_CAP_TOTAL_ASSETS",IQ_LTM,IQ_TODAY,"CHP"))</f>
        <v/>
      </c>
      <c r="L161" s="28" t="str">
        <f>IF($A161="","",_xll.ciqfunctions.udf.CIQ($A161,"IQ_AP_AR",IQ_LTM,IQ_TODAY,"CHP"))</f>
        <v/>
      </c>
      <c r="M161" s="28" t="str">
        <f>IF($A161="","",_xll.ciqfunctions.udf.CIQ($A161,"IQ_MGMT_RATE_RETURN",IQ_LTM,IQ_TODAY,"CHP"))</f>
        <v/>
      </c>
      <c r="N161" s="28" t="str">
        <f>IF($A161="","",_xll.ciqfunctions.udf.CIQ($A161,"IQ_GROSS_MARGIN",IQ_LTM,IQ_TODAY,"CHP"))</f>
        <v/>
      </c>
      <c r="O161" s="28" t="str">
        <f>IF($A161="","",_xll.ciqfunctions.udf.CIQ($A161,"IQ_EBITDA_MARGIN",IQ_LTM,IQ_TODAY,"CHP"))</f>
        <v/>
      </c>
      <c r="Q161" s="28" t="str">
        <f>IF($A161="","",_xll.ciqfunctions.udf.CIQ($A161,"IQ_FFO_INT",IQ_LTM,IQ_TODAY,"CHP"))</f>
        <v/>
      </c>
      <c r="R161" s="28" t="str">
        <f>IF($A161="","",_xll.ciqfunctions.udf.CIQ($A161,"IQ_EBITDA_INT",IQ_LTM,IQ_TODAY,"CHP"))</f>
        <v/>
      </c>
      <c r="S161" s="28" t="str">
        <f>IF($A161="","",_xll.ciqfunctions.udf.CIQ($A161,"IQ_FFO_TOTAL_DEBT",IQ_LTM,IQ_TODAY,"CHP"))</f>
        <v/>
      </c>
      <c r="T161" s="28" t="str">
        <f>IF($A161="","",_xll.ciqfunctions.udf.CIQ($A161,"IQ_NET_DEBT_EBITDA",IQ_LTM,IQ_TODAY,"CHP"))</f>
        <v/>
      </c>
      <c r="U161" s="28" t="str">
        <f>IF($A161="","",_xll.ciqfunctions.udf.CIQ($A161,"IQ_TOTAL_DEBT_CAP",IQ_LTM,IQ_TODAY,"CHP"))</f>
        <v/>
      </c>
      <c r="V161" s="28" t="str">
        <f>IF($A161="","",_xll.ciqfunctions.udf.CIQ($A161,"IQ_DEBT_TOTAL_LIAB",IQ_LTM,IQ_TODAY,"CHP"))</f>
        <v/>
      </c>
      <c r="W161" s="28" t="str">
        <f>IF($A161="","",_xll.ciqfunctions.udf.CIQ($A161,"IQ_TOTAL_DEBT_TOTAL_REV",IQ_LTM,IQ_TODAY,"CHP"))</f>
        <v/>
      </c>
      <c r="Y161" s="28" t="str">
        <f>IF($A161="","",_xll.ciqfunctions.udf.CIQ($A161,"IQ_FFO_PLUS_CASH_ST_DEBT",IQ_LTM,IQ_TODAY,"CHP"))</f>
        <v/>
      </c>
      <c r="Z161" s="28" t="str">
        <f>IF($A161="","",_xll.ciqfunctions.udf.CIQ($A161,"IQ_FFO_GROSS_PROFIT",IQ_LTM,IQ_TODAY,"CHP"))</f>
        <v/>
      </c>
      <c r="AA161" s="28" t="str">
        <f>IF($A161="","",_xll.ciqfunctions.udf.CIQ($A161,"IQ_BASIC_DEFENSE_INTERVAL",IQ_LTM,IQ_TODAY,"CHP"))</f>
        <v/>
      </c>
      <c r="AB161" s="28" t="str">
        <f>IF($A161="","",_xll.ciqfunctions.udf.CIQ($A161,"IQ_CURRENT_RATIO",IQ_LTM,IQ_TODAY,"CHP"))</f>
        <v/>
      </c>
      <c r="AC161" s="28" t="str">
        <f>IF($A161="","",_xll.ciqfunctions.udf.CIQ($A161,"IQ_QUICK_RATIO",IQ_LTM,IQ_TODAY,"CHP"))</f>
        <v/>
      </c>
    </row>
    <row r="162" spans="3:29" ht="12.75" customHeight="1" x14ac:dyDescent="0.2">
      <c r="C162" s="37" t="str">
        <f>IF($A162="","",_xll.ciqfunctions.udf.CIQ($A162,"IQ_PERIODDATE",IQ_LTM,IQ_TODAY,"CHP"))</f>
        <v/>
      </c>
      <c r="D162" s="28" t="str">
        <f>IF($A162="","",_xll.ciqfunctions.udf.CIQ($A162,"IQ_TOTAL_REV",IQ_LTM,IQ_TODAY,"CHP",,$B$4))</f>
        <v/>
      </c>
      <c r="E162" s="28" t="str">
        <f>IF($A162="","",_xll.ciqfunctions.udf.CIQ($A162,"IQ_TOTAL_EQUITY",IQ_LTM,IQ_TODAY,"CHP",,$B$4))</f>
        <v/>
      </c>
      <c r="F162" s="28" t="str">
        <f>IF($A162="","",_xll.ciqfunctions.udf.CIQ($A162,"IQ_RETURN_CAPITAL_CHP",IQ_LTM,IQ_TODAY,"CHP"))</f>
        <v/>
      </c>
      <c r="G162" s="28" t="str">
        <f>IF($A162="","",_xll.ciqfunctions.udf.CIQ($A162,"IQ_RECURRING_EARN_ASSETS",IQ_LTM,IQ_TODAY,"CHP"))</f>
        <v/>
      </c>
      <c r="H162" s="28" t="str">
        <f>IF($A162="","",_xll.ciqfunctions.udf.CIQ($A162,"IQ_NET_WORKING_CAP_REV",IQ_LTM,IQ_TODAY,"CHP"))</f>
        <v/>
      </c>
      <c r="I162" s="28" t="str">
        <f>IF($A162="","",_xll.ciqfunctions.udf.CIQ($A162,"IQ_ASSET_TURNOVER",IQ_LTM,IQ_TODAY,"CHP"))</f>
        <v/>
      </c>
      <c r="J162" s="28" t="str">
        <f>IF($A162="","",_xll.ciqfunctions.udf.CIQ($A162,"IQ_INTAN_ASSETS_REV",IQ_LTM,IQ_TODAY,"CHP"))</f>
        <v/>
      </c>
      <c r="K162" s="28" t="str">
        <f>IF($A162="","",_xll.ciqfunctions.udf.CIQ($A162,"IQ_NET_WORKING_CAP_TOTAL_ASSETS",IQ_LTM,IQ_TODAY,"CHP"))</f>
        <v/>
      </c>
      <c r="L162" s="28" t="str">
        <f>IF($A162="","",_xll.ciqfunctions.udf.CIQ($A162,"IQ_AP_AR",IQ_LTM,IQ_TODAY,"CHP"))</f>
        <v/>
      </c>
      <c r="M162" s="28" t="str">
        <f>IF($A162="","",_xll.ciqfunctions.udf.CIQ($A162,"IQ_MGMT_RATE_RETURN",IQ_LTM,IQ_TODAY,"CHP"))</f>
        <v/>
      </c>
      <c r="N162" s="28" t="str">
        <f>IF($A162="","",_xll.ciqfunctions.udf.CIQ($A162,"IQ_GROSS_MARGIN",IQ_LTM,IQ_TODAY,"CHP"))</f>
        <v/>
      </c>
      <c r="O162" s="28" t="str">
        <f>IF($A162="","",_xll.ciqfunctions.udf.CIQ($A162,"IQ_EBITDA_MARGIN",IQ_LTM,IQ_TODAY,"CHP"))</f>
        <v/>
      </c>
      <c r="Q162" s="28" t="str">
        <f>IF($A162="","",_xll.ciqfunctions.udf.CIQ($A162,"IQ_FFO_INT",IQ_LTM,IQ_TODAY,"CHP"))</f>
        <v/>
      </c>
      <c r="R162" s="28" t="str">
        <f>IF($A162="","",_xll.ciqfunctions.udf.CIQ($A162,"IQ_EBITDA_INT",IQ_LTM,IQ_TODAY,"CHP"))</f>
        <v/>
      </c>
      <c r="S162" s="28" t="str">
        <f>IF($A162="","",_xll.ciqfunctions.udf.CIQ($A162,"IQ_FFO_TOTAL_DEBT",IQ_LTM,IQ_TODAY,"CHP"))</f>
        <v/>
      </c>
      <c r="T162" s="28" t="str">
        <f>IF($A162="","",_xll.ciqfunctions.udf.CIQ($A162,"IQ_NET_DEBT_EBITDA",IQ_LTM,IQ_TODAY,"CHP"))</f>
        <v/>
      </c>
      <c r="U162" s="28" t="str">
        <f>IF($A162="","",_xll.ciqfunctions.udf.CIQ($A162,"IQ_TOTAL_DEBT_CAP",IQ_LTM,IQ_TODAY,"CHP"))</f>
        <v/>
      </c>
      <c r="V162" s="28" t="str">
        <f>IF($A162="","",_xll.ciqfunctions.udf.CIQ($A162,"IQ_DEBT_TOTAL_LIAB",IQ_LTM,IQ_TODAY,"CHP"))</f>
        <v/>
      </c>
      <c r="W162" s="28" t="str">
        <f>IF($A162="","",_xll.ciqfunctions.udf.CIQ($A162,"IQ_TOTAL_DEBT_TOTAL_REV",IQ_LTM,IQ_TODAY,"CHP"))</f>
        <v/>
      </c>
      <c r="Y162" s="28" t="str">
        <f>IF($A162="","",_xll.ciqfunctions.udf.CIQ($A162,"IQ_FFO_PLUS_CASH_ST_DEBT",IQ_LTM,IQ_TODAY,"CHP"))</f>
        <v/>
      </c>
      <c r="Z162" s="28" t="str">
        <f>IF($A162="","",_xll.ciqfunctions.udf.CIQ($A162,"IQ_FFO_GROSS_PROFIT",IQ_LTM,IQ_TODAY,"CHP"))</f>
        <v/>
      </c>
      <c r="AA162" s="28" t="str">
        <f>IF($A162="","",_xll.ciqfunctions.udf.CIQ($A162,"IQ_BASIC_DEFENSE_INTERVAL",IQ_LTM,IQ_TODAY,"CHP"))</f>
        <v/>
      </c>
      <c r="AB162" s="28" t="str">
        <f>IF($A162="","",_xll.ciqfunctions.udf.CIQ($A162,"IQ_CURRENT_RATIO",IQ_LTM,IQ_TODAY,"CHP"))</f>
        <v/>
      </c>
      <c r="AC162" s="28" t="str">
        <f>IF($A162="","",_xll.ciqfunctions.udf.CIQ($A162,"IQ_QUICK_RATIO",IQ_LTM,IQ_TODAY,"CHP"))</f>
        <v/>
      </c>
    </row>
    <row r="163" spans="3:29" ht="12.75" customHeight="1" x14ac:dyDescent="0.2">
      <c r="C163" s="37" t="str">
        <f>IF($A163="","",_xll.ciqfunctions.udf.CIQ($A163,"IQ_PERIODDATE",IQ_LTM,IQ_TODAY,"CHP"))</f>
        <v/>
      </c>
      <c r="D163" s="28" t="str">
        <f>IF($A163="","",_xll.ciqfunctions.udf.CIQ($A163,"IQ_TOTAL_REV",IQ_LTM,IQ_TODAY,"CHP",,$B$4))</f>
        <v/>
      </c>
      <c r="E163" s="28" t="str">
        <f>IF($A163="","",_xll.ciqfunctions.udf.CIQ($A163,"IQ_TOTAL_EQUITY",IQ_LTM,IQ_TODAY,"CHP",,$B$4))</f>
        <v/>
      </c>
      <c r="F163" s="28" t="str">
        <f>IF($A163="","",_xll.ciqfunctions.udf.CIQ($A163,"IQ_RETURN_CAPITAL_CHP",IQ_LTM,IQ_TODAY,"CHP"))</f>
        <v/>
      </c>
      <c r="G163" s="28" t="str">
        <f>IF($A163="","",_xll.ciqfunctions.udf.CIQ($A163,"IQ_RECURRING_EARN_ASSETS",IQ_LTM,IQ_TODAY,"CHP"))</f>
        <v/>
      </c>
      <c r="H163" s="28" t="str">
        <f>IF($A163="","",_xll.ciqfunctions.udf.CIQ($A163,"IQ_NET_WORKING_CAP_REV",IQ_LTM,IQ_TODAY,"CHP"))</f>
        <v/>
      </c>
      <c r="I163" s="28" t="str">
        <f>IF($A163="","",_xll.ciqfunctions.udf.CIQ($A163,"IQ_ASSET_TURNOVER",IQ_LTM,IQ_TODAY,"CHP"))</f>
        <v/>
      </c>
      <c r="J163" s="28" t="str">
        <f>IF($A163="","",_xll.ciqfunctions.udf.CIQ($A163,"IQ_INTAN_ASSETS_REV",IQ_LTM,IQ_TODAY,"CHP"))</f>
        <v/>
      </c>
      <c r="K163" s="28" t="str">
        <f>IF($A163="","",_xll.ciqfunctions.udf.CIQ($A163,"IQ_NET_WORKING_CAP_TOTAL_ASSETS",IQ_LTM,IQ_TODAY,"CHP"))</f>
        <v/>
      </c>
      <c r="L163" s="28" t="str">
        <f>IF($A163="","",_xll.ciqfunctions.udf.CIQ($A163,"IQ_AP_AR",IQ_LTM,IQ_TODAY,"CHP"))</f>
        <v/>
      </c>
      <c r="M163" s="28" t="str">
        <f>IF($A163="","",_xll.ciqfunctions.udf.CIQ($A163,"IQ_MGMT_RATE_RETURN",IQ_LTM,IQ_TODAY,"CHP"))</f>
        <v/>
      </c>
      <c r="N163" s="28" t="str">
        <f>IF($A163="","",_xll.ciqfunctions.udf.CIQ($A163,"IQ_GROSS_MARGIN",IQ_LTM,IQ_TODAY,"CHP"))</f>
        <v/>
      </c>
      <c r="O163" s="28" t="str">
        <f>IF($A163="","",_xll.ciqfunctions.udf.CIQ($A163,"IQ_EBITDA_MARGIN",IQ_LTM,IQ_TODAY,"CHP"))</f>
        <v/>
      </c>
      <c r="Q163" s="28" t="str">
        <f>IF($A163="","",_xll.ciqfunctions.udf.CIQ($A163,"IQ_FFO_INT",IQ_LTM,IQ_TODAY,"CHP"))</f>
        <v/>
      </c>
      <c r="R163" s="28" t="str">
        <f>IF($A163="","",_xll.ciqfunctions.udf.CIQ($A163,"IQ_EBITDA_INT",IQ_LTM,IQ_TODAY,"CHP"))</f>
        <v/>
      </c>
      <c r="S163" s="28" t="str">
        <f>IF($A163="","",_xll.ciqfunctions.udf.CIQ($A163,"IQ_FFO_TOTAL_DEBT",IQ_LTM,IQ_TODAY,"CHP"))</f>
        <v/>
      </c>
      <c r="T163" s="28" t="str">
        <f>IF($A163="","",_xll.ciqfunctions.udf.CIQ($A163,"IQ_NET_DEBT_EBITDA",IQ_LTM,IQ_TODAY,"CHP"))</f>
        <v/>
      </c>
      <c r="U163" s="28" t="str">
        <f>IF($A163="","",_xll.ciqfunctions.udf.CIQ($A163,"IQ_TOTAL_DEBT_CAP",IQ_LTM,IQ_TODAY,"CHP"))</f>
        <v/>
      </c>
      <c r="V163" s="28" t="str">
        <f>IF($A163="","",_xll.ciqfunctions.udf.CIQ($A163,"IQ_DEBT_TOTAL_LIAB",IQ_LTM,IQ_TODAY,"CHP"))</f>
        <v/>
      </c>
      <c r="W163" s="28" t="str">
        <f>IF($A163="","",_xll.ciqfunctions.udf.CIQ($A163,"IQ_TOTAL_DEBT_TOTAL_REV",IQ_LTM,IQ_TODAY,"CHP"))</f>
        <v/>
      </c>
      <c r="Y163" s="28" t="str">
        <f>IF($A163="","",_xll.ciqfunctions.udf.CIQ($A163,"IQ_FFO_PLUS_CASH_ST_DEBT",IQ_LTM,IQ_TODAY,"CHP"))</f>
        <v/>
      </c>
      <c r="Z163" s="28" t="str">
        <f>IF($A163="","",_xll.ciqfunctions.udf.CIQ($A163,"IQ_FFO_GROSS_PROFIT",IQ_LTM,IQ_TODAY,"CHP"))</f>
        <v/>
      </c>
      <c r="AA163" s="28" t="str">
        <f>IF($A163="","",_xll.ciqfunctions.udf.CIQ($A163,"IQ_BASIC_DEFENSE_INTERVAL",IQ_LTM,IQ_TODAY,"CHP"))</f>
        <v/>
      </c>
      <c r="AB163" s="28" t="str">
        <f>IF($A163="","",_xll.ciqfunctions.udf.CIQ($A163,"IQ_CURRENT_RATIO",IQ_LTM,IQ_TODAY,"CHP"))</f>
        <v/>
      </c>
      <c r="AC163" s="28" t="str">
        <f>IF($A163="","",_xll.ciqfunctions.udf.CIQ($A163,"IQ_QUICK_RATIO",IQ_LTM,IQ_TODAY,"CHP"))</f>
        <v/>
      </c>
    </row>
    <row r="164" spans="3:29" ht="12.75" customHeight="1" x14ac:dyDescent="0.2">
      <c r="C164" s="37" t="str">
        <f>IF($A164="","",_xll.ciqfunctions.udf.CIQ($A164,"IQ_PERIODDATE",IQ_LTM,IQ_TODAY,"CHP"))</f>
        <v/>
      </c>
      <c r="D164" s="28" t="str">
        <f>IF($A164="","",_xll.ciqfunctions.udf.CIQ($A164,"IQ_TOTAL_REV",IQ_LTM,IQ_TODAY,"CHP",,$B$4))</f>
        <v/>
      </c>
      <c r="E164" s="28" t="str">
        <f>IF($A164="","",_xll.ciqfunctions.udf.CIQ($A164,"IQ_TOTAL_EQUITY",IQ_LTM,IQ_TODAY,"CHP",,$B$4))</f>
        <v/>
      </c>
      <c r="F164" s="28" t="str">
        <f>IF($A164="","",_xll.ciqfunctions.udf.CIQ($A164,"IQ_RETURN_CAPITAL_CHP",IQ_LTM,IQ_TODAY,"CHP"))</f>
        <v/>
      </c>
      <c r="G164" s="28" t="str">
        <f>IF($A164="","",_xll.ciqfunctions.udf.CIQ($A164,"IQ_RECURRING_EARN_ASSETS",IQ_LTM,IQ_TODAY,"CHP"))</f>
        <v/>
      </c>
      <c r="H164" s="28" t="str">
        <f>IF($A164="","",_xll.ciqfunctions.udf.CIQ($A164,"IQ_NET_WORKING_CAP_REV",IQ_LTM,IQ_TODAY,"CHP"))</f>
        <v/>
      </c>
      <c r="I164" s="28" t="str">
        <f>IF($A164="","",_xll.ciqfunctions.udf.CIQ($A164,"IQ_ASSET_TURNOVER",IQ_LTM,IQ_TODAY,"CHP"))</f>
        <v/>
      </c>
      <c r="J164" s="28" t="str">
        <f>IF($A164="","",_xll.ciqfunctions.udf.CIQ($A164,"IQ_INTAN_ASSETS_REV",IQ_LTM,IQ_TODAY,"CHP"))</f>
        <v/>
      </c>
      <c r="K164" s="28" t="str">
        <f>IF($A164="","",_xll.ciqfunctions.udf.CIQ($A164,"IQ_NET_WORKING_CAP_TOTAL_ASSETS",IQ_LTM,IQ_TODAY,"CHP"))</f>
        <v/>
      </c>
      <c r="L164" s="28" t="str">
        <f>IF($A164="","",_xll.ciqfunctions.udf.CIQ($A164,"IQ_AP_AR",IQ_LTM,IQ_TODAY,"CHP"))</f>
        <v/>
      </c>
      <c r="M164" s="28" t="str">
        <f>IF($A164="","",_xll.ciqfunctions.udf.CIQ($A164,"IQ_MGMT_RATE_RETURN",IQ_LTM,IQ_TODAY,"CHP"))</f>
        <v/>
      </c>
      <c r="N164" s="28" t="str">
        <f>IF($A164="","",_xll.ciqfunctions.udf.CIQ($A164,"IQ_GROSS_MARGIN",IQ_LTM,IQ_TODAY,"CHP"))</f>
        <v/>
      </c>
      <c r="O164" s="28" t="str">
        <f>IF($A164="","",_xll.ciqfunctions.udf.CIQ($A164,"IQ_EBITDA_MARGIN",IQ_LTM,IQ_TODAY,"CHP"))</f>
        <v/>
      </c>
      <c r="Q164" s="28" t="str">
        <f>IF($A164="","",_xll.ciqfunctions.udf.CIQ($A164,"IQ_FFO_INT",IQ_LTM,IQ_TODAY,"CHP"))</f>
        <v/>
      </c>
      <c r="R164" s="28" t="str">
        <f>IF($A164="","",_xll.ciqfunctions.udf.CIQ($A164,"IQ_EBITDA_INT",IQ_LTM,IQ_TODAY,"CHP"))</f>
        <v/>
      </c>
      <c r="S164" s="28" t="str">
        <f>IF($A164="","",_xll.ciqfunctions.udf.CIQ($A164,"IQ_FFO_TOTAL_DEBT",IQ_LTM,IQ_TODAY,"CHP"))</f>
        <v/>
      </c>
      <c r="T164" s="28" t="str">
        <f>IF($A164="","",_xll.ciqfunctions.udf.CIQ($A164,"IQ_NET_DEBT_EBITDA",IQ_LTM,IQ_TODAY,"CHP"))</f>
        <v/>
      </c>
      <c r="U164" s="28" t="str">
        <f>IF($A164="","",_xll.ciqfunctions.udf.CIQ($A164,"IQ_TOTAL_DEBT_CAP",IQ_LTM,IQ_TODAY,"CHP"))</f>
        <v/>
      </c>
      <c r="V164" s="28" t="str">
        <f>IF($A164="","",_xll.ciqfunctions.udf.CIQ($A164,"IQ_DEBT_TOTAL_LIAB",IQ_LTM,IQ_TODAY,"CHP"))</f>
        <v/>
      </c>
      <c r="W164" s="28" t="str">
        <f>IF($A164="","",_xll.ciqfunctions.udf.CIQ($A164,"IQ_TOTAL_DEBT_TOTAL_REV",IQ_LTM,IQ_TODAY,"CHP"))</f>
        <v/>
      </c>
      <c r="Y164" s="28" t="str">
        <f>IF($A164="","",_xll.ciqfunctions.udf.CIQ($A164,"IQ_FFO_PLUS_CASH_ST_DEBT",IQ_LTM,IQ_TODAY,"CHP"))</f>
        <v/>
      </c>
      <c r="Z164" s="28" t="str">
        <f>IF($A164="","",_xll.ciqfunctions.udf.CIQ($A164,"IQ_FFO_GROSS_PROFIT",IQ_LTM,IQ_TODAY,"CHP"))</f>
        <v/>
      </c>
      <c r="AA164" s="28" t="str">
        <f>IF($A164="","",_xll.ciqfunctions.udf.CIQ($A164,"IQ_BASIC_DEFENSE_INTERVAL",IQ_LTM,IQ_TODAY,"CHP"))</f>
        <v/>
      </c>
      <c r="AB164" s="28" t="str">
        <f>IF($A164="","",_xll.ciqfunctions.udf.CIQ($A164,"IQ_CURRENT_RATIO",IQ_LTM,IQ_TODAY,"CHP"))</f>
        <v/>
      </c>
      <c r="AC164" s="28" t="str">
        <f>IF($A164="","",_xll.ciqfunctions.udf.CIQ($A164,"IQ_QUICK_RATIO",IQ_LTM,IQ_TODAY,"CHP"))</f>
        <v/>
      </c>
    </row>
    <row r="165" spans="3:29" ht="12.75" customHeight="1" x14ac:dyDescent="0.2">
      <c r="C165" s="37" t="str">
        <f>IF($A165="","",_xll.ciqfunctions.udf.CIQ($A165,"IQ_PERIODDATE",IQ_LTM,IQ_TODAY,"CHP"))</f>
        <v/>
      </c>
      <c r="D165" s="28" t="str">
        <f>IF($A165="","",_xll.ciqfunctions.udf.CIQ($A165,"IQ_TOTAL_REV",IQ_LTM,IQ_TODAY,"CHP",,$B$4))</f>
        <v/>
      </c>
      <c r="E165" s="28" t="str">
        <f>IF($A165="","",_xll.ciqfunctions.udf.CIQ($A165,"IQ_TOTAL_EQUITY",IQ_LTM,IQ_TODAY,"CHP",,$B$4))</f>
        <v/>
      </c>
      <c r="F165" s="28" t="str">
        <f>IF($A165="","",_xll.ciqfunctions.udf.CIQ($A165,"IQ_RETURN_CAPITAL_CHP",IQ_LTM,IQ_TODAY,"CHP"))</f>
        <v/>
      </c>
      <c r="G165" s="28" t="str">
        <f>IF($A165="","",_xll.ciqfunctions.udf.CIQ($A165,"IQ_RECURRING_EARN_ASSETS",IQ_LTM,IQ_TODAY,"CHP"))</f>
        <v/>
      </c>
      <c r="H165" s="28" t="str">
        <f>IF($A165="","",_xll.ciqfunctions.udf.CIQ($A165,"IQ_NET_WORKING_CAP_REV",IQ_LTM,IQ_TODAY,"CHP"))</f>
        <v/>
      </c>
      <c r="I165" s="28" t="str">
        <f>IF($A165="","",_xll.ciqfunctions.udf.CIQ($A165,"IQ_ASSET_TURNOVER",IQ_LTM,IQ_TODAY,"CHP"))</f>
        <v/>
      </c>
      <c r="J165" s="28" t="str">
        <f>IF($A165="","",_xll.ciqfunctions.udf.CIQ($A165,"IQ_INTAN_ASSETS_REV",IQ_LTM,IQ_TODAY,"CHP"))</f>
        <v/>
      </c>
      <c r="K165" s="28" t="str">
        <f>IF($A165="","",_xll.ciqfunctions.udf.CIQ($A165,"IQ_NET_WORKING_CAP_TOTAL_ASSETS",IQ_LTM,IQ_TODAY,"CHP"))</f>
        <v/>
      </c>
      <c r="L165" s="28" t="str">
        <f>IF($A165="","",_xll.ciqfunctions.udf.CIQ($A165,"IQ_AP_AR",IQ_LTM,IQ_TODAY,"CHP"))</f>
        <v/>
      </c>
      <c r="M165" s="28" t="str">
        <f>IF($A165="","",_xll.ciqfunctions.udf.CIQ($A165,"IQ_MGMT_RATE_RETURN",IQ_LTM,IQ_TODAY,"CHP"))</f>
        <v/>
      </c>
      <c r="N165" s="28" t="str">
        <f>IF($A165="","",_xll.ciqfunctions.udf.CIQ($A165,"IQ_GROSS_MARGIN",IQ_LTM,IQ_TODAY,"CHP"))</f>
        <v/>
      </c>
      <c r="O165" s="28" t="str">
        <f>IF($A165="","",_xll.ciqfunctions.udf.CIQ($A165,"IQ_EBITDA_MARGIN",IQ_LTM,IQ_TODAY,"CHP"))</f>
        <v/>
      </c>
      <c r="Q165" s="28" t="str">
        <f>IF($A165="","",_xll.ciqfunctions.udf.CIQ($A165,"IQ_FFO_INT",IQ_LTM,IQ_TODAY,"CHP"))</f>
        <v/>
      </c>
      <c r="R165" s="28" t="str">
        <f>IF($A165="","",_xll.ciqfunctions.udf.CIQ($A165,"IQ_EBITDA_INT",IQ_LTM,IQ_TODAY,"CHP"))</f>
        <v/>
      </c>
      <c r="S165" s="28" t="str">
        <f>IF($A165="","",_xll.ciqfunctions.udf.CIQ($A165,"IQ_FFO_TOTAL_DEBT",IQ_LTM,IQ_TODAY,"CHP"))</f>
        <v/>
      </c>
      <c r="T165" s="28" t="str">
        <f>IF($A165="","",_xll.ciqfunctions.udf.CIQ($A165,"IQ_NET_DEBT_EBITDA",IQ_LTM,IQ_TODAY,"CHP"))</f>
        <v/>
      </c>
      <c r="U165" s="28" t="str">
        <f>IF($A165="","",_xll.ciqfunctions.udf.CIQ($A165,"IQ_TOTAL_DEBT_CAP",IQ_LTM,IQ_TODAY,"CHP"))</f>
        <v/>
      </c>
      <c r="V165" s="28" t="str">
        <f>IF($A165="","",_xll.ciqfunctions.udf.CIQ($A165,"IQ_DEBT_TOTAL_LIAB",IQ_LTM,IQ_TODAY,"CHP"))</f>
        <v/>
      </c>
      <c r="W165" s="28" t="str">
        <f>IF($A165="","",_xll.ciqfunctions.udf.CIQ($A165,"IQ_TOTAL_DEBT_TOTAL_REV",IQ_LTM,IQ_TODAY,"CHP"))</f>
        <v/>
      </c>
      <c r="Y165" s="28" t="str">
        <f>IF($A165="","",_xll.ciqfunctions.udf.CIQ($A165,"IQ_FFO_PLUS_CASH_ST_DEBT",IQ_LTM,IQ_TODAY,"CHP"))</f>
        <v/>
      </c>
      <c r="Z165" s="28" t="str">
        <f>IF($A165="","",_xll.ciqfunctions.udf.CIQ($A165,"IQ_FFO_GROSS_PROFIT",IQ_LTM,IQ_TODAY,"CHP"))</f>
        <v/>
      </c>
      <c r="AA165" s="28" t="str">
        <f>IF($A165="","",_xll.ciqfunctions.udf.CIQ($A165,"IQ_BASIC_DEFENSE_INTERVAL",IQ_LTM,IQ_TODAY,"CHP"))</f>
        <v/>
      </c>
      <c r="AB165" s="28" t="str">
        <f>IF($A165="","",_xll.ciqfunctions.udf.CIQ($A165,"IQ_CURRENT_RATIO",IQ_LTM,IQ_TODAY,"CHP"))</f>
        <v/>
      </c>
      <c r="AC165" s="28" t="str">
        <f>IF($A165="","",_xll.ciqfunctions.udf.CIQ($A165,"IQ_QUICK_RATIO",IQ_LTM,IQ_TODAY,"CHP"))</f>
        <v/>
      </c>
    </row>
    <row r="166" spans="3:29" ht="12.75" customHeight="1" x14ac:dyDescent="0.2">
      <c r="C166" s="37" t="str">
        <f>IF($A166="","",_xll.ciqfunctions.udf.CIQ($A166,"IQ_PERIODDATE",IQ_LTM,IQ_TODAY,"CHP"))</f>
        <v/>
      </c>
      <c r="D166" s="28" t="str">
        <f>IF($A166="","",_xll.ciqfunctions.udf.CIQ($A166,"IQ_TOTAL_REV",IQ_LTM,IQ_TODAY,"CHP",,$B$4))</f>
        <v/>
      </c>
      <c r="E166" s="28" t="str">
        <f>IF($A166="","",_xll.ciqfunctions.udf.CIQ($A166,"IQ_TOTAL_EQUITY",IQ_LTM,IQ_TODAY,"CHP",,$B$4))</f>
        <v/>
      </c>
      <c r="F166" s="28" t="str">
        <f>IF($A166="","",_xll.ciqfunctions.udf.CIQ($A166,"IQ_RETURN_CAPITAL_CHP",IQ_LTM,IQ_TODAY,"CHP"))</f>
        <v/>
      </c>
      <c r="G166" s="28" t="str">
        <f>IF($A166="","",_xll.ciqfunctions.udf.CIQ($A166,"IQ_RECURRING_EARN_ASSETS",IQ_LTM,IQ_TODAY,"CHP"))</f>
        <v/>
      </c>
      <c r="H166" s="28" t="str">
        <f>IF($A166="","",_xll.ciqfunctions.udf.CIQ($A166,"IQ_NET_WORKING_CAP_REV",IQ_LTM,IQ_TODAY,"CHP"))</f>
        <v/>
      </c>
      <c r="I166" s="28" t="str">
        <f>IF($A166="","",_xll.ciqfunctions.udf.CIQ($A166,"IQ_ASSET_TURNOVER",IQ_LTM,IQ_TODAY,"CHP"))</f>
        <v/>
      </c>
      <c r="J166" s="28" t="str">
        <f>IF($A166="","",_xll.ciqfunctions.udf.CIQ($A166,"IQ_INTAN_ASSETS_REV",IQ_LTM,IQ_TODAY,"CHP"))</f>
        <v/>
      </c>
      <c r="K166" s="28" t="str">
        <f>IF($A166="","",_xll.ciqfunctions.udf.CIQ($A166,"IQ_NET_WORKING_CAP_TOTAL_ASSETS",IQ_LTM,IQ_TODAY,"CHP"))</f>
        <v/>
      </c>
      <c r="L166" s="28" t="str">
        <f>IF($A166="","",_xll.ciqfunctions.udf.CIQ($A166,"IQ_AP_AR",IQ_LTM,IQ_TODAY,"CHP"))</f>
        <v/>
      </c>
      <c r="M166" s="28" t="str">
        <f>IF($A166="","",_xll.ciqfunctions.udf.CIQ($A166,"IQ_MGMT_RATE_RETURN",IQ_LTM,IQ_TODAY,"CHP"))</f>
        <v/>
      </c>
      <c r="N166" s="28" t="str">
        <f>IF($A166="","",_xll.ciqfunctions.udf.CIQ($A166,"IQ_GROSS_MARGIN",IQ_LTM,IQ_TODAY,"CHP"))</f>
        <v/>
      </c>
      <c r="O166" s="28" t="str">
        <f>IF($A166="","",_xll.ciqfunctions.udf.CIQ($A166,"IQ_EBITDA_MARGIN",IQ_LTM,IQ_TODAY,"CHP"))</f>
        <v/>
      </c>
      <c r="Q166" s="28" t="str">
        <f>IF($A166="","",_xll.ciqfunctions.udf.CIQ($A166,"IQ_FFO_INT",IQ_LTM,IQ_TODAY,"CHP"))</f>
        <v/>
      </c>
      <c r="R166" s="28" t="str">
        <f>IF($A166="","",_xll.ciqfunctions.udf.CIQ($A166,"IQ_EBITDA_INT",IQ_LTM,IQ_TODAY,"CHP"))</f>
        <v/>
      </c>
      <c r="S166" s="28" t="str">
        <f>IF($A166="","",_xll.ciqfunctions.udf.CIQ($A166,"IQ_FFO_TOTAL_DEBT",IQ_LTM,IQ_TODAY,"CHP"))</f>
        <v/>
      </c>
      <c r="T166" s="28" t="str">
        <f>IF($A166="","",_xll.ciqfunctions.udf.CIQ($A166,"IQ_NET_DEBT_EBITDA",IQ_LTM,IQ_TODAY,"CHP"))</f>
        <v/>
      </c>
      <c r="U166" s="28" t="str">
        <f>IF($A166="","",_xll.ciqfunctions.udf.CIQ($A166,"IQ_TOTAL_DEBT_CAP",IQ_LTM,IQ_TODAY,"CHP"))</f>
        <v/>
      </c>
      <c r="V166" s="28" t="str">
        <f>IF($A166="","",_xll.ciqfunctions.udf.CIQ($A166,"IQ_DEBT_TOTAL_LIAB",IQ_LTM,IQ_TODAY,"CHP"))</f>
        <v/>
      </c>
      <c r="W166" s="28" t="str">
        <f>IF($A166="","",_xll.ciqfunctions.udf.CIQ($A166,"IQ_TOTAL_DEBT_TOTAL_REV",IQ_LTM,IQ_TODAY,"CHP"))</f>
        <v/>
      </c>
      <c r="Y166" s="28" t="str">
        <f>IF($A166="","",_xll.ciqfunctions.udf.CIQ($A166,"IQ_FFO_PLUS_CASH_ST_DEBT",IQ_LTM,IQ_TODAY,"CHP"))</f>
        <v/>
      </c>
      <c r="Z166" s="28" t="str">
        <f>IF($A166="","",_xll.ciqfunctions.udf.CIQ($A166,"IQ_FFO_GROSS_PROFIT",IQ_LTM,IQ_TODAY,"CHP"))</f>
        <v/>
      </c>
      <c r="AA166" s="28" t="str">
        <f>IF($A166="","",_xll.ciqfunctions.udf.CIQ($A166,"IQ_BASIC_DEFENSE_INTERVAL",IQ_LTM,IQ_TODAY,"CHP"))</f>
        <v/>
      </c>
      <c r="AB166" s="28" t="str">
        <f>IF($A166="","",_xll.ciqfunctions.udf.CIQ($A166,"IQ_CURRENT_RATIO",IQ_LTM,IQ_TODAY,"CHP"))</f>
        <v/>
      </c>
      <c r="AC166" s="28" t="str">
        <f>IF($A166="","",_xll.ciqfunctions.udf.CIQ($A166,"IQ_QUICK_RATIO",IQ_LTM,IQ_TODAY,"CHP"))</f>
        <v/>
      </c>
    </row>
    <row r="167" spans="3:29" ht="12.75" customHeight="1" x14ac:dyDescent="0.2">
      <c r="C167" s="37" t="str">
        <f>IF($A167="","",_xll.ciqfunctions.udf.CIQ($A167,"IQ_PERIODDATE",IQ_LTM,IQ_TODAY,"CHP"))</f>
        <v/>
      </c>
      <c r="D167" s="28" t="str">
        <f>IF($A167="","",_xll.ciqfunctions.udf.CIQ($A167,"IQ_TOTAL_REV",IQ_LTM,IQ_TODAY,"CHP",,$B$4))</f>
        <v/>
      </c>
      <c r="E167" s="28" t="str">
        <f>IF($A167="","",_xll.ciqfunctions.udf.CIQ($A167,"IQ_TOTAL_EQUITY",IQ_LTM,IQ_TODAY,"CHP",,$B$4))</f>
        <v/>
      </c>
      <c r="F167" s="28" t="str">
        <f>IF($A167="","",_xll.ciqfunctions.udf.CIQ($A167,"IQ_RETURN_CAPITAL_CHP",IQ_LTM,IQ_TODAY,"CHP"))</f>
        <v/>
      </c>
      <c r="G167" s="28" t="str">
        <f>IF($A167="","",_xll.ciqfunctions.udf.CIQ($A167,"IQ_RECURRING_EARN_ASSETS",IQ_LTM,IQ_TODAY,"CHP"))</f>
        <v/>
      </c>
      <c r="H167" s="28" t="str">
        <f>IF($A167="","",_xll.ciqfunctions.udf.CIQ($A167,"IQ_NET_WORKING_CAP_REV",IQ_LTM,IQ_TODAY,"CHP"))</f>
        <v/>
      </c>
      <c r="I167" s="28" t="str">
        <f>IF($A167="","",_xll.ciqfunctions.udf.CIQ($A167,"IQ_ASSET_TURNOVER",IQ_LTM,IQ_TODAY,"CHP"))</f>
        <v/>
      </c>
      <c r="J167" s="28" t="str">
        <f>IF($A167="","",_xll.ciqfunctions.udf.CIQ($A167,"IQ_INTAN_ASSETS_REV",IQ_LTM,IQ_TODAY,"CHP"))</f>
        <v/>
      </c>
      <c r="K167" s="28" t="str">
        <f>IF($A167="","",_xll.ciqfunctions.udf.CIQ($A167,"IQ_NET_WORKING_CAP_TOTAL_ASSETS",IQ_LTM,IQ_TODAY,"CHP"))</f>
        <v/>
      </c>
      <c r="L167" s="28" t="str">
        <f>IF($A167="","",_xll.ciqfunctions.udf.CIQ($A167,"IQ_AP_AR",IQ_LTM,IQ_TODAY,"CHP"))</f>
        <v/>
      </c>
      <c r="M167" s="28" t="str">
        <f>IF($A167="","",_xll.ciqfunctions.udf.CIQ($A167,"IQ_MGMT_RATE_RETURN",IQ_LTM,IQ_TODAY,"CHP"))</f>
        <v/>
      </c>
      <c r="N167" s="28" t="str">
        <f>IF($A167="","",_xll.ciqfunctions.udf.CIQ($A167,"IQ_GROSS_MARGIN",IQ_LTM,IQ_TODAY,"CHP"))</f>
        <v/>
      </c>
      <c r="O167" s="28" t="str">
        <f>IF($A167="","",_xll.ciqfunctions.udf.CIQ($A167,"IQ_EBITDA_MARGIN",IQ_LTM,IQ_TODAY,"CHP"))</f>
        <v/>
      </c>
      <c r="Q167" s="28" t="str">
        <f>IF($A167="","",_xll.ciqfunctions.udf.CIQ($A167,"IQ_FFO_INT",IQ_LTM,IQ_TODAY,"CHP"))</f>
        <v/>
      </c>
      <c r="R167" s="28" t="str">
        <f>IF($A167="","",_xll.ciqfunctions.udf.CIQ($A167,"IQ_EBITDA_INT",IQ_LTM,IQ_TODAY,"CHP"))</f>
        <v/>
      </c>
      <c r="S167" s="28" t="str">
        <f>IF($A167="","",_xll.ciqfunctions.udf.CIQ($A167,"IQ_FFO_TOTAL_DEBT",IQ_LTM,IQ_TODAY,"CHP"))</f>
        <v/>
      </c>
      <c r="T167" s="28" t="str">
        <f>IF($A167="","",_xll.ciqfunctions.udf.CIQ($A167,"IQ_NET_DEBT_EBITDA",IQ_LTM,IQ_TODAY,"CHP"))</f>
        <v/>
      </c>
      <c r="U167" s="28" t="str">
        <f>IF($A167="","",_xll.ciqfunctions.udf.CIQ($A167,"IQ_TOTAL_DEBT_CAP",IQ_LTM,IQ_TODAY,"CHP"))</f>
        <v/>
      </c>
      <c r="V167" s="28" t="str">
        <f>IF($A167="","",_xll.ciqfunctions.udf.CIQ($A167,"IQ_DEBT_TOTAL_LIAB",IQ_LTM,IQ_TODAY,"CHP"))</f>
        <v/>
      </c>
      <c r="W167" s="28" t="str">
        <f>IF($A167="","",_xll.ciqfunctions.udf.CIQ($A167,"IQ_TOTAL_DEBT_TOTAL_REV",IQ_LTM,IQ_TODAY,"CHP"))</f>
        <v/>
      </c>
      <c r="Y167" s="28" t="str">
        <f>IF($A167="","",_xll.ciqfunctions.udf.CIQ($A167,"IQ_FFO_PLUS_CASH_ST_DEBT",IQ_LTM,IQ_TODAY,"CHP"))</f>
        <v/>
      </c>
      <c r="Z167" s="28" t="str">
        <f>IF($A167="","",_xll.ciqfunctions.udf.CIQ($A167,"IQ_FFO_GROSS_PROFIT",IQ_LTM,IQ_TODAY,"CHP"))</f>
        <v/>
      </c>
      <c r="AA167" s="28" t="str">
        <f>IF($A167="","",_xll.ciqfunctions.udf.CIQ($A167,"IQ_BASIC_DEFENSE_INTERVAL",IQ_LTM,IQ_TODAY,"CHP"))</f>
        <v/>
      </c>
      <c r="AB167" s="28" t="str">
        <f>IF($A167="","",_xll.ciqfunctions.udf.CIQ($A167,"IQ_CURRENT_RATIO",IQ_LTM,IQ_TODAY,"CHP"))</f>
        <v/>
      </c>
      <c r="AC167" s="28" t="str">
        <f>IF($A167="","",_xll.ciqfunctions.udf.CIQ($A167,"IQ_QUICK_RATIO",IQ_LTM,IQ_TODAY,"CHP"))</f>
        <v/>
      </c>
    </row>
    <row r="168" spans="3:29" ht="12.75" customHeight="1" x14ac:dyDescent="0.2">
      <c r="C168" s="37" t="str">
        <f>IF($A168="","",_xll.ciqfunctions.udf.CIQ($A168,"IQ_PERIODDATE",IQ_LTM,IQ_TODAY,"CHP"))</f>
        <v/>
      </c>
      <c r="D168" s="28" t="str">
        <f>IF($A168="","",_xll.ciqfunctions.udf.CIQ($A168,"IQ_TOTAL_REV",IQ_LTM,IQ_TODAY,"CHP",,$B$4))</f>
        <v/>
      </c>
      <c r="E168" s="28" t="str">
        <f>IF($A168="","",_xll.ciqfunctions.udf.CIQ($A168,"IQ_TOTAL_EQUITY",IQ_LTM,IQ_TODAY,"CHP",,$B$4))</f>
        <v/>
      </c>
      <c r="F168" s="28" t="str">
        <f>IF($A168="","",_xll.ciqfunctions.udf.CIQ($A168,"IQ_RETURN_CAPITAL_CHP",IQ_LTM,IQ_TODAY,"CHP"))</f>
        <v/>
      </c>
      <c r="G168" s="28" t="str">
        <f>IF($A168="","",_xll.ciqfunctions.udf.CIQ($A168,"IQ_RECURRING_EARN_ASSETS",IQ_LTM,IQ_TODAY,"CHP"))</f>
        <v/>
      </c>
      <c r="H168" s="28" t="str">
        <f>IF($A168="","",_xll.ciqfunctions.udf.CIQ($A168,"IQ_NET_WORKING_CAP_REV",IQ_LTM,IQ_TODAY,"CHP"))</f>
        <v/>
      </c>
      <c r="I168" s="28" t="str">
        <f>IF($A168="","",_xll.ciqfunctions.udf.CIQ($A168,"IQ_ASSET_TURNOVER",IQ_LTM,IQ_TODAY,"CHP"))</f>
        <v/>
      </c>
      <c r="J168" s="28" t="str">
        <f>IF($A168="","",_xll.ciqfunctions.udf.CIQ($A168,"IQ_INTAN_ASSETS_REV",IQ_LTM,IQ_TODAY,"CHP"))</f>
        <v/>
      </c>
      <c r="K168" s="28" t="str">
        <f>IF($A168="","",_xll.ciqfunctions.udf.CIQ($A168,"IQ_NET_WORKING_CAP_TOTAL_ASSETS",IQ_LTM,IQ_TODAY,"CHP"))</f>
        <v/>
      </c>
      <c r="L168" s="28" t="str">
        <f>IF($A168="","",_xll.ciqfunctions.udf.CIQ($A168,"IQ_AP_AR",IQ_LTM,IQ_TODAY,"CHP"))</f>
        <v/>
      </c>
      <c r="M168" s="28" t="str">
        <f>IF($A168="","",_xll.ciqfunctions.udf.CIQ($A168,"IQ_MGMT_RATE_RETURN",IQ_LTM,IQ_TODAY,"CHP"))</f>
        <v/>
      </c>
      <c r="N168" s="28" t="str">
        <f>IF($A168="","",_xll.ciqfunctions.udf.CIQ($A168,"IQ_GROSS_MARGIN",IQ_LTM,IQ_TODAY,"CHP"))</f>
        <v/>
      </c>
      <c r="O168" s="28" t="str">
        <f>IF($A168="","",_xll.ciqfunctions.udf.CIQ($A168,"IQ_EBITDA_MARGIN",IQ_LTM,IQ_TODAY,"CHP"))</f>
        <v/>
      </c>
      <c r="Q168" s="28" t="str">
        <f>IF($A168="","",_xll.ciqfunctions.udf.CIQ($A168,"IQ_FFO_INT",IQ_LTM,IQ_TODAY,"CHP"))</f>
        <v/>
      </c>
      <c r="R168" s="28" t="str">
        <f>IF($A168="","",_xll.ciqfunctions.udf.CIQ($A168,"IQ_EBITDA_INT",IQ_LTM,IQ_TODAY,"CHP"))</f>
        <v/>
      </c>
      <c r="S168" s="28" t="str">
        <f>IF($A168="","",_xll.ciqfunctions.udf.CIQ($A168,"IQ_FFO_TOTAL_DEBT",IQ_LTM,IQ_TODAY,"CHP"))</f>
        <v/>
      </c>
      <c r="T168" s="28" t="str">
        <f>IF($A168="","",_xll.ciqfunctions.udf.CIQ($A168,"IQ_NET_DEBT_EBITDA",IQ_LTM,IQ_TODAY,"CHP"))</f>
        <v/>
      </c>
      <c r="U168" s="28" t="str">
        <f>IF($A168="","",_xll.ciqfunctions.udf.CIQ($A168,"IQ_TOTAL_DEBT_CAP",IQ_LTM,IQ_TODAY,"CHP"))</f>
        <v/>
      </c>
      <c r="V168" s="28" t="str">
        <f>IF($A168="","",_xll.ciqfunctions.udf.CIQ($A168,"IQ_DEBT_TOTAL_LIAB",IQ_LTM,IQ_TODAY,"CHP"))</f>
        <v/>
      </c>
      <c r="W168" s="28" t="str">
        <f>IF($A168="","",_xll.ciqfunctions.udf.CIQ($A168,"IQ_TOTAL_DEBT_TOTAL_REV",IQ_LTM,IQ_TODAY,"CHP"))</f>
        <v/>
      </c>
      <c r="Y168" s="28" t="str">
        <f>IF($A168="","",_xll.ciqfunctions.udf.CIQ($A168,"IQ_FFO_PLUS_CASH_ST_DEBT",IQ_LTM,IQ_TODAY,"CHP"))</f>
        <v/>
      </c>
      <c r="Z168" s="28" t="str">
        <f>IF($A168="","",_xll.ciqfunctions.udf.CIQ($A168,"IQ_FFO_GROSS_PROFIT",IQ_LTM,IQ_TODAY,"CHP"))</f>
        <v/>
      </c>
      <c r="AA168" s="28" t="str">
        <f>IF($A168="","",_xll.ciqfunctions.udf.CIQ($A168,"IQ_BASIC_DEFENSE_INTERVAL",IQ_LTM,IQ_TODAY,"CHP"))</f>
        <v/>
      </c>
      <c r="AB168" s="28" t="str">
        <f>IF($A168="","",_xll.ciqfunctions.udf.CIQ($A168,"IQ_CURRENT_RATIO",IQ_LTM,IQ_TODAY,"CHP"))</f>
        <v/>
      </c>
      <c r="AC168" s="28" t="str">
        <f>IF($A168="","",_xll.ciqfunctions.udf.CIQ($A168,"IQ_QUICK_RATIO",IQ_LTM,IQ_TODAY,"CHP"))</f>
        <v/>
      </c>
    </row>
    <row r="169" spans="3:29" ht="12.75" customHeight="1" x14ac:dyDescent="0.2">
      <c r="C169" s="37" t="str">
        <f>IF($A169="","",_xll.ciqfunctions.udf.CIQ($A169,"IQ_PERIODDATE",IQ_LTM,IQ_TODAY,"CHP"))</f>
        <v/>
      </c>
      <c r="D169" s="28" t="str">
        <f>IF($A169="","",_xll.ciqfunctions.udf.CIQ($A169,"IQ_TOTAL_REV",IQ_LTM,IQ_TODAY,"CHP",,$B$4))</f>
        <v/>
      </c>
      <c r="E169" s="28" t="str">
        <f>IF($A169="","",_xll.ciqfunctions.udf.CIQ($A169,"IQ_TOTAL_EQUITY",IQ_LTM,IQ_TODAY,"CHP",,$B$4))</f>
        <v/>
      </c>
      <c r="F169" s="28" t="str">
        <f>IF($A169="","",_xll.ciqfunctions.udf.CIQ($A169,"IQ_RETURN_CAPITAL_CHP",IQ_LTM,IQ_TODAY,"CHP"))</f>
        <v/>
      </c>
      <c r="G169" s="28" t="str">
        <f>IF($A169="","",_xll.ciqfunctions.udf.CIQ($A169,"IQ_RECURRING_EARN_ASSETS",IQ_LTM,IQ_TODAY,"CHP"))</f>
        <v/>
      </c>
      <c r="H169" s="28" t="str">
        <f>IF($A169="","",_xll.ciqfunctions.udf.CIQ($A169,"IQ_NET_WORKING_CAP_REV",IQ_LTM,IQ_TODAY,"CHP"))</f>
        <v/>
      </c>
      <c r="I169" s="28" t="str">
        <f>IF($A169="","",_xll.ciqfunctions.udf.CIQ($A169,"IQ_ASSET_TURNOVER",IQ_LTM,IQ_TODAY,"CHP"))</f>
        <v/>
      </c>
      <c r="J169" s="28" t="str">
        <f>IF($A169="","",_xll.ciqfunctions.udf.CIQ($A169,"IQ_INTAN_ASSETS_REV",IQ_LTM,IQ_TODAY,"CHP"))</f>
        <v/>
      </c>
      <c r="K169" s="28" t="str">
        <f>IF($A169="","",_xll.ciqfunctions.udf.CIQ($A169,"IQ_NET_WORKING_CAP_TOTAL_ASSETS",IQ_LTM,IQ_TODAY,"CHP"))</f>
        <v/>
      </c>
      <c r="L169" s="28" t="str">
        <f>IF($A169="","",_xll.ciqfunctions.udf.CIQ($A169,"IQ_AP_AR",IQ_LTM,IQ_TODAY,"CHP"))</f>
        <v/>
      </c>
      <c r="M169" s="28" t="str">
        <f>IF($A169="","",_xll.ciqfunctions.udf.CIQ($A169,"IQ_MGMT_RATE_RETURN",IQ_LTM,IQ_TODAY,"CHP"))</f>
        <v/>
      </c>
      <c r="N169" s="28" t="str">
        <f>IF($A169="","",_xll.ciqfunctions.udf.CIQ($A169,"IQ_GROSS_MARGIN",IQ_LTM,IQ_TODAY,"CHP"))</f>
        <v/>
      </c>
      <c r="O169" s="28" t="str">
        <f>IF($A169="","",_xll.ciqfunctions.udf.CIQ($A169,"IQ_EBITDA_MARGIN",IQ_LTM,IQ_TODAY,"CHP"))</f>
        <v/>
      </c>
      <c r="Q169" s="28" t="str">
        <f>IF($A169="","",_xll.ciqfunctions.udf.CIQ($A169,"IQ_FFO_INT",IQ_LTM,IQ_TODAY,"CHP"))</f>
        <v/>
      </c>
      <c r="R169" s="28" t="str">
        <f>IF($A169="","",_xll.ciqfunctions.udf.CIQ($A169,"IQ_EBITDA_INT",IQ_LTM,IQ_TODAY,"CHP"))</f>
        <v/>
      </c>
      <c r="S169" s="28" t="str">
        <f>IF($A169="","",_xll.ciqfunctions.udf.CIQ($A169,"IQ_FFO_TOTAL_DEBT",IQ_LTM,IQ_TODAY,"CHP"))</f>
        <v/>
      </c>
      <c r="T169" s="28" t="str">
        <f>IF($A169="","",_xll.ciqfunctions.udf.CIQ($A169,"IQ_NET_DEBT_EBITDA",IQ_LTM,IQ_TODAY,"CHP"))</f>
        <v/>
      </c>
      <c r="U169" s="28" t="str">
        <f>IF($A169="","",_xll.ciqfunctions.udf.CIQ($A169,"IQ_TOTAL_DEBT_CAP",IQ_LTM,IQ_TODAY,"CHP"))</f>
        <v/>
      </c>
      <c r="V169" s="28" t="str">
        <f>IF($A169="","",_xll.ciqfunctions.udf.CIQ($A169,"IQ_DEBT_TOTAL_LIAB",IQ_LTM,IQ_TODAY,"CHP"))</f>
        <v/>
      </c>
      <c r="W169" s="28" t="str">
        <f>IF($A169="","",_xll.ciqfunctions.udf.CIQ($A169,"IQ_TOTAL_DEBT_TOTAL_REV",IQ_LTM,IQ_TODAY,"CHP"))</f>
        <v/>
      </c>
      <c r="Y169" s="28" t="str">
        <f>IF($A169="","",_xll.ciqfunctions.udf.CIQ($A169,"IQ_FFO_PLUS_CASH_ST_DEBT",IQ_LTM,IQ_TODAY,"CHP"))</f>
        <v/>
      </c>
      <c r="Z169" s="28" t="str">
        <f>IF($A169="","",_xll.ciqfunctions.udf.CIQ($A169,"IQ_FFO_GROSS_PROFIT",IQ_LTM,IQ_TODAY,"CHP"))</f>
        <v/>
      </c>
      <c r="AA169" s="28" t="str">
        <f>IF($A169="","",_xll.ciqfunctions.udf.CIQ($A169,"IQ_BASIC_DEFENSE_INTERVAL",IQ_LTM,IQ_TODAY,"CHP"))</f>
        <v/>
      </c>
      <c r="AB169" s="28" t="str">
        <f>IF($A169="","",_xll.ciqfunctions.udf.CIQ($A169,"IQ_CURRENT_RATIO",IQ_LTM,IQ_TODAY,"CHP"))</f>
        <v/>
      </c>
      <c r="AC169" s="28" t="str">
        <f>IF($A169="","",_xll.ciqfunctions.udf.CIQ($A169,"IQ_QUICK_RATIO",IQ_LTM,IQ_TODAY,"CHP"))</f>
        <v/>
      </c>
    </row>
    <row r="170" spans="3:29" ht="12.75" customHeight="1" x14ac:dyDescent="0.2">
      <c r="C170" s="37" t="str">
        <f>IF($A170="","",_xll.ciqfunctions.udf.CIQ($A170,"IQ_PERIODDATE",IQ_LTM,IQ_TODAY,"CHP"))</f>
        <v/>
      </c>
      <c r="D170" s="28" t="str">
        <f>IF($A170="","",_xll.ciqfunctions.udf.CIQ($A170,"IQ_TOTAL_REV",IQ_LTM,IQ_TODAY,"CHP",,$B$4))</f>
        <v/>
      </c>
      <c r="E170" s="28" t="str">
        <f>IF($A170="","",_xll.ciqfunctions.udf.CIQ($A170,"IQ_TOTAL_EQUITY",IQ_LTM,IQ_TODAY,"CHP",,$B$4))</f>
        <v/>
      </c>
      <c r="F170" s="28" t="str">
        <f>IF($A170="","",_xll.ciqfunctions.udf.CIQ($A170,"IQ_RETURN_CAPITAL_CHP",IQ_LTM,IQ_TODAY,"CHP"))</f>
        <v/>
      </c>
      <c r="G170" s="28" t="str">
        <f>IF($A170="","",_xll.ciqfunctions.udf.CIQ($A170,"IQ_RECURRING_EARN_ASSETS",IQ_LTM,IQ_TODAY,"CHP"))</f>
        <v/>
      </c>
      <c r="H170" s="28" t="str">
        <f>IF($A170="","",_xll.ciqfunctions.udf.CIQ($A170,"IQ_NET_WORKING_CAP_REV",IQ_LTM,IQ_TODAY,"CHP"))</f>
        <v/>
      </c>
      <c r="I170" s="28" t="str">
        <f>IF($A170="","",_xll.ciqfunctions.udf.CIQ($A170,"IQ_ASSET_TURNOVER",IQ_LTM,IQ_TODAY,"CHP"))</f>
        <v/>
      </c>
      <c r="J170" s="28" t="str">
        <f>IF($A170="","",_xll.ciqfunctions.udf.CIQ($A170,"IQ_INTAN_ASSETS_REV",IQ_LTM,IQ_TODAY,"CHP"))</f>
        <v/>
      </c>
      <c r="K170" s="28" t="str">
        <f>IF($A170="","",_xll.ciqfunctions.udf.CIQ($A170,"IQ_NET_WORKING_CAP_TOTAL_ASSETS",IQ_LTM,IQ_TODAY,"CHP"))</f>
        <v/>
      </c>
      <c r="L170" s="28" t="str">
        <f>IF($A170="","",_xll.ciqfunctions.udf.CIQ($A170,"IQ_AP_AR",IQ_LTM,IQ_TODAY,"CHP"))</f>
        <v/>
      </c>
      <c r="M170" s="28" t="str">
        <f>IF($A170="","",_xll.ciqfunctions.udf.CIQ($A170,"IQ_MGMT_RATE_RETURN",IQ_LTM,IQ_TODAY,"CHP"))</f>
        <v/>
      </c>
      <c r="N170" s="28" t="str">
        <f>IF($A170="","",_xll.ciqfunctions.udf.CIQ($A170,"IQ_GROSS_MARGIN",IQ_LTM,IQ_TODAY,"CHP"))</f>
        <v/>
      </c>
      <c r="O170" s="28" t="str">
        <f>IF($A170="","",_xll.ciqfunctions.udf.CIQ($A170,"IQ_EBITDA_MARGIN",IQ_LTM,IQ_TODAY,"CHP"))</f>
        <v/>
      </c>
      <c r="Q170" s="28" t="str">
        <f>IF($A170="","",_xll.ciqfunctions.udf.CIQ($A170,"IQ_FFO_INT",IQ_LTM,IQ_TODAY,"CHP"))</f>
        <v/>
      </c>
      <c r="R170" s="28" t="str">
        <f>IF($A170="","",_xll.ciqfunctions.udf.CIQ($A170,"IQ_EBITDA_INT",IQ_LTM,IQ_TODAY,"CHP"))</f>
        <v/>
      </c>
      <c r="S170" s="28" t="str">
        <f>IF($A170="","",_xll.ciqfunctions.udf.CIQ($A170,"IQ_FFO_TOTAL_DEBT",IQ_LTM,IQ_TODAY,"CHP"))</f>
        <v/>
      </c>
      <c r="T170" s="28" t="str">
        <f>IF($A170="","",_xll.ciqfunctions.udf.CIQ($A170,"IQ_NET_DEBT_EBITDA",IQ_LTM,IQ_TODAY,"CHP"))</f>
        <v/>
      </c>
      <c r="U170" s="28" t="str">
        <f>IF($A170="","",_xll.ciqfunctions.udf.CIQ($A170,"IQ_TOTAL_DEBT_CAP",IQ_LTM,IQ_TODAY,"CHP"))</f>
        <v/>
      </c>
      <c r="V170" s="28" t="str">
        <f>IF($A170="","",_xll.ciqfunctions.udf.CIQ($A170,"IQ_DEBT_TOTAL_LIAB",IQ_LTM,IQ_TODAY,"CHP"))</f>
        <v/>
      </c>
      <c r="W170" s="28" t="str">
        <f>IF($A170="","",_xll.ciqfunctions.udf.CIQ($A170,"IQ_TOTAL_DEBT_TOTAL_REV",IQ_LTM,IQ_TODAY,"CHP"))</f>
        <v/>
      </c>
      <c r="Y170" s="28" t="str">
        <f>IF($A170="","",_xll.ciqfunctions.udf.CIQ($A170,"IQ_FFO_PLUS_CASH_ST_DEBT",IQ_LTM,IQ_TODAY,"CHP"))</f>
        <v/>
      </c>
      <c r="Z170" s="28" t="str">
        <f>IF($A170="","",_xll.ciqfunctions.udf.CIQ($A170,"IQ_FFO_GROSS_PROFIT",IQ_LTM,IQ_TODAY,"CHP"))</f>
        <v/>
      </c>
      <c r="AA170" s="28" t="str">
        <f>IF($A170="","",_xll.ciqfunctions.udf.CIQ($A170,"IQ_BASIC_DEFENSE_INTERVAL",IQ_LTM,IQ_TODAY,"CHP"))</f>
        <v/>
      </c>
      <c r="AB170" s="28" t="str">
        <f>IF($A170="","",_xll.ciqfunctions.udf.CIQ($A170,"IQ_CURRENT_RATIO",IQ_LTM,IQ_TODAY,"CHP"))</f>
        <v/>
      </c>
      <c r="AC170" s="28" t="str">
        <f>IF($A170="","",_xll.ciqfunctions.udf.CIQ($A170,"IQ_QUICK_RATIO",IQ_LTM,IQ_TODAY,"CHP"))</f>
        <v/>
      </c>
    </row>
    <row r="171" spans="3:29" ht="12.75" customHeight="1" x14ac:dyDescent="0.2">
      <c r="C171" s="37" t="str">
        <f>IF($A171="","",_xll.ciqfunctions.udf.CIQ($A171,"IQ_PERIODDATE",IQ_LTM,IQ_TODAY,"CHP"))</f>
        <v/>
      </c>
      <c r="D171" s="28" t="str">
        <f>IF($A171="","",_xll.ciqfunctions.udf.CIQ($A171,"IQ_TOTAL_REV",IQ_LTM,IQ_TODAY,"CHP",,$B$4))</f>
        <v/>
      </c>
      <c r="E171" s="28" t="str">
        <f>IF($A171="","",_xll.ciqfunctions.udf.CIQ($A171,"IQ_TOTAL_EQUITY",IQ_LTM,IQ_TODAY,"CHP",,$B$4))</f>
        <v/>
      </c>
      <c r="F171" s="28" t="str">
        <f>IF($A171="","",_xll.ciqfunctions.udf.CIQ($A171,"IQ_RETURN_CAPITAL_CHP",IQ_LTM,IQ_TODAY,"CHP"))</f>
        <v/>
      </c>
      <c r="G171" s="28" t="str">
        <f>IF($A171="","",_xll.ciqfunctions.udf.CIQ($A171,"IQ_RECURRING_EARN_ASSETS",IQ_LTM,IQ_TODAY,"CHP"))</f>
        <v/>
      </c>
      <c r="H171" s="28" t="str">
        <f>IF($A171="","",_xll.ciqfunctions.udf.CIQ($A171,"IQ_NET_WORKING_CAP_REV",IQ_LTM,IQ_TODAY,"CHP"))</f>
        <v/>
      </c>
      <c r="I171" s="28" t="str">
        <f>IF($A171="","",_xll.ciqfunctions.udf.CIQ($A171,"IQ_ASSET_TURNOVER",IQ_LTM,IQ_TODAY,"CHP"))</f>
        <v/>
      </c>
      <c r="J171" s="28" t="str">
        <f>IF($A171="","",_xll.ciqfunctions.udf.CIQ($A171,"IQ_INTAN_ASSETS_REV",IQ_LTM,IQ_TODAY,"CHP"))</f>
        <v/>
      </c>
      <c r="K171" s="28" t="str">
        <f>IF($A171="","",_xll.ciqfunctions.udf.CIQ($A171,"IQ_NET_WORKING_CAP_TOTAL_ASSETS",IQ_LTM,IQ_TODAY,"CHP"))</f>
        <v/>
      </c>
      <c r="L171" s="28" t="str">
        <f>IF($A171="","",_xll.ciqfunctions.udf.CIQ($A171,"IQ_AP_AR",IQ_LTM,IQ_TODAY,"CHP"))</f>
        <v/>
      </c>
      <c r="M171" s="28" t="str">
        <f>IF($A171="","",_xll.ciqfunctions.udf.CIQ($A171,"IQ_MGMT_RATE_RETURN",IQ_LTM,IQ_TODAY,"CHP"))</f>
        <v/>
      </c>
      <c r="N171" s="28" t="str">
        <f>IF($A171="","",_xll.ciqfunctions.udf.CIQ($A171,"IQ_GROSS_MARGIN",IQ_LTM,IQ_TODAY,"CHP"))</f>
        <v/>
      </c>
      <c r="O171" s="28" t="str">
        <f>IF($A171="","",_xll.ciqfunctions.udf.CIQ($A171,"IQ_EBITDA_MARGIN",IQ_LTM,IQ_TODAY,"CHP"))</f>
        <v/>
      </c>
      <c r="Q171" s="28" t="str">
        <f>IF($A171="","",_xll.ciqfunctions.udf.CIQ($A171,"IQ_FFO_INT",IQ_LTM,IQ_TODAY,"CHP"))</f>
        <v/>
      </c>
      <c r="R171" s="28" t="str">
        <f>IF($A171="","",_xll.ciqfunctions.udf.CIQ($A171,"IQ_EBITDA_INT",IQ_LTM,IQ_TODAY,"CHP"))</f>
        <v/>
      </c>
      <c r="S171" s="28" t="str">
        <f>IF($A171="","",_xll.ciqfunctions.udf.CIQ($A171,"IQ_FFO_TOTAL_DEBT",IQ_LTM,IQ_TODAY,"CHP"))</f>
        <v/>
      </c>
      <c r="T171" s="28" t="str">
        <f>IF($A171="","",_xll.ciqfunctions.udf.CIQ($A171,"IQ_NET_DEBT_EBITDA",IQ_LTM,IQ_TODAY,"CHP"))</f>
        <v/>
      </c>
      <c r="U171" s="28" t="str">
        <f>IF($A171="","",_xll.ciqfunctions.udf.CIQ($A171,"IQ_TOTAL_DEBT_CAP",IQ_LTM,IQ_TODAY,"CHP"))</f>
        <v/>
      </c>
      <c r="V171" s="28" t="str">
        <f>IF($A171="","",_xll.ciqfunctions.udf.CIQ($A171,"IQ_DEBT_TOTAL_LIAB",IQ_LTM,IQ_TODAY,"CHP"))</f>
        <v/>
      </c>
      <c r="W171" s="28" t="str">
        <f>IF($A171="","",_xll.ciqfunctions.udf.CIQ($A171,"IQ_TOTAL_DEBT_TOTAL_REV",IQ_LTM,IQ_TODAY,"CHP"))</f>
        <v/>
      </c>
      <c r="Y171" s="28" t="str">
        <f>IF($A171="","",_xll.ciqfunctions.udf.CIQ($A171,"IQ_FFO_PLUS_CASH_ST_DEBT",IQ_LTM,IQ_TODAY,"CHP"))</f>
        <v/>
      </c>
      <c r="Z171" s="28" t="str">
        <f>IF($A171="","",_xll.ciqfunctions.udf.CIQ($A171,"IQ_FFO_GROSS_PROFIT",IQ_LTM,IQ_TODAY,"CHP"))</f>
        <v/>
      </c>
      <c r="AA171" s="28" t="str">
        <f>IF($A171="","",_xll.ciqfunctions.udf.CIQ($A171,"IQ_BASIC_DEFENSE_INTERVAL",IQ_LTM,IQ_TODAY,"CHP"))</f>
        <v/>
      </c>
      <c r="AB171" s="28" t="str">
        <f>IF($A171="","",_xll.ciqfunctions.udf.CIQ($A171,"IQ_CURRENT_RATIO",IQ_LTM,IQ_TODAY,"CHP"))</f>
        <v/>
      </c>
      <c r="AC171" s="28" t="str">
        <f>IF($A171="","",_xll.ciqfunctions.udf.CIQ($A171,"IQ_QUICK_RATIO",IQ_LTM,IQ_TODAY,"CHP"))</f>
        <v/>
      </c>
    </row>
    <row r="172" spans="3:29" ht="12.75" customHeight="1" x14ac:dyDescent="0.2">
      <c r="C172" s="37" t="str">
        <f>IF($A172="","",_xll.ciqfunctions.udf.CIQ($A172,"IQ_PERIODDATE",IQ_LTM,IQ_TODAY,"CHP"))</f>
        <v/>
      </c>
      <c r="D172" s="28" t="str">
        <f>IF($A172="","",_xll.ciqfunctions.udf.CIQ($A172,"IQ_TOTAL_REV",IQ_LTM,IQ_TODAY,"CHP",,$B$4))</f>
        <v/>
      </c>
      <c r="E172" s="28" t="str">
        <f>IF($A172="","",_xll.ciqfunctions.udf.CIQ($A172,"IQ_TOTAL_EQUITY",IQ_LTM,IQ_TODAY,"CHP",,$B$4))</f>
        <v/>
      </c>
      <c r="F172" s="28" t="str">
        <f>IF($A172="","",_xll.ciqfunctions.udf.CIQ($A172,"IQ_RETURN_CAPITAL_CHP",IQ_LTM,IQ_TODAY,"CHP"))</f>
        <v/>
      </c>
      <c r="G172" s="28" t="str">
        <f>IF($A172="","",_xll.ciqfunctions.udf.CIQ($A172,"IQ_RECURRING_EARN_ASSETS",IQ_LTM,IQ_TODAY,"CHP"))</f>
        <v/>
      </c>
      <c r="H172" s="28" t="str">
        <f>IF($A172="","",_xll.ciqfunctions.udf.CIQ($A172,"IQ_NET_WORKING_CAP_REV",IQ_LTM,IQ_TODAY,"CHP"))</f>
        <v/>
      </c>
      <c r="I172" s="28" t="str">
        <f>IF($A172="","",_xll.ciqfunctions.udf.CIQ($A172,"IQ_ASSET_TURNOVER",IQ_LTM,IQ_TODAY,"CHP"))</f>
        <v/>
      </c>
      <c r="J172" s="28" t="str">
        <f>IF($A172="","",_xll.ciqfunctions.udf.CIQ($A172,"IQ_INTAN_ASSETS_REV",IQ_LTM,IQ_TODAY,"CHP"))</f>
        <v/>
      </c>
      <c r="K172" s="28" t="str">
        <f>IF($A172="","",_xll.ciqfunctions.udf.CIQ($A172,"IQ_NET_WORKING_CAP_TOTAL_ASSETS",IQ_LTM,IQ_TODAY,"CHP"))</f>
        <v/>
      </c>
      <c r="L172" s="28" t="str">
        <f>IF($A172="","",_xll.ciqfunctions.udf.CIQ($A172,"IQ_AP_AR",IQ_LTM,IQ_TODAY,"CHP"))</f>
        <v/>
      </c>
      <c r="M172" s="28" t="str">
        <f>IF($A172="","",_xll.ciqfunctions.udf.CIQ($A172,"IQ_MGMT_RATE_RETURN",IQ_LTM,IQ_TODAY,"CHP"))</f>
        <v/>
      </c>
      <c r="N172" s="28" t="str">
        <f>IF($A172="","",_xll.ciqfunctions.udf.CIQ($A172,"IQ_GROSS_MARGIN",IQ_LTM,IQ_TODAY,"CHP"))</f>
        <v/>
      </c>
      <c r="O172" s="28" t="str">
        <f>IF($A172="","",_xll.ciqfunctions.udf.CIQ($A172,"IQ_EBITDA_MARGIN",IQ_LTM,IQ_TODAY,"CHP"))</f>
        <v/>
      </c>
      <c r="Q172" s="28" t="str">
        <f>IF($A172="","",_xll.ciqfunctions.udf.CIQ($A172,"IQ_FFO_INT",IQ_LTM,IQ_TODAY,"CHP"))</f>
        <v/>
      </c>
      <c r="R172" s="28" t="str">
        <f>IF($A172="","",_xll.ciqfunctions.udf.CIQ($A172,"IQ_EBITDA_INT",IQ_LTM,IQ_TODAY,"CHP"))</f>
        <v/>
      </c>
      <c r="S172" s="28" t="str">
        <f>IF($A172="","",_xll.ciqfunctions.udf.CIQ($A172,"IQ_FFO_TOTAL_DEBT",IQ_LTM,IQ_TODAY,"CHP"))</f>
        <v/>
      </c>
      <c r="T172" s="28" t="str">
        <f>IF($A172="","",_xll.ciqfunctions.udf.CIQ($A172,"IQ_NET_DEBT_EBITDA",IQ_LTM,IQ_TODAY,"CHP"))</f>
        <v/>
      </c>
      <c r="U172" s="28" t="str">
        <f>IF($A172="","",_xll.ciqfunctions.udf.CIQ($A172,"IQ_TOTAL_DEBT_CAP",IQ_LTM,IQ_TODAY,"CHP"))</f>
        <v/>
      </c>
      <c r="V172" s="28" t="str">
        <f>IF($A172="","",_xll.ciqfunctions.udf.CIQ($A172,"IQ_DEBT_TOTAL_LIAB",IQ_LTM,IQ_TODAY,"CHP"))</f>
        <v/>
      </c>
      <c r="W172" s="28" t="str">
        <f>IF($A172="","",_xll.ciqfunctions.udf.CIQ($A172,"IQ_TOTAL_DEBT_TOTAL_REV",IQ_LTM,IQ_TODAY,"CHP"))</f>
        <v/>
      </c>
      <c r="Y172" s="28" t="str">
        <f>IF($A172="","",_xll.ciqfunctions.udf.CIQ($A172,"IQ_FFO_PLUS_CASH_ST_DEBT",IQ_LTM,IQ_TODAY,"CHP"))</f>
        <v/>
      </c>
      <c r="Z172" s="28" t="str">
        <f>IF($A172="","",_xll.ciqfunctions.udf.CIQ($A172,"IQ_FFO_GROSS_PROFIT",IQ_LTM,IQ_TODAY,"CHP"))</f>
        <v/>
      </c>
      <c r="AA172" s="28" t="str">
        <f>IF($A172="","",_xll.ciqfunctions.udf.CIQ($A172,"IQ_BASIC_DEFENSE_INTERVAL",IQ_LTM,IQ_TODAY,"CHP"))</f>
        <v/>
      </c>
      <c r="AB172" s="28" t="str">
        <f>IF($A172="","",_xll.ciqfunctions.udf.CIQ($A172,"IQ_CURRENT_RATIO",IQ_LTM,IQ_TODAY,"CHP"))</f>
        <v/>
      </c>
      <c r="AC172" s="28" t="str">
        <f>IF($A172="","",_xll.ciqfunctions.udf.CIQ($A172,"IQ_QUICK_RATIO",IQ_LTM,IQ_TODAY,"CHP"))</f>
        <v/>
      </c>
    </row>
    <row r="173" spans="3:29" ht="12.75" customHeight="1" x14ac:dyDescent="0.2">
      <c r="C173" s="37" t="str">
        <f>IF($A173="","",_xll.ciqfunctions.udf.CIQ($A173,"IQ_PERIODDATE",IQ_LTM,IQ_TODAY,"CHP"))</f>
        <v/>
      </c>
      <c r="D173" s="28" t="str">
        <f>IF($A173="","",_xll.ciqfunctions.udf.CIQ($A173,"IQ_TOTAL_REV",IQ_LTM,IQ_TODAY,"CHP",,$B$4))</f>
        <v/>
      </c>
      <c r="E173" s="28" t="str">
        <f>IF($A173="","",_xll.ciqfunctions.udf.CIQ($A173,"IQ_TOTAL_EQUITY",IQ_LTM,IQ_TODAY,"CHP",,$B$4))</f>
        <v/>
      </c>
      <c r="F173" s="28" t="str">
        <f>IF($A173="","",_xll.ciqfunctions.udf.CIQ($A173,"IQ_RETURN_CAPITAL_CHP",IQ_LTM,IQ_TODAY,"CHP"))</f>
        <v/>
      </c>
      <c r="G173" s="28" t="str">
        <f>IF($A173="","",_xll.ciqfunctions.udf.CIQ($A173,"IQ_RECURRING_EARN_ASSETS",IQ_LTM,IQ_TODAY,"CHP"))</f>
        <v/>
      </c>
      <c r="H173" s="28" t="str">
        <f>IF($A173="","",_xll.ciqfunctions.udf.CIQ($A173,"IQ_NET_WORKING_CAP_REV",IQ_LTM,IQ_TODAY,"CHP"))</f>
        <v/>
      </c>
      <c r="I173" s="28" t="str">
        <f>IF($A173="","",_xll.ciqfunctions.udf.CIQ($A173,"IQ_ASSET_TURNOVER",IQ_LTM,IQ_TODAY,"CHP"))</f>
        <v/>
      </c>
      <c r="J173" s="28" t="str">
        <f>IF($A173="","",_xll.ciqfunctions.udf.CIQ($A173,"IQ_INTAN_ASSETS_REV",IQ_LTM,IQ_TODAY,"CHP"))</f>
        <v/>
      </c>
      <c r="K173" s="28" t="str">
        <f>IF($A173="","",_xll.ciqfunctions.udf.CIQ($A173,"IQ_NET_WORKING_CAP_TOTAL_ASSETS",IQ_LTM,IQ_TODAY,"CHP"))</f>
        <v/>
      </c>
      <c r="L173" s="28" t="str">
        <f>IF($A173="","",_xll.ciqfunctions.udf.CIQ($A173,"IQ_AP_AR",IQ_LTM,IQ_TODAY,"CHP"))</f>
        <v/>
      </c>
      <c r="M173" s="28" t="str">
        <f>IF($A173="","",_xll.ciqfunctions.udf.CIQ($A173,"IQ_MGMT_RATE_RETURN",IQ_LTM,IQ_TODAY,"CHP"))</f>
        <v/>
      </c>
      <c r="N173" s="28" t="str">
        <f>IF($A173="","",_xll.ciqfunctions.udf.CIQ($A173,"IQ_GROSS_MARGIN",IQ_LTM,IQ_TODAY,"CHP"))</f>
        <v/>
      </c>
      <c r="O173" s="28" t="str">
        <f>IF($A173="","",_xll.ciqfunctions.udf.CIQ($A173,"IQ_EBITDA_MARGIN",IQ_LTM,IQ_TODAY,"CHP"))</f>
        <v/>
      </c>
      <c r="Q173" s="28" t="str">
        <f>IF($A173="","",_xll.ciqfunctions.udf.CIQ($A173,"IQ_FFO_INT",IQ_LTM,IQ_TODAY,"CHP"))</f>
        <v/>
      </c>
      <c r="R173" s="28" t="str">
        <f>IF($A173="","",_xll.ciqfunctions.udf.CIQ($A173,"IQ_EBITDA_INT",IQ_LTM,IQ_TODAY,"CHP"))</f>
        <v/>
      </c>
      <c r="S173" s="28" t="str">
        <f>IF($A173="","",_xll.ciqfunctions.udf.CIQ($A173,"IQ_FFO_TOTAL_DEBT",IQ_LTM,IQ_TODAY,"CHP"))</f>
        <v/>
      </c>
      <c r="T173" s="28" t="str">
        <f>IF($A173="","",_xll.ciqfunctions.udf.CIQ($A173,"IQ_NET_DEBT_EBITDA",IQ_LTM,IQ_TODAY,"CHP"))</f>
        <v/>
      </c>
      <c r="U173" s="28" t="str">
        <f>IF($A173="","",_xll.ciqfunctions.udf.CIQ($A173,"IQ_TOTAL_DEBT_CAP",IQ_LTM,IQ_TODAY,"CHP"))</f>
        <v/>
      </c>
      <c r="V173" s="28" t="str">
        <f>IF($A173="","",_xll.ciqfunctions.udf.CIQ($A173,"IQ_DEBT_TOTAL_LIAB",IQ_LTM,IQ_TODAY,"CHP"))</f>
        <v/>
      </c>
      <c r="W173" s="28" t="str">
        <f>IF($A173="","",_xll.ciqfunctions.udf.CIQ($A173,"IQ_TOTAL_DEBT_TOTAL_REV",IQ_LTM,IQ_TODAY,"CHP"))</f>
        <v/>
      </c>
      <c r="Y173" s="28" t="str">
        <f>IF($A173="","",_xll.ciqfunctions.udf.CIQ($A173,"IQ_FFO_PLUS_CASH_ST_DEBT",IQ_LTM,IQ_TODAY,"CHP"))</f>
        <v/>
      </c>
      <c r="Z173" s="28" t="str">
        <f>IF($A173="","",_xll.ciqfunctions.udf.CIQ($A173,"IQ_FFO_GROSS_PROFIT",IQ_LTM,IQ_TODAY,"CHP"))</f>
        <v/>
      </c>
      <c r="AA173" s="28" t="str">
        <f>IF($A173="","",_xll.ciqfunctions.udf.CIQ($A173,"IQ_BASIC_DEFENSE_INTERVAL",IQ_LTM,IQ_TODAY,"CHP"))</f>
        <v/>
      </c>
      <c r="AB173" s="28" t="str">
        <f>IF($A173="","",_xll.ciqfunctions.udf.CIQ($A173,"IQ_CURRENT_RATIO",IQ_LTM,IQ_TODAY,"CHP"))</f>
        <v/>
      </c>
      <c r="AC173" s="28" t="str">
        <f>IF($A173="","",_xll.ciqfunctions.udf.CIQ($A173,"IQ_QUICK_RATIO",IQ_LTM,IQ_TODAY,"CHP"))</f>
        <v/>
      </c>
    </row>
    <row r="174" spans="3:29" ht="12.75" customHeight="1" x14ac:dyDescent="0.2">
      <c r="C174" s="37" t="str">
        <f>IF($A174="","",_xll.ciqfunctions.udf.CIQ($A174,"IQ_PERIODDATE",IQ_LTM,IQ_TODAY,"CHP"))</f>
        <v/>
      </c>
      <c r="D174" s="28" t="str">
        <f>IF($A174="","",_xll.ciqfunctions.udf.CIQ($A174,"IQ_TOTAL_REV",IQ_LTM,IQ_TODAY,"CHP",,$B$4))</f>
        <v/>
      </c>
      <c r="E174" s="28" t="str">
        <f>IF($A174="","",_xll.ciqfunctions.udf.CIQ($A174,"IQ_TOTAL_EQUITY",IQ_LTM,IQ_TODAY,"CHP",,$B$4))</f>
        <v/>
      </c>
      <c r="F174" s="28" t="str">
        <f>IF($A174="","",_xll.ciqfunctions.udf.CIQ($A174,"IQ_RETURN_CAPITAL_CHP",IQ_LTM,IQ_TODAY,"CHP"))</f>
        <v/>
      </c>
      <c r="G174" s="28" t="str">
        <f>IF($A174="","",_xll.ciqfunctions.udf.CIQ($A174,"IQ_RECURRING_EARN_ASSETS",IQ_LTM,IQ_TODAY,"CHP"))</f>
        <v/>
      </c>
      <c r="H174" s="28" t="str">
        <f>IF($A174="","",_xll.ciqfunctions.udf.CIQ($A174,"IQ_NET_WORKING_CAP_REV",IQ_LTM,IQ_TODAY,"CHP"))</f>
        <v/>
      </c>
      <c r="I174" s="28" t="str">
        <f>IF($A174="","",_xll.ciqfunctions.udf.CIQ($A174,"IQ_ASSET_TURNOVER",IQ_LTM,IQ_TODAY,"CHP"))</f>
        <v/>
      </c>
      <c r="J174" s="28" t="str">
        <f>IF($A174="","",_xll.ciqfunctions.udf.CIQ($A174,"IQ_INTAN_ASSETS_REV",IQ_LTM,IQ_TODAY,"CHP"))</f>
        <v/>
      </c>
      <c r="K174" s="28" t="str">
        <f>IF($A174="","",_xll.ciqfunctions.udf.CIQ($A174,"IQ_NET_WORKING_CAP_TOTAL_ASSETS",IQ_LTM,IQ_TODAY,"CHP"))</f>
        <v/>
      </c>
      <c r="L174" s="28" t="str">
        <f>IF($A174="","",_xll.ciqfunctions.udf.CIQ($A174,"IQ_AP_AR",IQ_LTM,IQ_TODAY,"CHP"))</f>
        <v/>
      </c>
      <c r="M174" s="28" t="str">
        <f>IF($A174="","",_xll.ciqfunctions.udf.CIQ($A174,"IQ_MGMT_RATE_RETURN",IQ_LTM,IQ_TODAY,"CHP"))</f>
        <v/>
      </c>
      <c r="N174" s="28" t="str">
        <f>IF($A174="","",_xll.ciqfunctions.udf.CIQ($A174,"IQ_GROSS_MARGIN",IQ_LTM,IQ_TODAY,"CHP"))</f>
        <v/>
      </c>
      <c r="O174" s="28" t="str">
        <f>IF($A174="","",_xll.ciqfunctions.udf.CIQ($A174,"IQ_EBITDA_MARGIN",IQ_LTM,IQ_TODAY,"CHP"))</f>
        <v/>
      </c>
      <c r="Q174" s="28" t="str">
        <f>IF($A174="","",_xll.ciqfunctions.udf.CIQ($A174,"IQ_FFO_INT",IQ_LTM,IQ_TODAY,"CHP"))</f>
        <v/>
      </c>
      <c r="R174" s="28" t="str">
        <f>IF($A174="","",_xll.ciqfunctions.udf.CIQ($A174,"IQ_EBITDA_INT",IQ_LTM,IQ_TODAY,"CHP"))</f>
        <v/>
      </c>
      <c r="S174" s="28" t="str">
        <f>IF($A174="","",_xll.ciqfunctions.udf.CIQ($A174,"IQ_FFO_TOTAL_DEBT",IQ_LTM,IQ_TODAY,"CHP"))</f>
        <v/>
      </c>
      <c r="T174" s="28" t="str">
        <f>IF($A174="","",_xll.ciqfunctions.udf.CIQ($A174,"IQ_NET_DEBT_EBITDA",IQ_LTM,IQ_TODAY,"CHP"))</f>
        <v/>
      </c>
      <c r="U174" s="28" t="str">
        <f>IF($A174="","",_xll.ciqfunctions.udf.CIQ($A174,"IQ_TOTAL_DEBT_CAP",IQ_LTM,IQ_TODAY,"CHP"))</f>
        <v/>
      </c>
      <c r="V174" s="28" t="str">
        <f>IF($A174="","",_xll.ciqfunctions.udf.CIQ($A174,"IQ_DEBT_TOTAL_LIAB",IQ_LTM,IQ_TODAY,"CHP"))</f>
        <v/>
      </c>
      <c r="W174" s="28" t="str">
        <f>IF($A174="","",_xll.ciqfunctions.udf.CIQ($A174,"IQ_TOTAL_DEBT_TOTAL_REV",IQ_LTM,IQ_TODAY,"CHP"))</f>
        <v/>
      </c>
      <c r="Y174" s="28" t="str">
        <f>IF($A174="","",_xll.ciqfunctions.udf.CIQ($A174,"IQ_FFO_PLUS_CASH_ST_DEBT",IQ_LTM,IQ_TODAY,"CHP"))</f>
        <v/>
      </c>
      <c r="Z174" s="28" t="str">
        <f>IF($A174="","",_xll.ciqfunctions.udf.CIQ($A174,"IQ_FFO_GROSS_PROFIT",IQ_LTM,IQ_TODAY,"CHP"))</f>
        <v/>
      </c>
      <c r="AA174" s="28" t="str">
        <f>IF($A174="","",_xll.ciqfunctions.udf.CIQ($A174,"IQ_BASIC_DEFENSE_INTERVAL",IQ_LTM,IQ_TODAY,"CHP"))</f>
        <v/>
      </c>
      <c r="AB174" s="28" t="str">
        <f>IF($A174="","",_xll.ciqfunctions.udf.CIQ($A174,"IQ_CURRENT_RATIO",IQ_LTM,IQ_TODAY,"CHP"))</f>
        <v/>
      </c>
      <c r="AC174" s="28" t="str">
        <f>IF($A174="","",_xll.ciqfunctions.udf.CIQ($A174,"IQ_QUICK_RATIO",IQ_LTM,IQ_TODAY,"CHP"))</f>
        <v/>
      </c>
    </row>
    <row r="175" spans="3:29" ht="12.75" customHeight="1" x14ac:dyDescent="0.2">
      <c r="C175" s="37" t="str">
        <f>IF($A175="","",_xll.ciqfunctions.udf.CIQ($A175,"IQ_PERIODDATE",IQ_LTM,IQ_TODAY,"CHP"))</f>
        <v/>
      </c>
      <c r="D175" s="28" t="str">
        <f>IF($A175="","",_xll.ciqfunctions.udf.CIQ($A175,"IQ_TOTAL_REV",IQ_LTM,IQ_TODAY,"CHP",,$B$4))</f>
        <v/>
      </c>
      <c r="E175" s="28" t="str">
        <f>IF($A175="","",_xll.ciqfunctions.udf.CIQ($A175,"IQ_TOTAL_EQUITY",IQ_LTM,IQ_TODAY,"CHP",,$B$4))</f>
        <v/>
      </c>
      <c r="F175" s="28" t="str">
        <f>IF($A175="","",_xll.ciqfunctions.udf.CIQ($A175,"IQ_RETURN_CAPITAL_CHP",IQ_LTM,IQ_TODAY,"CHP"))</f>
        <v/>
      </c>
      <c r="G175" s="28" t="str">
        <f>IF($A175="","",_xll.ciqfunctions.udf.CIQ($A175,"IQ_RECURRING_EARN_ASSETS",IQ_LTM,IQ_TODAY,"CHP"))</f>
        <v/>
      </c>
      <c r="H175" s="28" t="str">
        <f>IF($A175="","",_xll.ciqfunctions.udf.CIQ($A175,"IQ_NET_WORKING_CAP_REV",IQ_LTM,IQ_TODAY,"CHP"))</f>
        <v/>
      </c>
      <c r="I175" s="28" t="str">
        <f>IF($A175="","",_xll.ciqfunctions.udf.CIQ($A175,"IQ_ASSET_TURNOVER",IQ_LTM,IQ_TODAY,"CHP"))</f>
        <v/>
      </c>
      <c r="J175" s="28" t="str">
        <f>IF($A175="","",_xll.ciqfunctions.udf.CIQ($A175,"IQ_INTAN_ASSETS_REV",IQ_LTM,IQ_TODAY,"CHP"))</f>
        <v/>
      </c>
      <c r="K175" s="28" t="str">
        <f>IF($A175="","",_xll.ciqfunctions.udf.CIQ($A175,"IQ_NET_WORKING_CAP_TOTAL_ASSETS",IQ_LTM,IQ_TODAY,"CHP"))</f>
        <v/>
      </c>
      <c r="L175" s="28" t="str">
        <f>IF($A175="","",_xll.ciqfunctions.udf.CIQ($A175,"IQ_AP_AR",IQ_LTM,IQ_TODAY,"CHP"))</f>
        <v/>
      </c>
      <c r="M175" s="28" t="str">
        <f>IF($A175="","",_xll.ciqfunctions.udf.CIQ($A175,"IQ_MGMT_RATE_RETURN",IQ_LTM,IQ_TODAY,"CHP"))</f>
        <v/>
      </c>
      <c r="N175" s="28" t="str">
        <f>IF($A175="","",_xll.ciqfunctions.udf.CIQ($A175,"IQ_GROSS_MARGIN",IQ_LTM,IQ_TODAY,"CHP"))</f>
        <v/>
      </c>
      <c r="O175" s="28" t="str">
        <f>IF($A175="","",_xll.ciqfunctions.udf.CIQ($A175,"IQ_EBITDA_MARGIN",IQ_LTM,IQ_TODAY,"CHP"))</f>
        <v/>
      </c>
      <c r="Q175" s="28" t="str">
        <f>IF($A175="","",_xll.ciqfunctions.udf.CIQ($A175,"IQ_FFO_INT",IQ_LTM,IQ_TODAY,"CHP"))</f>
        <v/>
      </c>
      <c r="R175" s="28" t="str">
        <f>IF($A175="","",_xll.ciqfunctions.udf.CIQ($A175,"IQ_EBITDA_INT",IQ_LTM,IQ_TODAY,"CHP"))</f>
        <v/>
      </c>
      <c r="S175" s="28" t="str">
        <f>IF($A175="","",_xll.ciqfunctions.udf.CIQ($A175,"IQ_FFO_TOTAL_DEBT",IQ_LTM,IQ_TODAY,"CHP"))</f>
        <v/>
      </c>
      <c r="T175" s="28" t="str">
        <f>IF($A175="","",_xll.ciqfunctions.udf.CIQ($A175,"IQ_NET_DEBT_EBITDA",IQ_LTM,IQ_TODAY,"CHP"))</f>
        <v/>
      </c>
      <c r="U175" s="28" t="str">
        <f>IF($A175="","",_xll.ciqfunctions.udf.CIQ($A175,"IQ_TOTAL_DEBT_CAP",IQ_LTM,IQ_TODAY,"CHP"))</f>
        <v/>
      </c>
      <c r="V175" s="28" t="str">
        <f>IF($A175="","",_xll.ciqfunctions.udf.CIQ($A175,"IQ_DEBT_TOTAL_LIAB",IQ_LTM,IQ_TODAY,"CHP"))</f>
        <v/>
      </c>
      <c r="W175" s="28" t="str">
        <f>IF($A175="","",_xll.ciqfunctions.udf.CIQ($A175,"IQ_TOTAL_DEBT_TOTAL_REV",IQ_LTM,IQ_TODAY,"CHP"))</f>
        <v/>
      </c>
      <c r="Y175" s="28" t="str">
        <f>IF($A175="","",_xll.ciqfunctions.udf.CIQ($A175,"IQ_FFO_PLUS_CASH_ST_DEBT",IQ_LTM,IQ_TODAY,"CHP"))</f>
        <v/>
      </c>
      <c r="Z175" s="28" t="str">
        <f>IF($A175="","",_xll.ciqfunctions.udf.CIQ($A175,"IQ_FFO_GROSS_PROFIT",IQ_LTM,IQ_TODAY,"CHP"))</f>
        <v/>
      </c>
      <c r="AA175" s="28" t="str">
        <f>IF($A175="","",_xll.ciqfunctions.udf.CIQ($A175,"IQ_BASIC_DEFENSE_INTERVAL",IQ_LTM,IQ_TODAY,"CHP"))</f>
        <v/>
      </c>
      <c r="AB175" s="28" t="str">
        <f>IF($A175="","",_xll.ciqfunctions.udf.CIQ($A175,"IQ_CURRENT_RATIO",IQ_LTM,IQ_TODAY,"CHP"))</f>
        <v/>
      </c>
      <c r="AC175" s="28" t="str">
        <f>IF($A175="","",_xll.ciqfunctions.udf.CIQ($A175,"IQ_QUICK_RATIO",IQ_LTM,IQ_TODAY,"CHP"))</f>
        <v/>
      </c>
    </row>
    <row r="176" spans="3:29" ht="12.75" customHeight="1" x14ac:dyDescent="0.2">
      <c r="C176" s="37" t="str">
        <f>IF($A176="","",_xll.ciqfunctions.udf.CIQ($A176,"IQ_PERIODDATE",IQ_LTM,IQ_TODAY,"CHP"))</f>
        <v/>
      </c>
      <c r="D176" s="28" t="str">
        <f>IF($A176="","",_xll.ciqfunctions.udf.CIQ($A176,"IQ_TOTAL_REV",IQ_LTM,IQ_TODAY,"CHP",,$B$4))</f>
        <v/>
      </c>
      <c r="E176" s="28" t="str">
        <f>IF($A176="","",_xll.ciqfunctions.udf.CIQ($A176,"IQ_TOTAL_EQUITY",IQ_LTM,IQ_TODAY,"CHP",,$B$4))</f>
        <v/>
      </c>
      <c r="F176" s="28" t="str">
        <f>IF($A176="","",_xll.ciqfunctions.udf.CIQ($A176,"IQ_RETURN_CAPITAL_CHP",IQ_LTM,IQ_TODAY,"CHP"))</f>
        <v/>
      </c>
      <c r="G176" s="28" t="str">
        <f>IF($A176="","",_xll.ciqfunctions.udf.CIQ($A176,"IQ_RECURRING_EARN_ASSETS",IQ_LTM,IQ_TODAY,"CHP"))</f>
        <v/>
      </c>
      <c r="H176" s="28" t="str">
        <f>IF($A176="","",_xll.ciqfunctions.udf.CIQ($A176,"IQ_NET_WORKING_CAP_REV",IQ_LTM,IQ_TODAY,"CHP"))</f>
        <v/>
      </c>
      <c r="I176" s="28" t="str">
        <f>IF($A176="","",_xll.ciqfunctions.udf.CIQ($A176,"IQ_ASSET_TURNOVER",IQ_LTM,IQ_TODAY,"CHP"))</f>
        <v/>
      </c>
      <c r="J176" s="28" t="str">
        <f>IF($A176="","",_xll.ciqfunctions.udf.CIQ($A176,"IQ_INTAN_ASSETS_REV",IQ_LTM,IQ_TODAY,"CHP"))</f>
        <v/>
      </c>
      <c r="K176" s="28" t="str">
        <f>IF($A176="","",_xll.ciqfunctions.udf.CIQ($A176,"IQ_NET_WORKING_CAP_TOTAL_ASSETS",IQ_LTM,IQ_TODAY,"CHP"))</f>
        <v/>
      </c>
      <c r="L176" s="28" t="str">
        <f>IF($A176="","",_xll.ciqfunctions.udf.CIQ($A176,"IQ_AP_AR",IQ_LTM,IQ_TODAY,"CHP"))</f>
        <v/>
      </c>
      <c r="M176" s="28" t="str">
        <f>IF($A176="","",_xll.ciqfunctions.udf.CIQ($A176,"IQ_MGMT_RATE_RETURN",IQ_LTM,IQ_TODAY,"CHP"))</f>
        <v/>
      </c>
      <c r="N176" s="28" t="str">
        <f>IF($A176="","",_xll.ciqfunctions.udf.CIQ($A176,"IQ_GROSS_MARGIN",IQ_LTM,IQ_TODAY,"CHP"))</f>
        <v/>
      </c>
      <c r="O176" s="28" t="str">
        <f>IF($A176="","",_xll.ciqfunctions.udf.CIQ($A176,"IQ_EBITDA_MARGIN",IQ_LTM,IQ_TODAY,"CHP"))</f>
        <v/>
      </c>
      <c r="Q176" s="28" t="str">
        <f>IF($A176="","",_xll.ciqfunctions.udf.CIQ($A176,"IQ_FFO_INT",IQ_LTM,IQ_TODAY,"CHP"))</f>
        <v/>
      </c>
      <c r="R176" s="28" t="str">
        <f>IF($A176="","",_xll.ciqfunctions.udf.CIQ($A176,"IQ_EBITDA_INT",IQ_LTM,IQ_TODAY,"CHP"))</f>
        <v/>
      </c>
      <c r="S176" s="28" t="str">
        <f>IF($A176="","",_xll.ciqfunctions.udf.CIQ($A176,"IQ_FFO_TOTAL_DEBT",IQ_LTM,IQ_TODAY,"CHP"))</f>
        <v/>
      </c>
      <c r="T176" s="28" t="str">
        <f>IF($A176="","",_xll.ciqfunctions.udf.CIQ($A176,"IQ_NET_DEBT_EBITDA",IQ_LTM,IQ_TODAY,"CHP"))</f>
        <v/>
      </c>
      <c r="U176" s="28" t="str">
        <f>IF($A176="","",_xll.ciqfunctions.udf.CIQ($A176,"IQ_TOTAL_DEBT_CAP",IQ_LTM,IQ_TODAY,"CHP"))</f>
        <v/>
      </c>
      <c r="V176" s="28" t="str">
        <f>IF($A176="","",_xll.ciqfunctions.udf.CIQ($A176,"IQ_DEBT_TOTAL_LIAB",IQ_LTM,IQ_TODAY,"CHP"))</f>
        <v/>
      </c>
      <c r="W176" s="28" t="str">
        <f>IF($A176="","",_xll.ciqfunctions.udf.CIQ($A176,"IQ_TOTAL_DEBT_TOTAL_REV",IQ_LTM,IQ_TODAY,"CHP"))</f>
        <v/>
      </c>
      <c r="Y176" s="28" t="str">
        <f>IF($A176="","",_xll.ciqfunctions.udf.CIQ($A176,"IQ_FFO_PLUS_CASH_ST_DEBT",IQ_LTM,IQ_TODAY,"CHP"))</f>
        <v/>
      </c>
      <c r="Z176" s="28" t="str">
        <f>IF($A176="","",_xll.ciqfunctions.udf.CIQ($A176,"IQ_FFO_GROSS_PROFIT",IQ_LTM,IQ_TODAY,"CHP"))</f>
        <v/>
      </c>
      <c r="AA176" s="28" t="str">
        <f>IF($A176="","",_xll.ciqfunctions.udf.CIQ($A176,"IQ_BASIC_DEFENSE_INTERVAL",IQ_LTM,IQ_TODAY,"CHP"))</f>
        <v/>
      </c>
      <c r="AB176" s="28" t="str">
        <f>IF($A176="","",_xll.ciqfunctions.udf.CIQ($A176,"IQ_CURRENT_RATIO",IQ_LTM,IQ_TODAY,"CHP"))</f>
        <v/>
      </c>
      <c r="AC176" s="28" t="str">
        <f>IF($A176="","",_xll.ciqfunctions.udf.CIQ($A176,"IQ_QUICK_RATIO",IQ_LTM,IQ_TODAY,"CHP"))</f>
        <v/>
      </c>
    </row>
    <row r="177" spans="3:29" ht="12.75" customHeight="1" x14ac:dyDescent="0.2">
      <c r="C177" s="37" t="str">
        <f>IF($A177="","",_xll.ciqfunctions.udf.CIQ($A177,"IQ_PERIODDATE",IQ_LTM,IQ_TODAY,"CHP"))</f>
        <v/>
      </c>
      <c r="D177" s="28" t="str">
        <f>IF($A177="","",_xll.ciqfunctions.udf.CIQ($A177,"IQ_TOTAL_REV",IQ_LTM,IQ_TODAY,"CHP",,$B$4))</f>
        <v/>
      </c>
      <c r="E177" s="28" t="str">
        <f>IF($A177="","",_xll.ciqfunctions.udf.CIQ($A177,"IQ_TOTAL_EQUITY",IQ_LTM,IQ_TODAY,"CHP",,$B$4))</f>
        <v/>
      </c>
      <c r="F177" s="28" t="str">
        <f>IF($A177="","",_xll.ciqfunctions.udf.CIQ($A177,"IQ_RETURN_CAPITAL_CHP",IQ_LTM,IQ_TODAY,"CHP"))</f>
        <v/>
      </c>
      <c r="G177" s="28" t="str">
        <f>IF($A177="","",_xll.ciqfunctions.udf.CIQ($A177,"IQ_RECURRING_EARN_ASSETS",IQ_LTM,IQ_TODAY,"CHP"))</f>
        <v/>
      </c>
      <c r="H177" s="28" t="str">
        <f>IF($A177="","",_xll.ciqfunctions.udf.CIQ($A177,"IQ_NET_WORKING_CAP_REV",IQ_LTM,IQ_TODAY,"CHP"))</f>
        <v/>
      </c>
      <c r="I177" s="28" t="str">
        <f>IF($A177="","",_xll.ciqfunctions.udf.CIQ($A177,"IQ_ASSET_TURNOVER",IQ_LTM,IQ_TODAY,"CHP"))</f>
        <v/>
      </c>
      <c r="J177" s="28" t="str">
        <f>IF($A177="","",_xll.ciqfunctions.udf.CIQ($A177,"IQ_INTAN_ASSETS_REV",IQ_LTM,IQ_TODAY,"CHP"))</f>
        <v/>
      </c>
      <c r="K177" s="28" t="str">
        <f>IF($A177="","",_xll.ciqfunctions.udf.CIQ($A177,"IQ_NET_WORKING_CAP_TOTAL_ASSETS",IQ_LTM,IQ_TODAY,"CHP"))</f>
        <v/>
      </c>
      <c r="L177" s="28" t="str">
        <f>IF($A177="","",_xll.ciqfunctions.udf.CIQ($A177,"IQ_AP_AR",IQ_LTM,IQ_TODAY,"CHP"))</f>
        <v/>
      </c>
      <c r="M177" s="28" t="str">
        <f>IF($A177="","",_xll.ciqfunctions.udf.CIQ($A177,"IQ_MGMT_RATE_RETURN",IQ_LTM,IQ_TODAY,"CHP"))</f>
        <v/>
      </c>
      <c r="N177" s="28" t="str">
        <f>IF($A177="","",_xll.ciqfunctions.udf.CIQ($A177,"IQ_GROSS_MARGIN",IQ_LTM,IQ_TODAY,"CHP"))</f>
        <v/>
      </c>
      <c r="O177" s="28" t="str">
        <f>IF($A177="","",_xll.ciqfunctions.udf.CIQ($A177,"IQ_EBITDA_MARGIN",IQ_LTM,IQ_TODAY,"CHP"))</f>
        <v/>
      </c>
      <c r="Q177" s="28" t="str">
        <f>IF($A177="","",_xll.ciqfunctions.udf.CIQ($A177,"IQ_FFO_INT",IQ_LTM,IQ_TODAY,"CHP"))</f>
        <v/>
      </c>
      <c r="R177" s="28" t="str">
        <f>IF($A177="","",_xll.ciqfunctions.udf.CIQ($A177,"IQ_EBITDA_INT",IQ_LTM,IQ_TODAY,"CHP"))</f>
        <v/>
      </c>
      <c r="S177" s="28" t="str">
        <f>IF($A177="","",_xll.ciqfunctions.udf.CIQ($A177,"IQ_FFO_TOTAL_DEBT",IQ_LTM,IQ_TODAY,"CHP"))</f>
        <v/>
      </c>
      <c r="T177" s="28" t="str">
        <f>IF($A177="","",_xll.ciqfunctions.udf.CIQ($A177,"IQ_NET_DEBT_EBITDA",IQ_LTM,IQ_TODAY,"CHP"))</f>
        <v/>
      </c>
      <c r="U177" s="28" t="str">
        <f>IF($A177="","",_xll.ciqfunctions.udf.CIQ($A177,"IQ_TOTAL_DEBT_CAP",IQ_LTM,IQ_TODAY,"CHP"))</f>
        <v/>
      </c>
      <c r="V177" s="28" t="str">
        <f>IF($A177="","",_xll.ciqfunctions.udf.CIQ($A177,"IQ_DEBT_TOTAL_LIAB",IQ_LTM,IQ_TODAY,"CHP"))</f>
        <v/>
      </c>
      <c r="W177" s="28" t="str">
        <f>IF($A177="","",_xll.ciqfunctions.udf.CIQ($A177,"IQ_TOTAL_DEBT_TOTAL_REV",IQ_LTM,IQ_TODAY,"CHP"))</f>
        <v/>
      </c>
      <c r="Y177" s="28" t="str">
        <f>IF($A177="","",_xll.ciqfunctions.udf.CIQ($A177,"IQ_FFO_PLUS_CASH_ST_DEBT",IQ_LTM,IQ_TODAY,"CHP"))</f>
        <v/>
      </c>
      <c r="Z177" s="28" t="str">
        <f>IF($A177="","",_xll.ciqfunctions.udf.CIQ($A177,"IQ_FFO_GROSS_PROFIT",IQ_LTM,IQ_TODAY,"CHP"))</f>
        <v/>
      </c>
      <c r="AA177" s="28" t="str">
        <f>IF($A177="","",_xll.ciqfunctions.udf.CIQ($A177,"IQ_BASIC_DEFENSE_INTERVAL",IQ_LTM,IQ_TODAY,"CHP"))</f>
        <v/>
      </c>
      <c r="AB177" s="28" t="str">
        <f>IF($A177="","",_xll.ciqfunctions.udf.CIQ($A177,"IQ_CURRENT_RATIO",IQ_LTM,IQ_TODAY,"CHP"))</f>
        <v/>
      </c>
      <c r="AC177" s="28" t="str">
        <f>IF($A177="","",_xll.ciqfunctions.udf.CIQ($A177,"IQ_QUICK_RATIO",IQ_LTM,IQ_TODAY,"CHP"))</f>
        <v/>
      </c>
    </row>
    <row r="178" spans="3:29" ht="12.75" customHeight="1" x14ac:dyDescent="0.2">
      <c r="C178" s="37" t="str">
        <f>IF($A178="","",_xll.ciqfunctions.udf.CIQ($A178,"IQ_PERIODDATE",IQ_LTM,IQ_TODAY,"CHP"))</f>
        <v/>
      </c>
      <c r="D178" s="28" t="str">
        <f>IF($A178="","",_xll.ciqfunctions.udf.CIQ($A178,"IQ_TOTAL_REV",IQ_LTM,IQ_TODAY,"CHP",,$B$4))</f>
        <v/>
      </c>
      <c r="E178" s="28" t="str">
        <f>IF($A178="","",_xll.ciqfunctions.udf.CIQ($A178,"IQ_TOTAL_EQUITY",IQ_LTM,IQ_TODAY,"CHP",,$B$4))</f>
        <v/>
      </c>
      <c r="F178" s="28" t="str">
        <f>IF($A178="","",_xll.ciqfunctions.udf.CIQ($A178,"IQ_RETURN_CAPITAL_CHP",IQ_LTM,IQ_TODAY,"CHP"))</f>
        <v/>
      </c>
      <c r="G178" s="28" t="str">
        <f>IF($A178="","",_xll.ciqfunctions.udf.CIQ($A178,"IQ_RECURRING_EARN_ASSETS",IQ_LTM,IQ_TODAY,"CHP"))</f>
        <v/>
      </c>
      <c r="H178" s="28" t="str">
        <f>IF($A178="","",_xll.ciqfunctions.udf.CIQ($A178,"IQ_NET_WORKING_CAP_REV",IQ_LTM,IQ_TODAY,"CHP"))</f>
        <v/>
      </c>
      <c r="I178" s="28" t="str">
        <f>IF($A178="","",_xll.ciqfunctions.udf.CIQ($A178,"IQ_ASSET_TURNOVER",IQ_LTM,IQ_TODAY,"CHP"))</f>
        <v/>
      </c>
      <c r="J178" s="28" t="str">
        <f>IF($A178="","",_xll.ciqfunctions.udf.CIQ($A178,"IQ_INTAN_ASSETS_REV",IQ_LTM,IQ_TODAY,"CHP"))</f>
        <v/>
      </c>
      <c r="K178" s="28" t="str">
        <f>IF($A178="","",_xll.ciqfunctions.udf.CIQ($A178,"IQ_NET_WORKING_CAP_TOTAL_ASSETS",IQ_LTM,IQ_TODAY,"CHP"))</f>
        <v/>
      </c>
      <c r="L178" s="28" t="str">
        <f>IF($A178="","",_xll.ciqfunctions.udf.CIQ($A178,"IQ_AP_AR",IQ_LTM,IQ_TODAY,"CHP"))</f>
        <v/>
      </c>
      <c r="M178" s="28" t="str">
        <f>IF($A178="","",_xll.ciqfunctions.udf.CIQ($A178,"IQ_MGMT_RATE_RETURN",IQ_LTM,IQ_TODAY,"CHP"))</f>
        <v/>
      </c>
      <c r="N178" s="28" t="str">
        <f>IF($A178="","",_xll.ciqfunctions.udf.CIQ($A178,"IQ_GROSS_MARGIN",IQ_LTM,IQ_TODAY,"CHP"))</f>
        <v/>
      </c>
      <c r="O178" s="28" t="str">
        <f>IF($A178="","",_xll.ciqfunctions.udf.CIQ($A178,"IQ_EBITDA_MARGIN",IQ_LTM,IQ_TODAY,"CHP"))</f>
        <v/>
      </c>
      <c r="Q178" s="28" t="str">
        <f>IF($A178="","",_xll.ciqfunctions.udf.CIQ($A178,"IQ_FFO_INT",IQ_LTM,IQ_TODAY,"CHP"))</f>
        <v/>
      </c>
      <c r="R178" s="28" t="str">
        <f>IF($A178="","",_xll.ciqfunctions.udf.CIQ($A178,"IQ_EBITDA_INT",IQ_LTM,IQ_TODAY,"CHP"))</f>
        <v/>
      </c>
      <c r="S178" s="28" t="str">
        <f>IF($A178="","",_xll.ciqfunctions.udf.CIQ($A178,"IQ_FFO_TOTAL_DEBT",IQ_LTM,IQ_TODAY,"CHP"))</f>
        <v/>
      </c>
      <c r="T178" s="28" t="str">
        <f>IF($A178="","",_xll.ciqfunctions.udf.CIQ($A178,"IQ_NET_DEBT_EBITDA",IQ_LTM,IQ_TODAY,"CHP"))</f>
        <v/>
      </c>
      <c r="U178" s="28" t="str">
        <f>IF($A178="","",_xll.ciqfunctions.udf.CIQ($A178,"IQ_TOTAL_DEBT_CAP",IQ_LTM,IQ_TODAY,"CHP"))</f>
        <v/>
      </c>
      <c r="V178" s="28" t="str">
        <f>IF($A178="","",_xll.ciqfunctions.udf.CIQ($A178,"IQ_DEBT_TOTAL_LIAB",IQ_LTM,IQ_TODAY,"CHP"))</f>
        <v/>
      </c>
      <c r="W178" s="28" t="str">
        <f>IF($A178="","",_xll.ciqfunctions.udf.CIQ($A178,"IQ_TOTAL_DEBT_TOTAL_REV",IQ_LTM,IQ_TODAY,"CHP"))</f>
        <v/>
      </c>
      <c r="Y178" s="28" t="str">
        <f>IF($A178="","",_xll.ciqfunctions.udf.CIQ($A178,"IQ_FFO_PLUS_CASH_ST_DEBT",IQ_LTM,IQ_TODAY,"CHP"))</f>
        <v/>
      </c>
      <c r="Z178" s="28" t="str">
        <f>IF($A178="","",_xll.ciqfunctions.udf.CIQ($A178,"IQ_FFO_GROSS_PROFIT",IQ_LTM,IQ_TODAY,"CHP"))</f>
        <v/>
      </c>
      <c r="AA178" s="28" t="str">
        <f>IF($A178="","",_xll.ciqfunctions.udf.CIQ($A178,"IQ_BASIC_DEFENSE_INTERVAL",IQ_LTM,IQ_TODAY,"CHP"))</f>
        <v/>
      </c>
      <c r="AB178" s="28" t="str">
        <f>IF($A178="","",_xll.ciqfunctions.udf.CIQ($A178,"IQ_CURRENT_RATIO",IQ_LTM,IQ_TODAY,"CHP"))</f>
        <v/>
      </c>
      <c r="AC178" s="28" t="str">
        <f>IF($A178="","",_xll.ciqfunctions.udf.CIQ($A178,"IQ_QUICK_RATIO",IQ_LTM,IQ_TODAY,"CHP"))</f>
        <v/>
      </c>
    </row>
    <row r="179" spans="3:29" ht="12.75" customHeight="1" x14ac:dyDescent="0.2">
      <c r="C179" s="37" t="str">
        <f>IF($A179="","",_xll.ciqfunctions.udf.CIQ($A179,"IQ_PERIODDATE",IQ_LTM,IQ_TODAY,"CHP"))</f>
        <v/>
      </c>
      <c r="D179" s="28" t="str">
        <f>IF($A179="","",_xll.ciqfunctions.udf.CIQ($A179,"IQ_TOTAL_REV",IQ_LTM,IQ_TODAY,"CHP",,$B$4))</f>
        <v/>
      </c>
      <c r="E179" s="28" t="str">
        <f>IF($A179="","",_xll.ciqfunctions.udf.CIQ($A179,"IQ_TOTAL_EQUITY",IQ_LTM,IQ_TODAY,"CHP",,$B$4))</f>
        <v/>
      </c>
      <c r="F179" s="28" t="str">
        <f>IF($A179="","",_xll.ciqfunctions.udf.CIQ($A179,"IQ_RETURN_CAPITAL_CHP",IQ_LTM,IQ_TODAY,"CHP"))</f>
        <v/>
      </c>
      <c r="G179" s="28" t="str">
        <f>IF($A179="","",_xll.ciqfunctions.udf.CIQ($A179,"IQ_RECURRING_EARN_ASSETS",IQ_LTM,IQ_TODAY,"CHP"))</f>
        <v/>
      </c>
      <c r="H179" s="28" t="str">
        <f>IF($A179="","",_xll.ciqfunctions.udf.CIQ($A179,"IQ_NET_WORKING_CAP_REV",IQ_LTM,IQ_TODAY,"CHP"))</f>
        <v/>
      </c>
      <c r="I179" s="28" t="str">
        <f>IF($A179="","",_xll.ciqfunctions.udf.CIQ($A179,"IQ_ASSET_TURNOVER",IQ_LTM,IQ_TODAY,"CHP"))</f>
        <v/>
      </c>
      <c r="J179" s="28" t="str">
        <f>IF($A179="","",_xll.ciqfunctions.udf.CIQ($A179,"IQ_INTAN_ASSETS_REV",IQ_LTM,IQ_TODAY,"CHP"))</f>
        <v/>
      </c>
      <c r="K179" s="28" t="str">
        <f>IF($A179="","",_xll.ciqfunctions.udf.CIQ($A179,"IQ_NET_WORKING_CAP_TOTAL_ASSETS",IQ_LTM,IQ_TODAY,"CHP"))</f>
        <v/>
      </c>
      <c r="L179" s="28" t="str">
        <f>IF($A179="","",_xll.ciqfunctions.udf.CIQ($A179,"IQ_AP_AR",IQ_LTM,IQ_TODAY,"CHP"))</f>
        <v/>
      </c>
      <c r="M179" s="28" t="str">
        <f>IF($A179="","",_xll.ciqfunctions.udf.CIQ($A179,"IQ_MGMT_RATE_RETURN",IQ_LTM,IQ_TODAY,"CHP"))</f>
        <v/>
      </c>
      <c r="N179" s="28" t="str">
        <f>IF($A179="","",_xll.ciqfunctions.udf.CIQ($A179,"IQ_GROSS_MARGIN",IQ_LTM,IQ_TODAY,"CHP"))</f>
        <v/>
      </c>
      <c r="O179" s="28" t="str">
        <f>IF($A179="","",_xll.ciqfunctions.udf.CIQ($A179,"IQ_EBITDA_MARGIN",IQ_LTM,IQ_TODAY,"CHP"))</f>
        <v/>
      </c>
      <c r="Q179" s="28" t="str">
        <f>IF($A179="","",_xll.ciqfunctions.udf.CIQ($A179,"IQ_FFO_INT",IQ_LTM,IQ_TODAY,"CHP"))</f>
        <v/>
      </c>
      <c r="R179" s="28" t="str">
        <f>IF($A179="","",_xll.ciqfunctions.udf.CIQ($A179,"IQ_EBITDA_INT",IQ_LTM,IQ_TODAY,"CHP"))</f>
        <v/>
      </c>
      <c r="S179" s="28" t="str">
        <f>IF($A179="","",_xll.ciqfunctions.udf.CIQ($A179,"IQ_FFO_TOTAL_DEBT",IQ_LTM,IQ_TODAY,"CHP"))</f>
        <v/>
      </c>
      <c r="T179" s="28" t="str">
        <f>IF($A179="","",_xll.ciqfunctions.udf.CIQ($A179,"IQ_NET_DEBT_EBITDA",IQ_LTM,IQ_TODAY,"CHP"))</f>
        <v/>
      </c>
      <c r="U179" s="28" t="str">
        <f>IF($A179="","",_xll.ciqfunctions.udf.CIQ($A179,"IQ_TOTAL_DEBT_CAP",IQ_LTM,IQ_TODAY,"CHP"))</f>
        <v/>
      </c>
      <c r="V179" s="28" t="str">
        <f>IF($A179="","",_xll.ciqfunctions.udf.CIQ($A179,"IQ_DEBT_TOTAL_LIAB",IQ_LTM,IQ_TODAY,"CHP"))</f>
        <v/>
      </c>
      <c r="W179" s="28" t="str">
        <f>IF($A179="","",_xll.ciqfunctions.udf.CIQ($A179,"IQ_TOTAL_DEBT_TOTAL_REV",IQ_LTM,IQ_TODAY,"CHP"))</f>
        <v/>
      </c>
      <c r="Y179" s="28" t="str">
        <f>IF($A179="","",_xll.ciqfunctions.udf.CIQ($A179,"IQ_FFO_PLUS_CASH_ST_DEBT",IQ_LTM,IQ_TODAY,"CHP"))</f>
        <v/>
      </c>
      <c r="Z179" s="28" t="str">
        <f>IF($A179="","",_xll.ciqfunctions.udf.CIQ($A179,"IQ_FFO_GROSS_PROFIT",IQ_LTM,IQ_TODAY,"CHP"))</f>
        <v/>
      </c>
      <c r="AA179" s="28" t="str">
        <f>IF($A179="","",_xll.ciqfunctions.udf.CIQ($A179,"IQ_BASIC_DEFENSE_INTERVAL",IQ_LTM,IQ_TODAY,"CHP"))</f>
        <v/>
      </c>
      <c r="AB179" s="28" t="str">
        <f>IF($A179="","",_xll.ciqfunctions.udf.CIQ($A179,"IQ_CURRENT_RATIO",IQ_LTM,IQ_TODAY,"CHP"))</f>
        <v/>
      </c>
      <c r="AC179" s="28" t="str">
        <f>IF($A179="","",_xll.ciqfunctions.udf.CIQ($A179,"IQ_QUICK_RATIO",IQ_LTM,IQ_TODAY,"CHP"))</f>
        <v/>
      </c>
    </row>
    <row r="180" spans="3:29" ht="12.75" customHeight="1" x14ac:dyDescent="0.2">
      <c r="C180" s="37" t="str">
        <f>IF($A180="","",_xll.ciqfunctions.udf.CIQ($A180,"IQ_PERIODDATE",IQ_LTM,IQ_TODAY,"CHP"))</f>
        <v/>
      </c>
      <c r="D180" s="28" t="str">
        <f>IF($A180="","",_xll.ciqfunctions.udf.CIQ($A180,"IQ_TOTAL_REV",IQ_LTM,IQ_TODAY,"CHP",,$B$4))</f>
        <v/>
      </c>
      <c r="E180" s="28" t="str">
        <f>IF($A180="","",_xll.ciqfunctions.udf.CIQ($A180,"IQ_TOTAL_EQUITY",IQ_LTM,IQ_TODAY,"CHP",,$B$4))</f>
        <v/>
      </c>
      <c r="F180" s="28" t="str">
        <f>IF($A180="","",_xll.ciqfunctions.udf.CIQ($A180,"IQ_RETURN_CAPITAL_CHP",IQ_LTM,IQ_TODAY,"CHP"))</f>
        <v/>
      </c>
      <c r="G180" s="28" t="str">
        <f>IF($A180="","",_xll.ciqfunctions.udf.CIQ($A180,"IQ_RECURRING_EARN_ASSETS",IQ_LTM,IQ_TODAY,"CHP"))</f>
        <v/>
      </c>
      <c r="H180" s="28" t="str">
        <f>IF($A180="","",_xll.ciqfunctions.udf.CIQ($A180,"IQ_NET_WORKING_CAP_REV",IQ_LTM,IQ_TODAY,"CHP"))</f>
        <v/>
      </c>
      <c r="I180" s="28" t="str">
        <f>IF($A180="","",_xll.ciqfunctions.udf.CIQ($A180,"IQ_ASSET_TURNOVER",IQ_LTM,IQ_TODAY,"CHP"))</f>
        <v/>
      </c>
      <c r="J180" s="28" t="str">
        <f>IF($A180="","",_xll.ciqfunctions.udf.CIQ($A180,"IQ_INTAN_ASSETS_REV",IQ_LTM,IQ_TODAY,"CHP"))</f>
        <v/>
      </c>
      <c r="K180" s="28" t="str">
        <f>IF($A180="","",_xll.ciqfunctions.udf.CIQ($A180,"IQ_NET_WORKING_CAP_TOTAL_ASSETS",IQ_LTM,IQ_TODAY,"CHP"))</f>
        <v/>
      </c>
      <c r="L180" s="28" t="str">
        <f>IF($A180="","",_xll.ciqfunctions.udf.CIQ($A180,"IQ_AP_AR",IQ_LTM,IQ_TODAY,"CHP"))</f>
        <v/>
      </c>
      <c r="M180" s="28" t="str">
        <f>IF($A180="","",_xll.ciqfunctions.udf.CIQ($A180,"IQ_MGMT_RATE_RETURN",IQ_LTM,IQ_TODAY,"CHP"))</f>
        <v/>
      </c>
      <c r="N180" s="28" t="str">
        <f>IF($A180="","",_xll.ciqfunctions.udf.CIQ($A180,"IQ_GROSS_MARGIN",IQ_LTM,IQ_TODAY,"CHP"))</f>
        <v/>
      </c>
      <c r="O180" s="28" t="str">
        <f>IF($A180="","",_xll.ciqfunctions.udf.CIQ($A180,"IQ_EBITDA_MARGIN",IQ_LTM,IQ_TODAY,"CHP"))</f>
        <v/>
      </c>
      <c r="Q180" s="28" t="str">
        <f>IF($A180="","",_xll.ciqfunctions.udf.CIQ($A180,"IQ_FFO_INT",IQ_LTM,IQ_TODAY,"CHP"))</f>
        <v/>
      </c>
      <c r="R180" s="28" t="str">
        <f>IF($A180="","",_xll.ciqfunctions.udf.CIQ($A180,"IQ_EBITDA_INT",IQ_LTM,IQ_TODAY,"CHP"))</f>
        <v/>
      </c>
      <c r="S180" s="28" t="str">
        <f>IF($A180="","",_xll.ciqfunctions.udf.CIQ($A180,"IQ_FFO_TOTAL_DEBT",IQ_LTM,IQ_TODAY,"CHP"))</f>
        <v/>
      </c>
      <c r="T180" s="28" t="str">
        <f>IF($A180="","",_xll.ciqfunctions.udf.CIQ($A180,"IQ_NET_DEBT_EBITDA",IQ_LTM,IQ_TODAY,"CHP"))</f>
        <v/>
      </c>
      <c r="U180" s="28" t="str">
        <f>IF($A180="","",_xll.ciqfunctions.udf.CIQ($A180,"IQ_TOTAL_DEBT_CAP",IQ_LTM,IQ_TODAY,"CHP"))</f>
        <v/>
      </c>
      <c r="V180" s="28" t="str">
        <f>IF($A180="","",_xll.ciqfunctions.udf.CIQ($A180,"IQ_DEBT_TOTAL_LIAB",IQ_LTM,IQ_TODAY,"CHP"))</f>
        <v/>
      </c>
      <c r="W180" s="28" t="str">
        <f>IF($A180="","",_xll.ciqfunctions.udf.CIQ($A180,"IQ_TOTAL_DEBT_TOTAL_REV",IQ_LTM,IQ_TODAY,"CHP"))</f>
        <v/>
      </c>
      <c r="Y180" s="28" t="str">
        <f>IF($A180="","",_xll.ciqfunctions.udf.CIQ($A180,"IQ_FFO_PLUS_CASH_ST_DEBT",IQ_LTM,IQ_TODAY,"CHP"))</f>
        <v/>
      </c>
      <c r="Z180" s="28" t="str">
        <f>IF($A180="","",_xll.ciqfunctions.udf.CIQ($A180,"IQ_FFO_GROSS_PROFIT",IQ_LTM,IQ_TODAY,"CHP"))</f>
        <v/>
      </c>
      <c r="AA180" s="28" t="str">
        <f>IF($A180="","",_xll.ciqfunctions.udf.CIQ($A180,"IQ_BASIC_DEFENSE_INTERVAL",IQ_LTM,IQ_TODAY,"CHP"))</f>
        <v/>
      </c>
      <c r="AB180" s="28" t="str">
        <f>IF($A180="","",_xll.ciqfunctions.udf.CIQ($A180,"IQ_CURRENT_RATIO",IQ_LTM,IQ_TODAY,"CHP"))</f>
        <v/>
      </c>
      <c r="AC180" s="28" t="str">
        <f>IF($A180="","",_xll.ciqfunctions.udf.CIQ($A180,"IQ_QUICK_RATIO",IQ_LTM,IQ_TODAY,"CHP"))</f>
        <v/>
      </c>
    </row>
    <row r="181" spans="3:29" ht="12.75" customHeight="1" x14ac:dyDescent="0.2">
      <c r="C181" s="37" t="str">
        <f>IF($A181="","",_xll.ciqfunctions.udf.CIQ($A181,"IQ_PERIODDATE",IQ_LTM,IQ_TODAY,"CHP"))</f>
        <v/>
      </c>
      <c r="D181" s="28" t="str">
        <f>IF($A181="","",_xll.ciqfunctions.udf.CIQ($A181,"IQ_TOTAL_REV",IQ_LTM,IQ_TODAY,"CHP",,$B$4))</f>
        <v/>
      </c>
      <c r="E181" s="28" t="str">
        <f>IF($A181="","",_xll.ciqfunctions.udf.CIQ($A181,"IQ_TOTAL_EQUITY",IQ_LTM,IQ_TODAY,"CHP",,$B$4))</f>
        <v/>
      </c>
      <c r="F181" s="28" t="str">
        <f>IF($A181="","",_xll.ciqfunctions.udf.CIQ($A181,"IQ_RETURN_CAPITAL_CHP",IQ_LTM,IQ_TODAY,"CHP"))</f>
        <v/>
      </c>
      <c r="G181" s="28" t="str">
        <f>IF($A181="","",_xll.ciqfunctions.udf.CIQ($A181,"IQ_RECURRING_EARN_ASSETS",IQ_LTM,IQ_TODAY,"CHP"))</f>
        <v/>
      </c>
      <c r="H181" s="28" t="str">
        <f>IF($A181="","",_xll.ciqfunctions.udf.CIQ($A181,"IQ_NET_WORKING_CAP_REV",IQ_LTM,IQ_TODAY,"CHP"))</f>
        <v/>
      </c>
      <c r="I181" s="28" t="str">
        <f>IF($A181="","",_xll.ciqfunctions.udf.CIQ($A181,"IQ_ASSET_TURNOVER",IQ_LTM,IQ_TODAY,"CHP"))</f>
        <v/>
      </c>
      <c r="J181" s="28" t="str">
        <f>IF($A181="","",_xll.ciqfunctions.udf.CIQ($A181,"IQ_INTAN_ASSETS_REV",IQ_LTM,IQ_TODAY,"CHP"))</f>
        <v/>
      </c>
      <c r="K181" s="28" t="str">
        <f>IF($A181="","",_xll.ciqfunctions.udf.CIQ($A181,"IQ_NET_WORKING_CAP_TOTAL_ASSETS",IQ_LTM,IQ_TODAY,"CHP"))</f>
        <v/>
      </c>
      <c r="L181" s="28" t="str">
        <f>IF($A181="","",_xll.ciqfunctions.udf.CIQ($A181,"IQ_AP_AR",IQ_LTM,IQ_TODAY,"CHP"))</f>
        <v/>
      </c>
      <c r="M181" s="28" t="str">
        <f>IF($A181="","",_xll.ciqfunctions.udf.CIQ($A181,"IQ_MGMT_RATE_RETURN",IQ_LTM,IQ_TODAY,"CHP"))</f>
        <v/>
      </c>
      <c r="N181" s="28" t="str">
        <f>IF($A181="","",_xll.ciqfunctions.udf.CIQ($A181,"IQ_GROSS_MARGIN",IQ_LTM,IQ_TODAY,"CHP"))</f>
        <v/>
      </c>
      <c r="O181" s="28" t="str">
        <f>IF($A181="","",_xll.ciqfunctions.udf.CIQ($A181,"IQ_EBITDA_MARGIN",IQ_LTM,IQ_TODAY,"CHP"))</f>
        <v/>
      </c>
      <c r="Q181" s="28" t="str">
        <f>IF($A181="","",_xll.ciqfunctions.udf.CIQ($A181,"IQ_FFO_INT",IQ_LTM,IQ_TODAY,"CHP"))</f>
        <v/>
      </c>
      <c r="R181" s="28" t="str">
        <f>IF($A181="","",_xll.ciqfunctions.udf.CIQ($A181,"IQ_EBITDA_INT",IQ_LTM,IQ_TODAY,"CHP"))</f>
        <v/>
      </c>
      <c r="S181" s="28" t="str">
        <f>IF($A181="","",_xll.ciqfunctions.udf.CIQ($A181,"IQ_FFO_TOTAL_DEBT",IQ_LTM,IQ_TODAY,"CHP"))</f>
        <v/>
      </c>
      <c r="T181" s="28" t="str">
        <f>IF($A181="","",_xll.ciqfunctions.udf.CIQ($A181,"IQ_NET_DEBT_EBITDA",IQ_LTM,IQ_TODAY,"CHP"))</f>
        <v/>
      </c>
      <c r="U181" s="28" t="str">
        <f>IF($A181="","",_xll.ciqfunctions.udf.CIQ($A181,"IQ_TOTAL_DEBT_CAP",IQ_LTM,IQ_TODAY,"CHP"))</f>
        <v/>
      </c>
      <c r="V181" s="28" t="str">
        <f>IF($A181="","",_xll.ciqfunctions.udf.CIQ($A181,"IQ_DEBT_TOTAL_LIAB",IQ_LTM,IQ_TODAY,"CHP"))</f>
        <v/>
      </c>
      <c r="W181" s="28" t="str">
        <f>IF($A181="","",_xll.ciqfunctions.udf.CIQ($A181,"IQ_TOTAL_DEBT_TOTAL_REV",IQ_LTM,IQ_TODAY,"CHP"))</f>
        <v/>
      </c>
      <c r="Y181" s="28" t="str">
        <f>IF($A181="","",_xll.ciqfunctions.udf.CIQ($A181,"IQ_FFO_PLUS_CASH_ST_DEBT",IQ_LTM,IQ_TODAY,"CHP"))</f>
        <v/>
      </c>
      <c r="Z181" s="28" t="str">
        <f>IF($A181="","",_xll.ciqfunctions.udf.CIQ($A181,"IQ_FFO_GROSS_PROFIT",IQ_LTM,IQ_TODAY,"CHP"))</f>
        <v/>
      </c>
      <c r="AA181" s="28" t="str">
        <f>IF($A181="","",_xll.ciqfunctions.udf.CIQ($A181,"IQ_BASIC_DEFENSE_INTERVAL",IQ_LTM,IQ_TODAY,"CHP"))</f>
        <v/>
      </c>
      <c r="AB181" s="28" t="str">
        <f>IF($A181="","",_xll.ciqfunctions.udf.CIQ($A181,"IQ_CURRENT_RATIO",IQ_LTM,IQ_TODAY,"CHP"))</f>
        <v/>
      </c>
      <c r="AC181" s="28" t="str">
        <f>IF($A181="","",_xll.ciqfunctions.udf.CIQ($A181,"IQ_QUICK_RATIO",IQ_LTM,IQ_TODAY,"CHP"))</f>
        <v/>
      </c>
    </row>
    <row r="182" spans="3:29" ht="12.75" customHeight="1" x14ac:dyDescent="0.2">
      <c r="C182" s="37" t="str">
        <f>IF($A182="","",_xll.ciqfunctions.udf.CIQ($A182,"IQ_PERIODDATE",IQ_LTM,IQ_TODAY,"CHP"))</f>
        <v/>
      </c>
      <c r="D182" s="28" t="str">
        <f>IF($A182="","",_xll.ciqfunctions.udf.CIQ($A182,"IQ_TOTAL_REV",IQ_LTM,IQ_TODAY,"CHP",,$B$4))</f>
        <v/>
      </c>
      <c r="E182" s="28" t="str">
        <f>IF($A182="","",_xll.ciqfunctions.udf.CIQ($A182,"IQ_TOTAL_EQUITY",IQ_LTM,IQ_TODAY,"CHP",,$B$4))</f>
        <v/>
      </c>
      <c r="F182" s="28" t="str">
        <f>IF($A182="","",_xll.ciqfunctions.udf.CIQ($A182,"IQ_RETURN_CAPITAL_CHP",IQ_LTM,IQ_TODAY,"CHP"))</f>
        <v/>
      </c>
      <c r="G182" s="28" t="str">
        <f>IF($A182="","",_xll.ciqfunctions.udf.CIQ($A182,"IQ_RECURRING_EARN_ASSETS",IQ_LTM,IQ_TODAY,"CHP"))</f>
        <v/>
      </c>
      <c r="H182" s="28" t="str">
        <f>IF($A182="","",_xll.ciqfunctions.udf.CIQ($A182,"IQ_NET_WORKING_CAP_REV",IQ_LTM,IQ_TODAY,"CHP"))</f>
        <v/>
      </c>
      <c r="I182" s="28" t="str">
        <f>IF($A182="","",_xll.ciqfunctions.udf.CIQ($A182,"IQ_ASSET_TURNOVER",IQ_LTM,IQ_TODAY,"CHP"))</f>
        <v/>
      </c>
      <c r="J182" s="28" t="str">
        <f>IF($A182="","",_xll.ciqfunctions.udf.CIQ($A182,"IQ_INTAN_ASSETS_REV",IQ_LTM,IQ_TODAY,"CHP"))</f>
        <v/>
      </c>
      <c r="K182" s="28" t="str">
        <f>IF($A182="","",_xll.ciqfunctions.udf.CIQ($A182,"IQ_NET_WORKING_CAP_TOTAL_ASSETS",IQ_LTM,IQ_TODAY,"CHP"))</f>
        <v/>
      </c>
      <c r="L182" s="28" t="str">
        <f>IF($A182="","",_xll.ciqfunctions.udf.CIQ($A182,"IQ_AP_AR",IQ_LTM,IQ_TODAY,"CHP"))</f>
        <v/>
      </c>
      <c r="M182" s="28" t="str">
        <f>IF($A182="","",_xll.ciqfunctions.udf.CIQ($A182,"IQ_MGMT_RATE_RETURN",IQ_LTM,IQ_TODAY,"CHP"))</f>
        <v/>
      </c>
      <c r="N182" s="28" t="str">
        <f>IF($A182="","",_xll.ciqfunctions.udf.CIQ($A182,"IQ_GROSS_MARGIN",IQ_LTM,IQ_TODAY,"CHP"))</f>
        <v/>
      </c>
      <c r="O182" s="28" t="str">
        <f>IF($A182="","",_xll.ciqfunctions.udf.CIQ($A182,"IQ_EBITDA_MARGIN",IQ_LTM,IQ_TODAY,"CHP"))</f>
        <v/>
      </c>
      <c r="Q182" s="28" t="str">
        <f>IF($A182="","",_xll.ciqfunctions.udf.CIQ($A182,"IQ_FFO_INT",IQ_LTM,IQ_TODAY,"CHP"))</f>
        <v/>
      </c>
      <c r="R182" s="28" t="str">
        <f>IF($A182="","",_xll.ciqfunctions.udf.CIQ($A182,"IQ_EBITDA_INT",IQ_LTM,IQ_TODAY,"CHP"))</f>
        <v/>
      </c>
      <c r="S182" s="28" t="str">
        <f>IF($A182="","",_xll.ciqfunctions.udf.CIQ($A182,"IQ_FFO_TOTAL_DEBT",IQ_LTM,IQ_TODAY,"CHP"))</f>
        <v/>
      </c>
      <c r="T182" s="28" t="str">
        <f>IF($A182="","",_xll.ciqfunctions.udf.CIQ($A182,"IQ_NET_DEBT_EBITDA",IQ_LTM,IQ_TODAY,"CHP"))</f>
        <v/>
      </c>
      <c r="U182" s="28" t="str">
        <f>IF($A182="","",_xll.ciqfunctions.udf.CIQ($A182,"IQ_TOTAL_DEBT_CAP",IQ_LTM,IQ_TODAY,"CHP"))</f>
        <v/>
      </c>
      <c r="V182" s="28" t="str">
        <f>IF($A182="","",_xll.ciqfunctions.udf.CIQ($A182,"IQ_DEBT_TOTAL_LIAB",IQ_LTM,IQ_TODAY,"CHP"))</f>
        <v/>
      </c>
      <c r="W182" s="28" t="str">
        <f>IF($A182="","",_xll.ciqfunctions.udf.CIQ($A182,"IQ_TOTAL_DEBT_TOTAL_REV",IQ_LTM,IQ_TODAY,"CHP"))</f>
        <v/>
      </c>
      <c r="Y182" s="28" t="str">
        <f>IF($A182="","",_xll.ciqfunctions.udf.CIQ($A182,"IQ_FFO_PLUS_CASH_ST_DEBT",IQ_LTM,IQ_TODAY,"CHP"))</f>
        <v/>
      </c>
      <c r="Z182" s="28" t="str">
        <f>IF($A182="","",_xll.ciqfunctions.udf.CIQ($A182,"IQ_FFO_GROSS_PROFIT",IQ_LTM,IQ_TODAY,"CHP"))</f>
        <v/>
      </c>
      <c r="AA182" s="28" t="str">
        <f>IF($A182="","",_xll.ciqfunctions.udf.CIQ($A182,"IQ_BASIC_DEFENSE_INTERVAL",IQ_LTM,IQ_TODAY,"CHP"))</f>
        <v/>
      </c>
      <c r="AB182" s="28" t="str">
        <f>IF($A182="","",_xll.ciqfunctions.udf.CIQ($A182,"IQ_CURRENT_RATIO",IQ_LTM,IQ_TODAY,"CHP"))</f>
        <v/>
      </c>
      <c r="AC182" s="28" t="str">
        <f>IF($A182="","",_xll.ciqfunctions.udf.CIQ($A182,"IQ_QUICK_RATIO",IQ_LTM,IQ_TODAY,"CHP"))</f>
        <v/>
      </c>
    </row>
    <row r="183" spans="3:29" ht="12.75" customHeight="1" x14ac:dyDescent="0.2">
      <c r="C183" s="37" t="str">
        <f>IF($A183="","",_xll.ciqfunctions.udf.CIQ($A183,"IQ_PERIODDATE",IQ_LTM,IQ_TODAY,"CHP"))</f>
        <v/>
      </c>
      <c r="D183" s="28" t="str">
        <f>IF($A183="","",_xll.ciqfunctions.udf.CIQ($A183,"IQ_TOTAL_REV",IQ_LTM,IQ_TODAY,"CHP",,$B$4))</f>
        <v/>
      </c>
      <c r="E183" s="28" t="str">
        <f>IF($A183="","",_xll.ciqfunctions.udf.CIQ($A183,"IQ_TOTAL_EQUITY",IQ_LTM,IQ_TODAY,"CHP",,$B$4))</f>
        <v/>
      </c>
      <c r="F183" s="28" t="str">
        <f>IF($A183="","",_xll.ciqfunctions.udf.CIQ($A183,"IQ_RETURN_CAPITAL_CHP",IQ_LTM,IQ_TODAY,"CHP"))</f>
        <v/>
      </c>
      <c r="G183" s="28" t="str">
        <f>IF($A183="","",_xll.ciqfunctions.udf.CIQ($A183,"IQ_RECURRING_EARN_ASSETS",IQ_LTM,IQ_TODAY,"CHP"))</f>
        <v/>
      </c>
      <c r="H183" s="28" t="str">
        <f>IF($A183="","",_xll.ciqfunctions.udf.CIQ($A183,"IQ_NET_WORKING_CAP_REV",IQ_LTM,IQ_TODAY,"CHP"))</f>
        <v/>
      </c>
      <c r="I183" s="28" t="str">
        <f>IF($A183="","",_xll.ciqfunctions.udf.CIQ($A183,"IQ_ASSET_TURNOVER",IQ_LTM,IQ_TODAY,"CHP"))</f>
        <v/>
      </c>
      <c r="J183" s="28" t="str">
        <f>IF($A183="","",_xll.ciqfunctions.udf.CIQ($A183,"IQ_INTAN_ASSETS_REV",IQ_LTM,IQ_TODAY,"CHP"))</f>
        <v/>
      </c>
      <c r="K183" s="28" t="str">
        <f>IF($A183="","",_xll.ciqfunctions.udf.CIQ($A183,"IQ_NET_WORKING_CAP_TOTAL_ASSETS",IQ_LTM,IQ_TODAY,"CHP"))</f>
        <v/>
      </c>
      <c r="L183" s="28" t="str">
        <f>IF($A183="","",_xll.ciqfunctions.udf.CIQ($A183,"IQ_AP_AR",IQ_LTM,IQ_TODAY,"CHP"))</f>
        <v/>
      </c>
      <c r="M183" s="28" t="str">
        <f>IF($A183="","",_xll.ciqfunctions.udf.CIQ($A183,"IQ_MGMT_RATE_RETURN",IQ_LTM,IQ_TODAY,"CHP"))</f>
        <v/>
      </c>
      <c r="N183" s="28" t="str">
        <f>IF($A183="","",_xll.ciqfunctions.udf.CIQ($A183,"IQ_GROSS_MARGIN",IQ_LTM,IQ_TODAY,"CHP"))</f>
        <v/>
      </c>
      <c r="O183" s="28" t="str">
        <f>IF($A183="","",_xll.ciqfunctions.udf.CIQ($A183,"IQ_EBITDA_MARGIN",IQ_LTM,IQ_TODAY,"CHP"))</f>
        <v/>
      </c>
      <c r="Q183" s="28" t="str">
        <f>IF($A183="","",_xll.ciqfunctions.udf.CIQ($A183,"IQ_FFO_INT",IQ_LTM,IQ_TODAY,"CHP"))</f>
        <v/>
      </c>
      <c r="R183" s="28" t="str">
        <f>IF($A183="","",_xll.ciqfunctions.udf.CIQ($A183,"IQ_EBITDA_INT",IQ_LTM,IQ_TODAY,"CHP"))</f>
        <v/>
      </c>
      <c r="S183" s="28" t="str">
        <f>IF($A183="","",_xll.ciqfunctions.udf.CIQ($A183,"IQ_FFO_TOTAL_DEBT",IQ_LTM,IQ_TODAY,"CHP"))</f>
        <v/>
      </c>
      <c r="T183" s="28" t="str">
        <f>IF($A183="","",_xll.ciqfunctions.udf.CIQ($A183,"IQ_NET_DEBT_EBITDA",IQ_LTM,IQ_TODAY,"CHP"))</f>
        <v/>
      </c>
      <c r="U183" s="28" t="str">
        <f>IF($A183="","",_xll.ciqfunctions.udf.CIQ($A183,"IQ_TOTAL_DEBT_CAP",IQ_LTM,IQ_TODAY,"CHP"))</f>
        <v/>
      </c>
      <c r="V183" s="28" t="str">
        <f>IF($A183="","",_xll.ciqfunctions.udf.CIQ($A183,"IQ_DEBT_TOTAL_LIAB",IQ_LTM,IQ_TODAY,"CHP"))</f>
        <v/>
      </c>
      <c r="W183" s="28" t="str">
        <f>IF($A183="","",_xll.ciqfunctions.udf.CIQ($A183,"IQ_TOTAL_DEBT_TOTAL_REV",IQ_LTM,IQ_TODAY,"CHP"))</f>
        <v/>
      </c>
      <c r="Y183" s="28" t="str">
        <f>IF($A183="","",_xll.ciqfunctions.udf.CIQ($A183,"IQ_FFO_PLUS_CASH_ST_DEBT",IQ_LTM,IQ_TODAY,"CHP"))</f>
        <v/>
      </c>
      <c r="Z183" s="28" t="str">
        <f>IF($A183="","",_xll.ciqfunctions.udf.CIQ($A183,"IQ_FFO_GROSS_PROFIT",IQ_LTM,IQ_TODAY,"CHP"))</f>
        <v/>
      </c>
      <c r="AA183" s="28" t="str">
        <f>IF($A183="","",_xll.ciqfunctions.udf.CIQ($A183,"IQ_BASIC_DEFENSE_INTERVAL",IQ_LTM,IQ_TODAY,"CHP"))</f>
        <v/>
      </c>
      <c r="AB183" s="28" t="str">
        <f>IF($A183="","",_xll.ciqfunctions.udf.CIQ($A183,"IQ_CURRENT_RATIO",IQ_LTM,IQ_TODAY,"CHP"))</f>
        <v/>
      </c>
      <c r="AC183" s="28" t="str">
        <f>IF($A183="","",_xll.ciqfunctions.udf.CIQ($A183,"IQ_QUICK_RATIO",IQ_LTM,IQ_TODAY,"CHP"))</f>
        <v/>
      </c>
    </row>
    <row r="184" spans="3:29" ht="12.75" customHeight="1" x14ac:dyDescent="0.2">
      <c r="C184" s="37" t="str">
        <f>IF($A184="","",_xll.ciqfunctions.udf.CIQ($A184,"IQ_PERIODDATE",IQ_LTM,IQ_TODAY,"CHP"))</f>
        <v/>
      </c>
      <c r="D184" s="28" t="str">
        <f>IF($A184="","",_xll.ciqfunctions.udf.CIQ($A184,"IQ_TOTAL_REV",IQ_LTM,IQ_TODAY,"CHP",,$B$4))</f>
        <v/>
      </c>
      <c r="E184" s="28" t="str">
        <f>IF($A184="","",_xll.ciqfunctions.udf.CIQ($A184,"IQ_TOTAL_EQUITY",IQ_LTM,IQ_TODAY,"CHP",,$B$4))</f>
        <v/>
      </c>
      <c r="F184" s="28" t="str">
        <f>IF($A184="","",_xll.ciqfunctions.udf.CIQ($A184,"IQ_RETURN_CAPITAL_CHP",IQ_LTM,IQ_TODAY,"CHP"))</f>
        <v/>
      </c>
      <c r="G184" s="28" t="str">
        <f>IF($A184="","",_xll.ciqfunctions.udf.CIQ($A184,"IQ_RECURRING_EARN_ASSETS",IQ_LTM,IQ_TODAY,"CHP"))</f>
        <v/>
      </c>
      <c r="H184" s="28" t="str">
        <f>IF($A184="","",_xll.ciqfunctions.udf.CIQ($A184,"IQ_NET_WORKING_CAP_REV",IQ_LTM,IQ_TODAY,"CHP"))</f>
        <v/>
      </c>
      <c r="I184" s="28" t="str">
        <f>IF($A184="","",_xll.ciqfunctions.udf.CIQ($A184,"IQ_ASSET_TURNOVER",IQ_LTM,IQ_TODAY,"CHP"))</f>
        <v/>
      </c>
      <c r="J184" s="28" t="str">
        <f>IF($A184="","",_xll.ciqfunctions.udf.CIQ($A184,"IQ_INTAN_ASSETS_REV",IQ_LTM,IQ_TODAY,"CHP"))</f>
        <v/>
      </c>
      <c r="K184" s="28" t="str">
        <f>IF($A184="","",_xll.ciqfunctions.udf.CIQ($A184,"IQ_NET_WORKING_CAP_TOTAL_ASSETS",IQ_LTM,IQ_TODAY,"CHP"))</f>
        <v/>
      </c>
      <c r="L184" s="28" t="str">
        <f>IF($A184="","",_xll.ciqfunctions.udf.CIQ($A184,"IQ_AP_AR",IQ_LTM,IQ_TODAY,"CHP"))</f>
        <v/>
      </c>
      <c r="M184" s="28" t="str">
        <f>IF($A184="","",_xll.ciqfunctions.udf.CIQ($A184,"IQ_MGMT_RATE_RETURN",IQ_LTM,IQ_TODAY,"CHP"))</f>
        <v/>
      </c>
      <c r="N184" s="28" t="str">
        <f>IF($A184="","",_xll.ciqfunctions.udf.CIQ($A184,"IQ_GROSS_MARGIN",IQ_LTM,IQ_TODAY,"CHP"))</f>
        <v/>
      </c>
      <c r="O184" s="28" t="str">
        <f>IF($A184="","",_xll.ciqfunctions.udf.CIQ($A184,"IQ_EBITDA_MARGIN",IQ_LTM,IQ_TODAY,"CHP"))</f>
        <v/>
      </c>
      <c r="Q184" s="28" t="str">
        <f>IF($A184="","",_xll.ciqfunctions.udf.CIQ($A184,"IQ_FFO_INT",IQ_LTM,IQ_TODAY,"CHP"))</f>
        <v/>
      </c>
      <c r="R184" s="28" t="str">
        <f>IF($A184="","",_xll.ciqfunctions.udf.CIQ($A184,"IQ_EBITDA_INT",IQ_LTM,IQ_TODAY,"CHP"))</f>
        <v/>
      </c>
      <c r="S184" s="28" t="str">
        <f>IF($A184="","",_xll.ciqfunctions.udf.CIQ($A184,"IQ_FFO_TOTAL_DEBT",IQ_LTM,IQ_TODAY,"CHP"))</f>
        <v/>
      </c>
      <c r="T184" s="28" t="str">
        <f>IF($A184="","",_xll.ciqfunctions.udf.CIQ($A184,"IQ_NET_DEBT_EBITDA",IQ_LTM,IQ_TODAY,"CHP"))</f>
        <v/>
      </c>
      <c r="U184" s="28" t="str">
        <f>IF($A184="","",_xll.ciqfunctions.udf.CIQ($A184,"IQ_TOTAL_DEBT_CAP",IQ_LTM,IQ_TODAY,"CHP"))</f>
        <v/>
      </c>
      <c r="V184" s="28" t="str">
        <f>IF($A184="","",_xll.ciqfunctions.udf.CIQ($A184,"IQ_DEBT_TOTAL_LIAB",IQ_LTM,IQ_TODAY,"CHP"))</f>
        <v/>
      </c>
      <c r="W184" s="28" t="str">
        <f>IF($A184="","",_xll.ciqfunctions.udf.CIQ($A184,"IQ_TOTAL_DEBT_TOTAL_REV",IQ_LTM,IQ_TODAY,"CHP"))</f>
        <v/>
      </c>
      <c r="Y184" s="28" t="str">
        <f>IF($A184="","",_xll.ciqfunctions.udf.CIQ($A184,"IQ_FFO_PLUS_CASH_ST_DEBT",IQ_LTM,IQ_TODAY,"CHP"))</f>
        <v/>
      </c>
      <c r="Z184" s="28" t="str">
        <f>IF($A184="","",_xll.ciqfunctions.udf.CIQ($A184,"IQ_FFO_GROSS_PROFIT",IQ_LTM,IQ_TODAY,"CHP"))</f>
        <v/>
      </c>
      <c r="AA184" s="28" t="str">
        <f>IF($A184="","",_xll.ciqfunctions.udf.CIQ($A184,"IQ_BASIC_DEFENSE_INTERVAL",IQ_LTM,IQ_TODAY,"CHP"))</f>
        <v/>
      </c>
      <c r="AB184" s="28" t="str">
        <f>IF($A184="","",_xll.ciqfunctions.udf.CIQ($A184,"IQ_CURRENT_RATIO",IQ_LTM,IQ_TODAY,"CHP"))</f>
        <v/>
      </c>
      <c r="AC184" s="28" t="str">
        <f>IF($A184="","",_xll.ciqfunctions.udf.CIQ($A184,"IQ_QUICK_RATIO",IQ_LTM,IQ_TODAY,"CHP"))</f>
        <v/>
      </c>
    </row>
    <row r="185" spans="3:29" ht="12.75" customHeight="1" x14ac:dyDescent="0.2">
      <c r="C185" s="37" t="str">
        <f>IF($A185="","",_xll.ciqfunctions.udf.CIQ($A185,"IQ_PERIODDATE",IQ_LTM,IQ_TODAY,"CHP"))</f>
        <v/>
      </c>
      <c r="D185" s="28" t="str">
        <f>IF($A185="","",_xll.ciqfunctions.udf.CIQ($A185,"IQ_TOTAL_REV",IQ_LTM,IQ_TODAY,"CHP",,$B$4))</f>
        <v/>
      </c>
      <c r="E185" s="28" t="str">
        <f>IF($A185="","",_xll.ciqfunctions.udf.CIQ($A185,"IQ_TOTAL_EQUITY",IQ_LTM,IQ_TODAY,"CHP",,$B$4))</f>
        <v/>
      </c>
      <c r="F185" s="28" t="str">
        <f>IF($A185="","",_xll.ciqfunctions.udf.CIQ($A185,"IQ_RETURN_CAPITAL_CHP",IQ_LTM,IQ_TODAY,"CHP"))</f>
        <v/>
      </c>
      <c r="G185" s="28" t="str">
        <f>IF($A185="","",_xll.ciqfunctions.udf.CIQ($A185,"IQ_RECURRING_EARN_ASSETS",IQ_LTM,IQ_TODAY,"CHP"))</f>
        <v/>
      </c>
      <c r="H185" s="28" t="str">
        <f>IF($A185="","",_xll.ciqfunctions.udf.CIQ($A185,"IQ_NET_WORKING_CAP_REV",IQ_LTM,IQ_TODAY,"CHP"))</f>
        <v/>
      </c>
      <c r="I185" s="28" t="str">
        <f>IF($A185="","",_xll.ciqfunctions.udf.CIQ($A185,"IQ_ASSET_TURNOVER",IQ_LTM,IQ_TODAY,"CHP"))</f>
        <v/>
      </c>
      <c r="J185" s="28" t="str">
        <f>IF($A185="","",_xll.ciqfunctions.udf.CIQ($A185,"IQ_INTAN_ASSETS_REV",IQ_LTM,IQ_TODAY,"CHP"))</f>
        <v/>
      </c>
      <c r="K185" s="28" t="str">
        <f>IF($A185="","",_xll.ciqfunctions.udf.CIQ($A185,"IQ_NET_WORKING_CAP_TOTAL_ASSETS",IQ_LTM,IQ_TODAY,"CHP"))</f>
        <v/>
      </c>
      <c r="L185" s="28" t="str">
        <f>IF($A185="","",_xll.ciqfunctions.udf.CIQ($A185,"IQ_AP_AR",IQ_LTM,IQ_TODAY,"CHP"))</f>
        <v/>
      </c>
      <c r="M185" s="28" t="str">
        <f>IF($A185="","",_xll.ciqfunctions.udf.CIQ($A185,"IQ_MGMT_RATE_RETURN",IQ_LTM,IQ_TODAY,"CHP"))</f>
        <v/>
      </c>
      <c r="N185" s="28" t="str">
        <f>IF($A185="","",_xll.ciqfunctions.udf.CIQ($A185,"IQ_GROSS_MARGIN",IQ_LTM,IQ_TODAY,"CHP"))</f>
        <v/>
      </c>
      <c r="O185" s="28" t="str">
        <f>IF($A185="","",_xll.ciqfunctions.udf.CIQ($A185,"IQ_EBITDA_MARGIN",IQ_LTM,IQ_TODAY,"CHP"))</f>
        <v/>
      </c>
      <c r="Q185" s="28" t="str">
        <f>IF($A185="","",_xll.ciqfunctions.udf.CIQ($A185,"IQ_FFO_INT",IQ_LTM,IQ_TODAY,"CHP"))</f>
        <v/>
      </c>
      <c r="R185" s="28" t="str">
        <f>IF($A185="","",_xll.ciqfunctions.udf.CIQ($A185,"IQ_EBITDA_INT",IQ_LTM,IQ_TODAY,"CHP"))</f>
        <v/>
      </c>
      <c r="S185" s="28" t="str">
        <f>IF($A185="","",_xll.ciqfunctions.udf.CIQ($A185,"IQ_FFO_TOTAL_DEBT",IQ_LTM,IQ_TODAY,"CHP"))</f>
        <v/>
      </c>
      <c r="T185" s="28" t="str">
        <f>IF($A185="","",_xll.ciqfunctions.udf.CIQ($A185,"IQ_NET_DEBT_EBITDA",IQ_LTM,IQ_TODAY,"CHP"))</f>
        <v/>
      </c>
      <c r="U185" s="28" t="str">
        <f>IF($A185="","",_xll.ciqfunctions.udf.CIQ($A185,"IQ_TOTAL_DEBT_CAP",IQ_LTM,IQ_TODAY,"CHP"))</f>
        <v/>
      </c>
      <c r="V185" s="28" t="str">
        <f>IF($A185="","",_xll.ciqfunctions.udf.CIQ($A185,"IQ_DEBT_TOTAL_LIAB",IQ_LTM,IQ_TODAY,"CHP"))</f>
        <v/>
      </c>
      <c r="W185" s="28" t="str">
        <f>IF($A185="","",_xll.ciqfunctions.udf.CIQ($A185,"IQ_TOTAL_DEBT_TOTAL_REV",IQ_LTM,IQ_TODAY,"CHP"))</f>
        <v/>
      </c>
      <c r="Y185" s="28" t="str">
        <f>IF($A185="","",_xll.ciqfunctions.udf.CIQ($A185,"IQ_FFO_PLUS_CASH_ST_DEBT",IQ_LTM,IQ_TODAY,"CHP"))</f>
        <v/>
      </c>
      <c r="Z185" s="28" t="str">
        <f>IF($A185="","",_xll.ciqfunctions.udf.CIQ($A185,"IQ_FFO_GROSS_PROFIT",IQ_LTM,IQ_TODAY,"CHP"))</f>
        <v/>
      </c>
      <c r="AA185" s="28" t="str">
        <f>IF($A185="","",_xll.ciqfunctions.udf.CIQ($A185,"IQ_BASIC_DEFENSE_INTERVAL",IQ_LTM,IQ_TODAY,"CHP"))</f>
        <v/>
      </c>
      <c r="AB185" s="28" t="str">
        <f>IF($A185="","",_xll.ciqfunctions.udf.CIQ($A185,"IQ_CURRENT_RATIO",IQ_LTM,IQ_TODAY,"CHP"))</f>
        <v/>
      </c>
      <c r="AC185" s="28" t="str">
        <f>IF($A185="","",_xll.ciqfunctions.udf.CIQ($A185,"IQ_QUICK_RATIO",IQ_LTM,IQ_TODAY,"CHP"))</f>
        <v/>
      </c>
    </row>
    <row r="186" spans="3:29" ht="12.75" customHeight="1" x14ac:dyDescent="0.2">
      <c r="C186" s="37" t="str">
        <f>IF($A186="","",_xll.ciqfunctions.udf.CIQ($A186,"IQ_PERIODDATE",IQ_LTM,IQ_TODAY,"CHP"))</f>
        <v/>
      </c>
      <c r="D186" s="28" t="str">
        <f>IF($A186="","",_xll.ciqfunctions.udf.CIQ($A186,"IQ_TOTAL_REV",IQ_LTM,IQ_TODAY,"CHP",,$B$4))</f>
        <v/>
      </c>
      <c r="E186" s="28" t="str">
        <f>IF($A186="","",_xll.ciqfunctions.udf.CIQ($A186,"IQ_TOTAL_EQUITY",IQ_LTM,IQ_TODAY,"CHP",,$B$4))</f>
        <v/>
      </c>
      <c r="F186" s="28" t="str">
        <f>IF($A186="","",_xll.ciqfunctions.udf.CIQ($A186,"IQ_RETURN_CAPITAL_CHP",IQ_LTM,IQ_TODAY,"CHP"))</f>
        <v/>
      </c>
      <c r="G186" s="28" t="str">
        <f>IF($A186="","",_xll.ciqfunctions.udf.CIQ($A186,"IQ_RECURRING_EARN_ASSETS",IQ_LTM,IQ_TODAY,"CHP"))</f>
        <v/>
      </c>
      <c r="H186" s="28" t="str">
        <f>IF($A186="","",_xll.ciqfunctions.udf.CIQ($A186,"IQ_NET_WORKING_CAP_REV",IQ_LTM,IQ_TODAY,"CHP"))</f>
        <v/>
      </c>
      <c r="I186" s="28" t="str">
        <f>IF($A186="","",_xll.ciqfunctions.udf.CIQ($A186,"IQ_ASSET_TURNOVER",IQ_LTM,IQ_TODAY,"CHP"))</f>
        <v/>
      </c>
      <c r="J186" s="28" t="str">
        <f>IF($A186="","",_xll.ciqfunctions.udf.CIQ($A186,"IQ_INTAN_ASSETS_REV",IQ_LTM,IQ_TODAY,"CHP"))</f>
        <v/>
      </c>
      <c r="K186" s="28" t="str">
        <f>IF($A186="","",_xll.ciqfunctions.udf.CIQ($A186,"IQ_NET_WORKING_CAP_TOTAL_ASSETS",IQ_LTM,IQ_TODAY,"CHP"))</f>
        <v/>
      </c>
      <c r="L186" s="28" t="str">
        <f>IF($A186="","",_xll.ciqfunctions.udf.CIQ($A186,"IQ_AP_AR",IQ_LTM,IQ_TODAY,"CHP"))</f>
        <v/>
      </c>
      <c r="M186" s="28" t="str">
        <f>IF($A186="","",_xll.ciqfunctions.udf.CIQ($A186,"IQ_MGMT_RATE_RETURN",IQ_LTM,IQ_TODAY,"CHP"))</f>
        <v/>
      </c>
      <c r="N186" s="28" t="str">
        <f>IF($A186="","",_xll.ciqfunctions.udf.CIQ($A186,"IQ_GROSS_MARGIN",IQ_LTM,IQ_TODAY,"CHP"))</f>
        <v/>
      </c>
      <c r="O186" s="28" t="str">
        <f>IF($A186="","",_xll.ciqfunctions.udf.CIQ($A186,"IQ_EBITDA_MARGIN",IQ_LTM,IQ_TODAY,"CHP"))</f>
        <v/>
      </c>
      <c r="Q186" s="28" t="str">
        <f>IF($A186="","",_xll.ciqfunctions.udf.CIQ($A186,"IQ_FFO_INT",IQ_LTM,IQ_TODAY,"CHP"))</f>
        <v/>
      </c>
      <c r="R186" s="28" t="str">
        <f>IF($A186="","",_xll.ciqfunctions.udf.CIQ($A186,"IQ_EBITDA_INT",IQ_LTM,IQ_TODAY,"CHP"))</f>
        <v/>
      </c>
      <c r="S186" s="28" t="str">
        <f>IF($A186="","",_xll.ciqfunctions.udf.CIQ($A186,"IQ_FFO_TOTAL_DEBT",IQ_LTM,IQ_TODAY,"CHP"))</f>
        <v/>
      </c>
      <c r="T186" s="28" t="str">
        <f>IF($A186="","",_xll.ciqfunctions.udf.CIQ($A186,"IQ_NET_DEBT_EBITDA",IQ_LTM,IQ_TODAY,"CHP"))</f>
        <v/>
      </c>
      <c r="U186" s="28" t="str">
        <f>IF($A186="","",_xll.ciqfunctions.udf.CIQ($A186,"IQ_TOTAL_DEBT_CAP",IQ_LTM,IQ_TODAY,"CHP"))</f>
        <v/>
      </c>
      <c r="V186" s="28" t="str">
        <f>IF($A186="","",_xll.ciqfunctions.udf.CIQ($A186,"IQ_DEBT_TOTAL_LIAB",IQ_LTM,IQ_TODAY,"CHP"))</f>
        <v/>
      </c>
      <c r="W186" s="28" t="str">
        <f>IF($A186="","",_xll.ciqfunctions.udf.CIQ($A186,"IQ_TOTAL_DEBT_TOTAL_REV",IQ_LTM,IQ_TODAY,"CHP"))</f>
        <v/>
      </c>
      <c r="Y186" s="28" t="str">
        <f>IF($A186="","",_xll.ciqfunctions.udf.CIQ($A186,"IQ_FFO_PLUS_CASH_ST_DEBT",IQ_LTM,IQ_TODAY,"CHP"))</f>
        <v/>
      </c>
      <c r="Z186" s="28" t="str">
        <f>IF($A186="","",_xll.ciqfunctions.udf.CIQ($A186,"IQ_FFO_GROSS_PROFIT",IQ_LTM,IQ_TODAY,"CHP"))</f>
        <v/>
      </c>
      <c r="AA186" s="28" t="str">
        <f>IF($A186="","",_xll.ciqfunctions.udf.CIQ($A186,"IQ_BASIC_DEFENSE_INTERVAL",IQ_LTM,IQ_TODAY,"CHP"))</f>
        <v/>
      </c>
      <c r="AB186" s="28" t="str">
        <f>IF($A186="","",_xll.ciqfunctions.udf.CIQ($A186,"IQ_CURRENT_RATIO",IQ_LTM,IQ_TODAY,"CHP"))</f>
        <v/>
      </c>
      <c r="AC186" s="28" t="str">
        <f>IF($A186="","",_xll.ciqfunctions.udf.CIQ($A186,"IQ_QUICK_RATIO",IQ_LTM,IQ_TODAY,"CHP"))</f>
        <v/>
      </c>
    </row>
    <row r="187" spans="3:29" ht="12.75" customHeight="1" x14ac:dyDescent="0.2">
      <c r="C187" s="37" t="str">
        <f>IF($A187="","",_xll.ciqfunctions.udf.CIQ($A187,"IQ_PERIODDATE",IQ_LTM,IQ_TODAY,"CHP"))</f>
        <v/>
      </c>
      <c r="D187" s="28" t="str">
        <f>IF($A187="","",_xll.ciqfunctions.udf.CIQ($A187,"IQ_TOTAL_REV",IQ_LTM,IQ_TODAY,"CHP",,$B$4))</f>
        <v/>
      </c>
      <c r="E187" s="28" t="str">
        <f>IF($A187="","",_xll.ciqfunctions.udf.CIQ($A187,"IQ_TOTAL_EQUITY",IQ_LTM,IQ_TODAY,"CHP",,$B$4))</f>
        <v/>
      </c>
      <c r="F187" s="28" t="str">
        <f>IF($A187="","",_xll.ciqfunctions.udf.CIQ($A187,"IQ_RETURN_CAPITAL_CHP",IQ_LTM,IQ_TODAY,"CHP"))</f>
        <v/>
      </c>
      <c r="G187" s="28" t="str">
        <f>IF($A187="","",_xll.ciqfunctions.udf.CIQ($A187,"IQ_RECURRING_EARN_ASSETS",IQ_LTM,IQ_TODAY,"CHP"))</f>
        <v/>
      </c>
      <c r="H187" s="28" t="str">
        <f>IF($A187="","",_xll.ciqfunctions.udf.CIQ($A187,"IQ_NET_WORKING_CAP_REV",IQ_LTM,IQ_TODAY,"CHP"))</f>
        <v/>
      </c>
      <c r="I187" s="28" t="str">
        <f>IF($A187="","",_xll.ciqfunctions.udf.CIQ($A187,"IQ_ASSET_TURNOVER",IQ_LTM,IQ_TODAY,"CHP"))</f>
        <v/>
      </c>
      <c r="J187" s="28" t="str">
        <f>IF($A187="","",_xll.ciqfunctions.udf.CIQ($A187,"IQ_INTAN_ASSETS_REV",IQ_LTM,IQ_TODAY,"CHP"))</f>
        <v/>
      </c>
      <c r="K187" s="28" t="str">
        <f>IF($A187="","",_xll.ciqfunctions.udf.CIQ($A187,"IQ_NET_WORKING_CAP_TOTAL_ASSETS",IQ_LTM,IQ_TODAY,"CHP"))</f>
        <v/>
      </c>
      <c r="L187" s="28" t="str">
        <f>IF($A187="","",_xll.ciqfunctions.udf.CIQ($A187,"IQ_AP_AR",IQ_LTM,IQ_TODAY,"CHP"))</f>
        <v/>
      </c>
      <c r="M187" s="28" t="str">
        <f>IF($A187="","",_xll.ciqfunctions.udf.CIQ($A187,"IQ_MGMT_RATE_RETURN",IQ_LTM,IQ_TODAY,"CHP"))</f>
        <v/>
      </c>
      <c r="N187" s="28" t="str">
        <f>IF($A187="","",_xll.ciqfunctions.udf.CIQ($A187,"IQ_GROSS_MARGIN",IQ_LTM,IQ_TODAY,"CHP"))</f>
        <v/>
      </c>
      <c r="O187" s="28" t="str">
        <f>IF($A187="","",_xll.ciqfunctions.udf.CIQ($A187,"IQ_EBITDA_MARGIN",IQ_LTM,IQ_TODAY,"CHP"))</f>
        <v/>
      </c>
      <c r="Q187" s="28" t="str">
        <f>IF($A187="","",_xll.ciqfunctions.udf.CIQ($A187,"IQ_FFO_INT",IQ_LTM,IQ_TODAY,"CHP"))</f>
        <v/>
      </c>
      <c r="R187" s="28" t="str">
        <f>IF($A187="","",_xll.ciqfunctions.udf.CIQ($A187,"IQ_EBITDA_INT",IQ_LTM,IQ_TODAY,"CHP"))</f>
        <v/>
      </c>
      <c r="S187" s="28" t="str">
        <f>IF($A187="","",_xll.ciqfunctions.udf.CIQ($A187,"IQ_FFO_TOTAL_DEBT",IQ_LTM,IQ_TODAY,"CHP"))</f>
        <v/>
      </c>
      <c r="T187" s="28" t="str">
        <f>IF($A187="","",_xll.ciqfunctions.udf.CIQ($A187,"IQ_NET_DEBT_EBITDA",IQ_LTM,IQ_TODAY,"CHP"))</f>
        <v/>
      </c>
      <c r="U187" s="28" t="str">
        <f>IF($A187="","",_xll.ciqfunctions.udf.CIQ($A187,"IQ_TOTAL_DEBT_CAP",IQ_LTM,IQ_TODAY,"CHP"))</f>
        <v/>
      </c>
      <c r="V187" s="28" t="str">
        <f>IF($A187="","",_xll.ciqfunctions.udf.CIQ($A187,"IQ_DEBT_TOTAL_LIAB",IQ_LTM,IQ_TODAY,"CHP"))</f>
        <v/>
      </c>
      <c r="W187" s="28" t="str">
        <f>IF($A187="","",_xll.ciqfunctions.udf.CIQ($A187,"IQ_TOTAL_DEBT_TOTAL_REV",IQ_LTM,IQ_TODAY,"CHP"))</f>
        <v/>
      </c>
      <c r="Y187" s="28" t="str">
        <f>IF($A187="","",_xll.ciqfunctions.udf.CIQ($A187,"IQ_FFO_PLUS_CASH_ST_DEBT",IQ_LTM,IQ_TODAY,"CHP"))</f>
        <v/>
      </c>
      <c r="Z187" s="28" t="str">
        <f>IF($A187="","",_xll.ciqfunctions.udf.CIQ($A187,"IQ_FFO_GROSS_PROFIT",IQ_LTM,IQ_TODAY,"CHP"))</f>
        <v/>
      </c>
      <c r="AA187" s="28" t="str">
        <f>IF($A187="","",_xll.ciqfunctions.udf.CIQ($A187,"IQ_BASIC_DEFENSE_INTERVAL",IQ_LTM,IQ_TODAY,"CHP"))</f>
        <v/>
      </c>
      <c r="AB187" s="28" t="str">
        <f>IF($A187="","",_xll.ciqfunctions.udf.CIQ($A187,"IQ_CURRENT_RATIO",IQ_LTM,IQ_TODAY,"CHP"))</f>
        <v/>
      </c>
      <c r="AC187" s="28" t="str">
        <f>IF($A187="","",_xll.ciqfunctions.udf.CIQ($A187,"IQ_QUICK_RATIO",IQ_LTM,IQ_TODAY,"CHP"))</f>
        <v/>
      </c>
    </row>
    <row r="188" spans="3:29" ht="12.75" customHeight="1" x14ac:dyDescent="0.2">
      <c r="C188" s="37" t="str">
        <f>IF($A188="","",_xll.ciqfunctions.udf.CIQ($A188,"IQ_PERIODDATE",IQ_LTM,IQ_TODAY,"CHP"))</f>
        <v/>
      </c>
      <c r="D188" s="28" t="str">
        <f>IF($A188="","",_xll.ciqfunctions.udf.CIQ($A188,"IQ_TOTAL_REV",IQ_LTM,IQ_TODAY,"CHP",,$B$4))</f>
        <v/>
      </c>
      <c r="E188" s="28" t="str">
        <f>IF($A188="","",_xll.ciqfunctions.udf.CIQ($A188,"IQ_TOTAL_EQUITY",IQ_LTM,IQ_TODAY,"CHP",,$B$4))</f>
        <v/>
      </c>
      <c r="F188" s="28" t="str">
        <f>IF($A188="","",_xll.ciqfunctions.udf.CIQ($A188,"IQ_RETURN_CAPITAL_CHP",IQ_LTM,IQ_TODAY,"CHP"))</f>
        <v/>
      </c>
      <c r="G188" s="28" t="str">
        <f>IF($A188="","",_xll.ciqfunctions.udf.CIQ($A188,"IQ_RECURRING_EARN_ASSETS",IQ_LTM,IQ_TODAY,"CHP"))</f>
        <v/>
      </c>
      <c r="H188" s="28" t="str">
        <f>IF($A188="","",_xll.ciqfunctions.udf.CIQ($A188,"IQ_NET_WORKING_CAP_REV",IQ_LTM,IQ_TODAY,"CHP"))</f>
        <v/>
      </c>
      <c r="I188" s="28" t="str">
        <f>IF($A188="","",_xll.ciqfunctions.udf.CIQ($A188,"IQ_ASSET_TURNOVER",IQ_LTM,IQ_TODAY,"CHP"))</f>
        <v/>
      </c>
      <c r="J188" s="28" t="str">
        <f>IF($A188="","",_xll.ciqfunctions.udf.CIQ($A188,"IQ_INTAN_ASSETS_REV",IQ_LTM,IQ_TODAY,"CHP"))</f>
        <v/>
      </c>
      <c r="K188" s="28" t="str">
        <f>IF($A188="","",_xll.ciqfunctions.udf.CIQ($A188,"IQ_NET_WORKING_CAP_TOTAL_ASSETS",IQ_LTM,IQ_TODAY,"CHP"))</f>
        <v/>
      </c>
      <c r="L188" s="28" t="str">
        <f>IF($A188="","",_xll.ciqfunctions.udf.CIQ($A188,"IQ_AP_AR",IQ_LTM,IQ_TODAY,"CHP"))</f>
        <v/>
      </c>
      <c r="M188" s="28" t="str">
        <f>IF($A188="","",_xll.ciqfunctions.udf.CIQ($A188,"IQ_MGMT_RATE_RETURN",IQ_LTM,IQ_TODAY,"CHP"))</f>
        <v/>
      </c>
      <c r="N188" s="28" t="str">
        <f>IF($A188="","",_xll.ciqfunctions.udf.CIQ($A188,"IQ_GROSS_MARGIN",IQ_LTM,IQ_TODAY,"CHP"))</f>
        <v/>
      </c>
      <c r="O188" s="28" t="str">
        <f>IF($A188="","",_xll.ciqfunctions.udf.CIQ($A188,"IQ_EBITDA_MARGIN",IQ_LTM,IQ_TODAY,"CHP"))</f>
        <v/>
      </c>
      <c r="Q188" s="28" t="str">
        <f>IF($A188="","",_xll.ciqfunctions.udf.CIQ($A188,"IQ_FFO_INT",IQ_LTM,IQ_TODAY,"CHP"))</f>
        <v/>
      </c>
      <c r="R188" s="28" t="str">
        <f>IF($A188="","",_xll.ciqfunctions.udf.CIQ($A188,"IQ_EBITDA_INT",IQ_LTM,IQ_TODAY,"CHP"))</f>
        <v/>
      </c>
      <c r="S188" s="28" t="str">
        <f>IF($A188="","",_xll.ciqfunctions.udf.CIQ($A188,"IQ_FFO_TOTAL_DEBT",IQ_LTM,IQ_TODAY,"CHP"))</f>
        <v/>
      </c>
      <c r="T188" s="28" t="str">
        <f>IF($A188="","",_xll.ciqfunctions.udf.CIQ($A188,"IQ_NET_DEBT_EBITDA",IQ_LTM,IQ_TODAY,"CHP"))</f>
        <v/>
      </c>
      <c r="U188" s="28" t="str">
        <f>IF($A188="","",_xll.ciqfunctions.udf.CIQ($A188,"IQ_TOTAL_DEBT_CAP",IQ_LTM,IQ_TODAY,"CHP"))</f>
        <v/>
      </c>
      <c r="V188" s="28" t="str">
        <f>IF($A188="","",_xll.ciqfunctions.udf.CIQ($A188,"IQ_DEBT_TOTAL_LIAB",IQ_LTM,IQ_TODAY,"CHP"))</f>
        <v/>
      </c>
      <c r="W188" s="28" t="str">
        <f>IF($A188="","",_xll.ciqfunctions.udf.CIQ($A188,"IQ_TOTAL_DEBT_TOTAL_REV",IQ_LTM,IQ_TODAY,"CHP"))</f>
        <v/>
      </c>
      <c r="Y188" s="28" t="str">
        <f>IF($A188="","",_xll.ciqfunctions.udf.CIQ($A188,"IQ_FFO_PLUS_CASH_ST_DEBT",IQ_LTM,IQ_TODAY,"CHP"))</f>
        <v/>
      </c>
      <c r="Z188" s="28" t="str">
        <f>IF($A188="","",_xll.ciqfunctions.udf.CIQ($A188,"IQ_FFO_GROSS_PROFIT",IQ_LTM,IQ_TODAY,"CHP"))</f>
        <v/>
      </c>
      <c r="AA188" s="28" t="str">
        <f>IF($A188="","",_xll.ciqfunctions.udf.CIQ($A188,"IQ_BASIC_DEFENSE_INTERVAL",IQ_LTM,IQ_TODAY,"CHP"))</f>
        <v/>
      </c>
      <c r="AB188" s="28" t="str">
        <f>IF($A188="","",_xll.ciqfunctions.udf.CIQ($A188,"IQ_CURRENT_RATIO",IQ_LTM,IQ_TODAY,"CHP"))</f>
        <v/>
      </c>
      <c r="AC188" s="28" t="str">
        <f>IF($A188="","",_xll.ciqfunctions.udf.CIQ($A188,"IQ_QUICK_RATIO",IQ_LTM,IQ_TODAY,"CHP"))</f>
        <v/>
      </c>
    </row>
    <row r="189" spans="3:29" ht="12.75" customHeight="1" x14ac:dyDescent="0.2">
      <c r="C189" s="37" t="str">
        <f>IF($A189="","",_xll.ciqfunctions.udf.CIQ($A189,"IQ_PERIODDATE",IQ_LTM,IQ_TODAY,"CHP"))</f>
        <v/>
      </c>
      <c r="D189" s="28" t="str">
        <f>IF($A189="","",_xll.ciqfunctions.udf.CIQ($A189,"IQ_TOTAL_REV",IQ_LTM,IQ_TODAY,"CHP",,$B$4))</f>
        <v/>
      </c>
      <c r="E189" s="28" t="str">
        <f>IF($A189="","",_xll.ciqfunctions.udf.CIQ($A189,"IQ_TOTAL_EQUITY",IQ_LTM,IQ_TODAY,"CHP",,$B$4))</f>
        <v/>
      </c>
      <c r="F189" s="28" t="str">
        <f>IF($A189="","",_xll.ciqfunctions.udf.CIQ($A189,"IQ_RETURN_CAPITAL_CHP",IQ_LTM,IQ_TODAY,"CHP"))</f>
        <v/>
      </c>
      <c r="G189" s="28" t="str">
        <f>IF($A189="","",_xll.ciqfunctions.udf.CIQ($A189,"IQ_RECURRING_EARN_ASSETS",IQ_LTM,IQ_TODAY,"CHP"))</f>
        <v/>
      </c>
      <c r="H189" s="28" t="str">
        <f>IF($A189="","",_xll.ciqfunctions.udf.CIQ($A189,"IQ_NET_WORKING_CAP_REV",IQ_LTM,IQ_TODAY,"CHP"))</f>
        <v/>
      </c>
      <c r="I189" s="28" t="str">
        <f>IF($A189="","",_xll.ciqfunctions.udf.CIQ($A189,"IQ_ASSET_TURNOVER",IQ_LTM,IQ_TODAY,"CHP"))</f>
        <v/>
      </c>
      <c r="J189" s="28" t="str">
        <f>IF($A189="","",_xll.ciqfunctions.udf.CIQ($A189,"IQ_INTAN_ASSETS_REV",IQ_LTM,IQ_TODAY,"CHP"))</f>
        <v/>
      </c>
      <c r="K189" s="28" t="str">
        <f>IF($A189="","",_xll.ciqfunctions.udf.CIQ($A189,"IQ_NET_WORKING_CAP_TOTAL_ASSETS",IQ_LTM,IQ_TODAY,"CHP"))</f>
        <v/>
      </c>
      <c r="L189" s="28" t="str">
        <f>IF($A189="","",_xll.ciqfunctions.udf.CIQ($A189,"IQ_AP_AR",IQ_LTM,IQ_TODAY,"CHP"))</f>
        <v/>
      </c>
      <c r="M189" s="28" t="str">
        <f>IF($A189="","",_xll.ciqfunctions.udf.CIQ($A189,"IQ_MGMT_RATE_RETURN",IQ_LTM,IQ_TODAY,"CHP"))</f>
        <v/>
      </c>
      <c r="N189" s="28" t="str">
        <f>IF($A189="","",_xll.ciqfunctions.udf.CIQ($A189,"IQ_GROSS_MARGIN",IQ_LTM,IQ_TODAY,"CHP"))</f>
        <v/>
      </c>
      <c r="O189" s="28" t="str">
        <f>IF($A189="","",_xll.ciqfunctions.udf.CIQ($A189,"IQ_EBITDA_MARGIN",IQ_LTM,IQ_TODAY,"CHP"))</f>
        <v/>
      </c>
      <c r="Q189" s="28" t="str">
        <f>IF($A189="","",_xll.ciqfunctions.udf.CIQ($A189,"IQ_FFO_INT",IQ_LTM,IQ_TODAY,"CHP"))</f>
        <v/>
      </c>
      <c r="R189" s="28" t="str">
        <f>IF($A189="","",_xll.ciqfunctions.udf.CIQ($A189,"IQ_EBITDA_INT",IQ_LTM,IQ_TODAY,"CHP"))</f>
        <v/>
      </c>
      <c r="S189" s="28" t="str">
        <f>IF($A189="","",_xll.ciqfunctions.udf.CIQ($A189,"IQ_FFO_TOTAL_DEBT",IQ_LTM,IQ_TODAY,"CHP"))</f>
        <v/>
      </c>
      <c r="T189" s="28" t="str">
        <f>IF($A189="","",_xll.ciqfunctions.udf.CIQ($A189,"IQ_NET_DEBT_EBITDA",IQ_LTM,IQ_TODAY,"CHP"))</f>
        <v/>
      </c>
      <c r="U189" s="28" t="str">
        <f>IF($A189="","",_xll.ciqfunctions.udf.CIQ($A189,"IQ_TOTAL_DEBT_CAP",IQ_LTM,IQ_TODAY,"CHP"))</f>
        <v/>
      </c>
      <c r="V189" s="28" t="str">
        <f>IF($A189="","",_xll.ciqfunctions.udf.CIQ($A189,"IQ_DEBT_TOTAL_LIAB",IQ_LTM,IQ_TODAY,"CHP"))</f>
        <v/>
      </c>
      <c r="W189" s="28" t="str">
        <f>IF($A189="","",_xll.ciqfunctions.udf.CIQ($A189,"IQ_TOTAL_DEBT_TOTAL_REV",IQ_LTM,IQ_TODAY,"CHP"))</f>
        <v/>
      </c>
      <c r="Y189" s="28" t="str">
        <f>IF($A189="","",_xll.ciqfunctions.udf.CIQ($A189,"IQ_FFO_PLUS_CASH_ST_DEBT",IQ_LTM,IQ_TODAY,"CHP"))</f>
        <v/>
      </c>
      <c r="Z189" s="28" t="str">
        <f>IF($A189="","",_xll.ciqfunctions.udf.CIQ($A189,"IQ_FFO_GROSS_PROFIT",IQ_LTM,IQ_TODAY,"CHP"))</f>
        <v/>
      </c>
      <c r="AA189" s="28" t="str">
        <f>IF($A189="","",_xll.ciqfunctions.udf.CIQ($A189,"IQ_BASIC_DEFENSE_INTERVAL",IQ_LTM,IQ_TODAY,"CHP"))</f>
        <v/>
      </c>
      <c r="AB189" s="28" t="str">
        <f>IF($A189="","",_xll.ciqfunctions.udf.CIQ($A189,"IQ_CURRENT_RATIO",IQ_LTM,IQ_TODAY,"CHP"))</f>
        <v/>
      </c>
      <c r="AC189" s="28" t="str">
        <f>IF($A189="","",_xll.ciqfunctions.udf.CIQ($A189,"IQ_QUICK_RATIO",IQ_LTM,IQ_TODAY,"CHP"))</f>
        <v/>
      </c>
    </row>
    <row r="190" spans="3:29" ht="12.75" customHeight="1" x14ac:dyDescent="0.2">
      <c r="C190" s="37" t="str">
        <f>IF($A190="","",_xll.ciqfunctions.udf.CIQ($A190,"IQ_PERIODDATE",IQ_LTM,IQ_TODAY,"CHP"))</f>
        <v/>
      </c>
      <c r="D190" s="28" t="str">
        <f>IF($A190="","",_xll.ciqfunctions.udf.CIQ($A190,"IQ_TOTAL_REV",IQ_LTM,IQ_TODAY,"CHP",,$B$4))</f>
        <v/>
      </c>
      <c r="E190" s="28" t="str">
        <f>IF($A190="","",_xll.ciqfunctions.udf.CIQ($A190,"IQ_TOTAL_EQUITY",IQ_LTM,IQ_TODAY,"CHP",,$B$4))</f>
        <v/>
      </c>
      <c r="F190" s="28" t="str">
        <f>IF($A190="","",_xll.ciqfunctions.udf.CIQ($A190,"IQ_RETURN_CAPITAL_CHP",IQ_LTM,IQ_TODAY,"CHP"))</f>
        <v/>
      </c>
      <c r="G190" s="28" t="str">
        <f>IF($A190="","",_xll.ciqfunctions.udf.CIQ($A190,"IQ_RECURRING_EARN_ASSETS",IQ_LTM,IQ_TODAY,"CHP"))</f>
        <v/>
      </c>
      <c r="H190" s="28" t="str">
        <f>IF($A190="","",_xll.ciqfunctions.udf.CIQ($A190,"IQ_NET_WORKING_CAP_REV",IQ_LTM,IQ_TODAY,"CHP"))</f>
        <v/>
      </c>
      <c r="I190" s="28" t="str">
        <f>IF($A190="","",_xll.ciqfunctions.udf.CIQ($A190,"IQ_ASSET_TURNOVER",IQ_LTM,IQ_TODAY,"CHP"))</f>
        <v/>
      </c>
      <c r="J190" s="28" t="str">
        <f>IF($A190="","",_xll.ciqfunctions.udf.CIQ($A190,"IQ_INTAN_ASSETS_REV",IQ_LTM,IQ_TODAY,"CHP"))</f>
        <v/>
      </c>
      <c r="K190" s="28" t="str">
        <f>IF($A190="","",_xll.ciqfunctions.udf.CIQ($A190,"IQ_NET_WORKING_CAP_TOTAL_ASSETS",IQ_LTM,IQ_TODAY,"CHP"))</f>
        <v/>
      </c>
      <c r="L190" s="28" t="str">
        <f>IF($A190="","",_xll.ciqfunctions.udf.CIQ($A190,"IQ_AP_AR",IQ_LTM,IQ_TODAY,"CHP"))</f>
        <v/>
      </c>
      <c r="M190" s="28" t="str">
        <f>IF($A190="","",_xll.ciqfunctions.udf.CIQ($A190,"IQ_MGMT_RATE_RETURN",IQ_LTM,IQ_TODAY,"CHP"))</f>
        <v/>
      </c>
      <c r="N190" s="28" t="str">
        <f>IF($A190="","",_xll.ciqfunctions.udf.CIQ($A190,"IQ_GROSS_MARGIN",IQ_LTM,IQ_TODAY,"CHP"))</f>
        <v/>
      </c>
      <c r="O190" s="28" t="str">
        <f>IF($A190="","",_xll.ciqfunctions.udf.CIQ($A190,"IQ_EBITDA_MARGIN",IQ_LTM,IQ_TODAY,"CHP"))</f>
        <v/>
      </c>
      <c r="Q190" s="28" t="str">
        <f>IF($A190="","",_xll.ciqfunctions.udf.CIQ($A190,"IQ_FFO_INT",IQ_LTM,IQ_TODAY,"CHP"))</f>
        <v/>
      </c>
      <c r="R190" s="28" t="str">
        <f>IF($A190="","",_xll.ciqfunctions.udf.CIQ($A190,"IQ_EBITDA_INT",IQ_LTM,IQ_TODAY,"CHP"))</f>
        <v/>
      </c>
      <c r="S190" s="28" t="str">
        <f>IF($A190="","",_xll.ciqfunctions.udf.CIQ($A190,"IQ_FFO_TOTAL_DEBT",IQ_LTM,IQ_TODAY,"CHP"))</f>
        <v/>
      </c>
      <c r="T190" s="28" t="str">
        <f>IF($A190="","",_xll.ciqfunctions.udf.CIQ($A190,"IQ_NET_DEBT_EBITDA",IQ_LTM,IQ_TODAY,"CHP"))</f>
        <v/>
      </c>
      <c r="U190" s="28" t="str">
        <f>IF($A190="","",_xll.ciqfunctions.udf.CIQ($A190,"IQ_TOTAL_DEBT_CAP",IQ_LTM,IQ_TODAY,"CHP"))</f>
        <v/>
      </c>
      <c r="V190" s="28" t="str">
        <f>IF($A190="","",_xll.ciqfunctions.udf.CIQ($A190,"IQ_DEBT_TOTAL_LIAB",IQ_LTM,IQ_TODAY,"CHP"))</f>
        <v/>
      </c>
      <c r="W190" s="28" t="str">
        <f>IF($A190="","",_xll.ciqfunctions.udf.CIQ($A190,"IQ_TOTAL_DEBT_TOTAL_REV",IQ_LTM,IQ_TODAY,"CHP"))</f>
        <v/>
      </c>
      <c r="Y190" s="28" t="str">
        <f>IF($A190="","",_xll.ciqfunctions.udf.CIQ($A190,"IQ_FFO_PLUS_CASH_ST_DEBT",IQ_LTM,IQ_TODAY,"CHP"))</f>
        <v/>
      </c>
      <c r="Z190" s="28" t="str">
        <f>IF($A190="","",_xll.ciqfunctions.udf.CIQ($A190,"IQ_FFO_GROSS_PROFIT",IQ_LTM,IQ_TODAY,"CHP"))</f>
        <v/>
      </c>
      <c r="AA190" s="28" t="str">
        <f>IF($A190="","",_xll.ciqfunctions.udf.CIQ($A190,"IQ_BASIC_DEFENSE_INTERVAL",IQ_LTM,IQ_TODAY,"CHP"))</f>
        <v/>
      </c>
      <c r="AB190" s="28" t="str">
        <f>IF($A190="","",_xll.ciqfunctions.udf.CIQ($A190,"IQ_CURRENT_RATIO",IQ_LTM,IQ_TODAY,"CHP"))</f>
        <v/>
      </c>
      <c r="AC190" s="28" t="str">
        <f>IF($A190="","",_xll.ciqfunctions.udf.CIQ($A190,"IQ_QUICK_RATIO",IQ_LTM,IQ_TODAY,"CHP"))</f>
        <v/>
      </c>
    </row>
    <row r="191" spans="3:29" ht="12.75" customHeight="1" x14ac:dyDescent="0.2">
      <c r="C191" s="37" t="str">
        <f>IF($A191="","",_xll.ciqfunctions.udf.CIQ($A191,"IQ_PERIODDATE",IQ_LTM,IQ_TODAY,"CHP"))</f>
        <v/>
      </c>
      <c r="D191" s="28" t="str">
        <f>IF($A191="","",_xll.ciqfunctions.udf.CIQ($A191,"IQ_TOTAL_REV",IQ_LTM,IQ_TODAY,"CHP",,$B$4))</f>
        <v/>
      </c>
      <c r="E191" s="28" t="str">
        <f>IF($A191="","",_xll.ciqfunctions.udf.CIQ($A191,"IQ_TOTAL_EQUITY",IQ_LTM,IQ_TODAY,"CHP",,$B$4))</f>
        <v/>
      </c>
      <c r="F191" s="28" t="str">
        <f>IF($A191="","",_xll.ciqfunctions.udf.CIQ($A191,"IQ_RETURN_CAPITAL_CHP",IQ_LTM,IQ_TODAY,"CHP"))</f>
        <v/>
      </c>
      <c r="G191" s="28" t="str">
        <f>IF($A191="","",_xll.ciqfunctions.udf.CIQ($A191,"IQ_RECURRING_EARN_ASSETS",IQ_LTM,IQ_TODAY,"CHP"))</f>
        <v/>
      </c>
      <c r="H191" s="28" t="str">
        <f>IF($A191="","",_xll.ciqfunctions.udf.CIQ($A191,"IQ_NET_WORKING_CAP_REV",IQ_LTM,IQ_TODAY,"CHP"))</f>
        <v/>
      </c>
      <c r="I191" s="28" t="str">
        <f>IF($A191="","",_xll.ciqfunctions.udf.CIQ($A191,"IQ_ASSET_TURNOVER",IQ_LTM,IQ_TODAY,"CHP"))</f>
        <v/>
      </c>
      <c r="J191" s="28" t="str">
        <f>IF($A191="","",_xll.ciqfunctions.udf.CIQ($A191,"IQ_INTAN_ASSETS_REV",IQ_LTM,IQ_TODAY,"CHP"))</f>
        <v/>
      </c>
      <c r="K191" s="28" t="str">
        <f>IF($A191="","",_xll.ciqfunctions.udf.CIQ($A191,"IQ_NET_WORKING_CAP_TOTAL_ASSETS",IQ_LTM,IQ_TODAY,"CHP"))</f>
        <v/>
      </c>
      <c r="L191" s="28" t="str">
        <f>IF($A191="","",_xll.ciqfunctions.udf.CIQ($A191,"IQ_AP_AR",IQ_LTM,IQ_TODAY,"CHP"))</f>
        <v/>
      </c>
      <c r="M191" s="28" t="str">
        <f>IF($A191="","",_xll.ciqfunctions.udf.CIQ($A191,"IQ_MGMT_RATE_RETURN",IQ_LTM,IQ_TODAY,"CHP"))</f>
        <v/>
      </c>
      <c r="N191" s="28" t="str">
        <f>IF($A191="","",_xll.ciqfunctions.udf.CIQ($A191,"IQ_GROSS_MARGIN",IQ_LTM,IQ_TODAY,"CHP"))</f>
        <v/>
      </c>
      <c r="O191" s="28" t="str">
        <f>IF($A191="","",_xll.ciqfunctions.udf.CIQ($A191,"IQ_EBITDA_MARGIN",IQ_LTM,IQ_TODAY,"CHP"))</f>
        <v/>
      </c>
      <c r="Q191" s="28" t="str">
        <f>IF($A191="","",_xll.ciqfunctions.udf.CIQ($A191,"IQ_FFO_INT",IQ_LTM,IQ_TODAY,"CHP"))</f>
        <v/>
      </c>
      <c r="R191" s="28" t="str">
        <f>IF($A191="","",_xll.ciqfunctions.udf.CIQ($A191,"IQ_EBITDA_INT",IQ_LTM,IQ_TODAY,"CHP"))</f>
        <v/>
      </c>
      <c r="S191" s="28" t="str">
        <f>IF($A191="","",_xll.ciqfunctions.udf.CIQ($A191,"IQ_FFO_TOTAL_DEBT",IQ_LTM,IQ_TODAY,"CHP"))</f>
        <v/>
      </c>
      <c r="T191" s="28" t="str">
        <f>IF($A191="","",_xll.ciqfunctions.udf.CIQ($A191,"IQ_NET_DEBT_EBITDA",IQ_LTM,IQ_TODAY,"CHP"))</f>
        <v/>
      </c>
      <c r="U191" s="28" t="str">
        <f>IF($A191="","",_xll.ciqfunctions.udf.CIQ($A191,"IQ_TOTAL_DEBT_CAP",IQ_LTM,IQ_TODAY,"CHP"))</f>
        <v/>
      </c>
      <c r="V191" s="28" t="str">
        <f>IF($A191="","",_xll.ciqfunctions.udf.CIQ($A191,"IQ_DEBT_TOTAL_LIAB",IQ_LTM,IQ_TODAY,"CHP"))</f>
        <v/>
      </c>
      <c r="W191" s="28" t="str">
        <f>IF($A191="","",_xll.ciqfunctions.udf.CIQ($A191,"IQ_TOTAL_DEBT_TOTAL_REV",IQ_LTM,IQ_TODAY,"CHP"))</f>
        <v/>
      </c>
      <c r="Y191" s="28" t="str">
        <f>IF($A191="","",_xll.ciqfunctions.udf.CIQ($A191,"IQ_FFO_PLUS_CASH_ST_DEBT",IQ_LTM,IQ_TODAY,"CHP"))</f>
        <v/>
      </c>
      <c r="Z191" s="28" t="str">
        <f>IF($A191="","",_xll.ciqfunctions.udf.CIQ($A191,"IQ_FFO_GROSS_PROFIT",IQ_LTM,IQ_TODAY,"CHP"))</f>
        <v/>
      </c>
      <c r="AA191" s="28" t="str">
        <f>IF($A191="","",_xll.ciqfunctions.udf.CIQ($A191,"IQ_BASIC_DEFENSE_INTERVAL",IQ_LTM,IQ_TODAY,"CHP"))</f>
        <v/>
      </c>
      <c r="AB191" s="28" t="str">
        <f>IF($A191="","",_xll.ciqfunctions.udf.CIQ($A191,"IQ_CURRENT_RATIO",IQ_LTM,IQ_TODAY,"CHP"))</f>
        <v/>
      </c>
      <c r="AC191" s="28" t="str">
        <f>IF($A191="","",_xll.ciqfunctions.udf.CIQ($A191,"IQ_QUICK_RATIO",IQ_LTM,IQ_TODAY,"CHP"))</f>
        <v/>
      </c>
    </row>
    <row r="192" spans="3:29" ht="12.75" customHeight="1" x14ac:dyDescent="0.2">
      <c r="C192" s="37" t="str">
        <f>IF($A192="","",_xll.ciqfunctions.udf.CIQ($A192,"IQ_PERIODDATE",IQ_LTM,IQ_TODAY,"CHP"))</f>
        <v/>
      </c>
      <c r="D192" s="28" t="str">
        <f>IF($A192="","",_xll.ciqfunctions.udf.CIQ($A192,"IQ_TOTAL_REV",IQ_LTM,IQ_TODAY,"CHP",,$B$4))</f>
        <v/>
      </c>
      <c r="E192" s="28" t="str">
        <f>IF($A192="","",_xll.ciqfunctions.udf.CIQ($A192,"IQ_TOTAL_EQUITY",IQ_LTM,IQ_TODAY,"CHP",,$B$4))</f>
        <v/>
      </c>
      <c r="F192" s="28" t="str">
        <f>IF($A192="","",_xll.ciqfunctions.udf.CIQ($A192,"IQ_RETURN_CAPITAL_CHP",IQ_LTM,IQ_TODAY,"CHP"))</f>
        <v/>
      </c>
      <c r="G192" s="28" t="str">
        <f>IF($A192="","",_xll.ciqfunctions.udf.CIQ($A192,"IQ_RECURRING_EARN_ASSETS",IQ_LTM,IQ_TODAY,"CHP"))</f>
        <v/>
      </c>
      <c r="H192" s="28" t="str">
        <f>IF($A192="","",_xll.ciqfunctions.udf.CIQ($A192,"IQ_NET_WORKING_CAP_REV",IQ_LTM,IQ_TODAY,"CHP"))</f>
        <v/>
      </c>
      <c r="I192" s="28" t="str">
        <f>IF($A192="","",_xll.ciqfunctions.udf.CIQ($A192,"IQ_ASSET_TURNOVER",IQ_LTM,IQ_TODAY,"CHP"))</f>
        <v/>
      </c>
      <c r="J192" s="28" t="str">
        <f>IF($A192="","",_xll.ciqfunctions.udf.CIQ($A192,"IQ_INTAN_ASSETS_REV",IQ_LTM,IQ_TODAY,"CHP"))</f>
        <v/>
      </c>
      <c r="K192" s="28" t="str">
        <f>IF($A192="","",_xll.ciqfunctions.udf.CIQ($A192,"IQ_NET_WORKING_CAP_TOTAL_ASSETS",IQ_LTM,IQ_TODAY,"CHP"))</f>
        <v/>
      </c>
      <c r="L192" s="28" t="str">
        <f>IF($A192="","",_xll.ciqfunctions.udf.CIQ($A192,"IQ_AP_AR",IQ_LTM,IQ_TODAY,"CHP"))</f>
        <v/>
      </c>
      <c r="M192" s="28" t="str">
        <f>IF($A192="","",_xll.ciqfunctions.udf.CIQ($A192,"IQ_MGMT_RATE_RETURN",IQ_LTM,IQ_TODAY,"CHP"))</f>
        <v/>
      </c>
      <c r="N192" s="28" t="str">
        <f>IF($A192="","",_xll.ciqfunctions.udf.CIQ($A192,"IQ_GROSS_MARGIN",IQ_LTM,IQ_TODAY,"CHP"))</f>
        <v/>
      </c>
      <c r="O192" s="28" t="str">
        <f>IF($A192="","",_xll.ciqfunctions.udf.CIQ($A192,"IQ_EBITDA_MARGIN",IQ_LTM,IQ_TODAY,"CHP"))</f>
        <v/>
      </c>
      <c r="Q192" s="28" t="str">
        <f>IF($A192="","",_xll.ciqfunctions.udf.CIQ($A192,"IQ_FFO_INT",IQ_LTM,IQ_TODAY,"CHP"))</f>
        <v/>
      </c>
      <c r="R192" s="28" t="str">
        <f>IF($A192="","",_xll.ciqfunctions.udf.CIQ($A192,"IQ_EBITDA_INT",IQ_LTM,IQ_TODAY,"CHP"))</f>
        <v/>
      </c>
      <c r="S192" s="28" t="str">
        <f>IF($A192="","",_xll.ciqfunctions.udf.CIQ($A192,"IQ_FFO_TOTAL_DEBT",IQ_LTM,IQ_TODAY,"CHP"))</f>
        <v/>
      </c>
      <c r="T192" s="28" t="str">
        <f>IF($A192="","",_xll.ciqfunctions.udf.CIQ($A192,"IQ_NET_DEBT_EBITDA",IQ_LTM,IQ_TODAY,"CHP"))</f>
        <v/>
      </c>
      <c r="U192" s="28" t="str">
        <f>IF($A192="","",_xll.ciqfunctions.udf.CIQ($A192,"IQ_TOTAL_DEBT_CAP",IQ_LTM,IQ_TODAY,"CHP"))</f>
        <v/>
      </c>
      <c r="V192" s="28" t="str">
        <f>IF($A192="","",_xll.ciqfunctions.udf.CIQ($A192,"IQ_DEBT_TOTAL_LIAB",IQ_LTM,IQ_TODAY,"CHP"))</f>
        <v/>
      </c>
      <c r="W192" s="28" t="str">
        <f>IF($A192="","",_xll.ciqfunctions.udf.CIQ($A192,"IQ_TOTAL_DEBT_TOTAL_REV",IQ_LTM,IQ_TODAY,"CHP"))</f>
        <v/>
      </c>
      <c r="Y192" s="28" t="str">
        <f>IF($A192="","",_xll.ciqfunctions.udf.CIQ($A192,"IQ_FFO_PLUS_CASH_ST_DEBT",IQ_LTM,IQ_TODAY,"CHP"))</f>
        <v/>
      </c>
      <c r="Z192" s="28" t="str">
        <f>IF($A192="","",_xll.ciqfunctions.udf.CIQ($A192,"IQ_FFO_GROSS_PROFIT",IQ_LTM,IQ_TODAY,"CHP"))</f>
        <v/>
      </c>
      <c r="AA192" s="28" t="str">
        <f>IF($A192="","",_xll.ciqfunctions.udf.CIQ($A192,"IQ_BASIC_DEFENSE_INTERVAL",IQ_LTM,IQ_TODAY,"CHP"))</f>
        <v/>
      </c>
      <c r="AB192" s="28" t="str">
        <f>IF($A192="","",_xll.ciqfunctions.udf.CIQ($A192,"IQ_CURRENT_RATIO",IQ_LTM,IQ_TODAY,"CHP"))</f>
        <v/>
      </c>
      <c r="AC192" s="28" t="str">
        <f>IF($A192="","",_xll.ciqfunctions.udf.CIQ($A192,"IQ_QUICK_RATIO",IQ_LTM,IQ_TODAY,"CHP"))</f>
        <v/>
      </c>
    </row>
    <row r="193" spans="3:29" ht="12.75" customHeight="1" x14ac:dyDescent="0.2">
      <c r="C193" s="37" t="str">
        <f>IF($A193="","",_xll.ciqfunctions.udf.CIQ($A193,"IQ_PERIODDATE",IQ_LTM,IQ_TODAY,"CHP"))</f>
        <v/>
      </c>
      <c r="D193" s="28" t="str">
        <f>IF($A193="","",_xll.ciqfunctions.udf.CIQ($A193,"IQ_TOTAL_REV",IQ_LTM,IQ_TODAY,"CHP",,$B$4))</f>
        <v/>
      </c>
      <c r="E193" s="28" t="str">
        <f>IF($A193="","",_xll.ciqfunctions.udf.CIQ($A193,"IQ_TOTAL_EQUITY",IQ_LTM,IQ_TODAY,"CHP",,$B$4))</f>
        <v/>
      </c>
      <c r="F193" s="28" t="str">
        <f>IF($A193="","",_xll.ciqfunctions.udf.CIQ($A193,"IQ_RETURN_CAPITAL_CHP",IQ_LTM,IQ_TODAY,"CHP"))</f>
        <v/>
      </c>
      <c r="G193" s="28" t="str">
        <f>IF($A193="","",_xll.ciqfunctions.udf.CIQ($A193,"IQ_RECURRING_EARN_ASSETS",IQ_LTM,IQ_TODAY,"CHP"))</f>
        <v/>
      </c>
      <c r="H193" s="28" t="str">
        <f>IF($A193="","",_xll.ciqfunctions.udf.CIQ($A193,"IQ_NET_WORKING_CAP_REV",IQ_LTM,IQ_TODAY,"CHP"))</f>
        <v/>
      </c>
      <c r="I193" s="28" t="str">
        <f>IF($A193="","",_xll.ciqfunctions.udf.CIQ($A193,"IQ_ASSET_TURNOVER",IQ_LTM,IQ_TODAY,"CHP"))</f>
        <v/>
      </c>
      <c r="J193" s="28" t="str">
        <f>IF($A193="","",_xll.ciqfunctions.udf.CIQ($A193,"IQ_INTAN_ASSETS_REV",IQ_LTM,IQ_TODAY,"CHP"))</f>
        <v/>
      </c>
      <c r="K193" s="28" t="str">
        <f>IF($A193="","",_xll.ciqfunctions.udf.CIQ($A193,"IQ_NET_WORKING_CAP_TOTAL_ASSETS",IQ_LTM,IQ_TODAY,"CHP"))</f>
        <v/>
      </c>
      <c r="L193" s="28" t="str">
        <f>IF($A193="","",_xll.ciqfunctions.udf.CIQ($A193,"IQ_AP_AR",IQ_LTM,IQ_TODAY,"CHP"))</f>
        <v/>
      </c>
      <c r="M193" s="28" t="str">
        <f>IF($A193="","",_xll.ciqfunctions.udf.CIQ($A193,"IQ_MGMT_RATE_RETURN",IQ_LTM,IQ_TODAY,"CHP"))</f>
        <v/>
      </c>
      <c r="N193" s="28" t="str">
        <f>IF($A193="","",_xll.ciqfunctions.udf.CIQ($A193,"IQ_GROSS_MARGIN",IQ_LTM,IQ_TODAY,"CHP"))</f>
        <v/>
      </c>
      <c r="O193" s="28" t="str">
        <f>IF($A193="","",_xll.ciqfunctions.udf.CIQ($A193,"IQ_EBITDA_MARGIN",IQ_LTM,IQ_TODAY,"CHP"))</f>
        <v/>
      </c>
      <c r="Q193" s="28" t="str">
        <f>IF($A193="","",_xll.ciqfunctions.udf.CIQ($A193,"IQ_FFO_INT",IQ_LTM,IQ_TODAY,"CHP"))</f>
        <v/>
      </c>
      <c r="R193" s="28" t="str">
        <f>IF($A193="","",_xll.ciqfunctions.udf.CIQ($A193,"IQ_EBITDA_INT",IQ_LTM,IQ_TODAY,"CHP"))</f>
        <v/>
      </c>
      <c r="S193" s="28" t="str">
        <f>IF($A193="","",_xll.ciqfunctions.udf.CIQ($A193,"IQ_FFO_TOTAL_DEBT",IQ_LTM,IQ_TODAY,"CHP"))</f>
        <v/>
      </c>
      <c r="T193" s="28" t="str">
        <f>IF($A193="","",_xll.ciqfunctions.udf.CIQ($A193,"IQ_NET_DEBT_EBITDA",IQ_LTM,IQ_TODAY,"CHP"))</f>
        <v/>
      </c>
      <c r="U193" s="28" t="str">
        <f>IF($A193="","",_xll.ciqfunctions.udf.CIQ($A193,"IQ_TOTAL_DEBT_CAP",IQ_LTM,IQ_TODAY,"CHP"))</f>
        <v/>
      </c>
      <c r="V193" s="28" t="str">
        <f>IF($A193="","",_xll.ciqfunctions.udf.CIQ($A193,"IQ_DEBT_TOTAL_LIAB",IQ_LTM,IQ_TODAY,"CHP"))</f>
        <v/>
      </c>
      <c r="W193" s="28" t="str">
        <f>IF($A193="","",_xll.ciqfunctions.udf.CIQ($A193,"IQ_TOTAL_DEBT_TOTAL_REV",IQ_LTM,IQ_TODAY,"CHP"))</f>
        <v/>
      </c>
      <c r="Y193" s="28" t="str">
        <f>IF($A193="","",_xll.ciqfunctions.udf.CIQ($A193,"IQ_FFO_PLUS_CASH_ST_DEBT",IQ_LTM,IQ_TODAY,"CHP"))</f>
        <v/>
      </c>
      <c r="Z193" s="28" t="str">
        <f>IF($A193="","",_xll.ciqfunctions.udf.CIQ($A193,"IQ_FFO_GROSS_PROFIT",IQ_LTM,IQ_TODAY,"CHP"))</f>
        <v/>
      </c>
      <c r="AA193" s="28" t="str">
        <f>IF($A193="","",_xll.ciqfunctions.udf.CIQ($A193,"IQ_BASIC_DEFENSE_INTERVAL",IQ_LTM,IQ_TODAY,"CHP"))</f>
        <v/>
      </c>
      <c r="AB193" s="28" t="str">
        <f>IF($A193="","",_xll.ciqfunctions.udf.CIQ($A193,"IQ_CURRENT_RATIO",IQ_LTM,IQ_TODAY,"CHP"))</f>
        <v/>
      </c>
      <c r="AC193" s="28" t="str">
        <f>IF($A193="","",_xll.ciqfunctions.udf.CIQ($A193,"IQ_QUICK_RATIO",IQ_LTM,IQ_TODAY,"CHP"))</f>
        <v/>
      </c>
    </row>
    <row r="194" spans="3:29" ht="12.75" customHeight="1" x14ac:dyDescent="0.2">
      <c r="C194" s="37" t="str">
        <f>IF($A194="","",_xll.ciqfunctions.udf.CIQ($A194,"IQ_PERIODDATE",IQ_LTM,IQ_TODAY,"CHP"))</f>
        <v/>
      </c>
      <c r="D194" s="28" t="str">
        <f>IF($A194="","",_xll.ciqfunctions.udf.CIQ($A194,"IQ_TOTAL_REV",IQ_LTM,IQ_TODAY,"CHP",,$B$4))</f>
        <v/>
      </c>
      <c r="E194" s="28" t="str">
        <f>IF($A194="","",_xll.ciqfunctions.udf.CIQ($A194,"IQ_TOTAL_EQUITY",IQ_LTM,IQ_TODAY,"CHP",,$B$4))</f>
        <v/>
      </c>
      <c r="F194" s="28" t="str">
        <f>IF($A194="","",_xll.ciqfunctions.udf.CIQ($A194,"IQ_RETURN_CAPITAL_CHP",IQ_LTM,IQ_TODAY,"CHP"))</f>
        <v/>
      </c>
      <c r="G194" s="28" t="str">
        <f>IF($A194="","",_xll.ciqfunctions.udf.CIQ($A194,"IQ_RECURRING_EARN_ASSETS",IQ_LTM,IQ_TODAY,"CHP"))</f>
        <v/>
      </c>
      <c r="H194" s="28" t="str">
        <f>IF($A194="","",_xll.ciqfunctions.udf.CIQ($A194,"IQ_NET_WORKING_CAP_REV",IQ_LTM,IQ_TODAY,"CHP"))</f>
        <v/>
      </c>
      <c r="I194" s="28" t="str">
        <f>IF($A194="","",_xll.ciqfunctions.udf.CIQ($A194,"IQ_ASSET_TURNOVER",IQ_LTM,IQ_TODAY,"CHP"))</f>
        <v/>
      </c>
      <c r="J194" s="28" t="str">
        <f>IF($A194="","",_xll.ciqfunctions.udf.CIQ($A194,"IQ_INTAN_ASSETS_REV",IQ_LTM,IQ_TODAY,"CHP"))</f>
        <v/>
      </c>
      <c r="K194" s="28" t="str">
        <f>IF($A194="","",_xll.ciqfunctions.udf.CIQ($A194,"IQ_NET_WORKING_CAP_TOTAL_ASSETS",IQ_LTM,IQ_TODAY,"CHP"))</f>
        <v/>
      </c>
      <c r="L194" s="28" t="str">
        <f>IF($A194="","",_xll.ciqfunctions.udf.CIQ($A194,"IQ_AP_AR",IQ_LTM,IQ_TODAY,"CHP"))</f>
        <v/>
      </c>
      <c r="M194" s="28" t="str">
        <f>IF($A194="","",_xll.ciqfunctions.udf.CIQ($A194,"IQ_MGMT_RATE_RETURN",IQ_LTM,IQ_TODAY,"CHP"))</f>
        <v/>
      </c>
      <c r="N194" s="28" t="str">
        <f>IF($A194="","",_xll.ciqfunctions.udf.CIQ($A194,"IQ_GROSS_MARGIN",IQ_LTM,IQ_TODAY,"CHP"))</f>
        <v/>
      </c>
      <c r="O194" s="28" t="str">
        <f>IF($A194="","",_xll.ciqfunctions.udf.CIQ($A194,"IQ_EBITDA_MARGIN",IQ_LTM,IQ_TODAY,"CHP"))</f>
        <v/>
      </c>
      <c r="Q194" s="28" t="str">
        <f>IF($A194="","",_xll.ciqfunctions.udf.CIQ($A194,"IQ_FFO_INT",IQ_LTM,IQ_TODAY,"CHP"))</f>
        <v/>
      </c>
      <c r="R194" s="28" t="str">
        <f>IF($A194="","",_xll.ciqfunctions.udf.CIQ($A194,"IQ_EBITDA_INT",IQ_LTM,IQ_TODAY,"CHP"))</f>
        <v/>
      </c>
      <c r="S194" s="28" t="str">
        <f>IF($A194="","",_xll.ciqfunctions.udf.CIQ($A194,"IQ_FFO_TOTAL_DEBT",IQ_LTM,IQ_TODAY,"CHP"))</f>
        <v/>
      </c>
      <c r="T194" s="28" t="str">
        <f>IF($A194="","",_xll.ciqfunctions.udf.CIQ($A194,"IQ_NET_DEBT_EBITDA",IQ_LTM,IQ_TODAY,"CHP"))</f>
        <v/>
      </c>
      <c r="U194" s="28" t="str">
        <f>IF($A194="","",_xll.ciqfunctions.udf.CIQ($A194,"IQ_TOTAL_DEBT_CAP",IQ_LTM,IQ_TODAY,"CHP"))</f>
        <v/>
      </c>
      <c r="V194" s="28" t="str">
        <f>IF($A194="","",_xll.ciqfunctions.udf.CIQ($A194,"IQ_DEBT_TOTAL_LIAB",IQ_LTM,IQ_TODAY,"CHP"))</f>
        <v/>
      </c>
      <c r="W194" s="28" t="str">
        <f>IF($A194="","",_xll.ciqfunctions.udf.CIQ($A194,"IQ_TOTAL_DEBT_TOTAL_REV",IQ_LTM,IQ_TODAY,"CHP"))</f>
        <v/>
      </c>
      <c r="Y194" s="28" t="str">
        <f>IF($A194="","",_xll.ciqfunctions.udf.CIQ($A194,"IQ_FFO_PLUS_CASH_ST_DEBT",IQ_LTM,IQ_TODAY,"CHP"))</f>
        <v/>
      </c>
      <c r="Z194" s="28" t="str">
        <f>IF($A194="","",_xll.ciqfunctions.udf.CIQ($A194,"IQ_FFO_GROSS_PROFIT",IQ_LTM,IQ_TODAY,"CHP"))</f>
        <v/>
      </c>
      <c r="AA194" s="28" t="str">
        <f>IF($A194="","",_xll.ciqfunctions.udf.CIQ($A194,"IQ_BASIC_DEFENSE_INTERVAL",IQ_LTM,IQ_TODAY,"CHP"))</f>
        <v/>
      </c>
      <c r="AB194" s="28" t="str">
        <f>IF($A194="","",_xll.ciqfunctions.udf.CIQ($A194,"IQ_CURRENT_RATIO",IQ_LTM,IQ_TODAY,"CHP"))</f>
        <v/>
      </c>
      <c r="AC194" s="28" t="str">
        <f>IF($A194="","",_xll.ciqfunctions.udf.CIQ($A194,"IQ_QUICK_RATIO",IQ_LTM,IQ_TODAY,"CHP"))</f>
        <v/>
      </c>
    </row>
    <row r="195" spans="3:29" ht="12.75" customHeight="1" x14ac:dyDescent="0.2">
      <c r="C195" s="37" t="str">
        <f>IF($A195="","",_xll.ciqfunctions.udf.CIQ($A195,"IQ_PERIODDATE",IQ_LTM,IQ_TODAY,"CHP"))</f>
        <v/>
      </c>
      <c r="D195" s="28" t="str">
        <f>IF($A195="","",_xll.ciqfunctions.udf.CIQ($A195,"IQ_TOTAL_REV",IQ_LTM,IQ_TODAY,"CHP",,$B$4))</f>
        <v/>
      </c>
      <c r="E195" s="28" t="str">
        <f>IF($A195="","",_xll.ciqfunctions.udf.CIQ($A195,"IQ_TOTAL_EQUITY",IQ_LTM,IQ_TODAY,"CHP",,$B$4))</f>
        <v/>
      </c>
      <c r="F195" s="28" t="str">
        <f>IF($A195="","",_xll.ciqfunctions.udf.CIQ($A195,"IQ_RETURN_CAPITAL_CHP",IQ_LTM,IQ_TODAY,"CHP"))</f>
        <v/>
      </c>
      <c r="G195" s="28" t="str">
        <f>IF($A195="","",_xll.ciqfunctions.udf.CIQ($A195,"IQ_RECURRING_EARN_ASSETS",IQ_LTM,IQ_TODAY,"CHP"))</f>
        <v/>
      </c>
      <c r="H195" s="28" t="str">
        <f>IF($A195="","",_xll.ciqfunctions.udf.CIQ($A195,"IQ_NET_WORKING_CAP_REV",IQ_LTM,IQ_TODAY,"CHP"))</f>
        <v/>
      </c>
      <c r="I195" s="28" t="str">
        <f>IF($A195="","",_xll.ciqfunctions.udf.CIQ($A195,"IQ_ASSET_TURNOVER",IQ_LTM,IQ_TODAY,"CHP"))</f>
        <v/>
      </c>
      <c r="J195" s="28" t="str">
        <f>IF($A195="","",_xll.ciqfunctions.udf.CIQ($A195,"IQ_INTAN_ASSETS_REV",IQ_LTM,IQ_TODAY,"CHP"))</f>
        <v/>
      </c>
      <c r="K195" s="28" t="str">
        <f>IF($A195="","",_xll.ciqfunctions.udf.CIQ($A195,"IQ_NET_WORKING_CAP_TOTAL_ASSETS",IQ_LTM,IQ_TODAY,"CHP"))</f>
        <v/>
      </c>
      <c r="L195" s="28" t="str">
        <f>IF($A195="","",_xll.ciqfunctions.udf.CIQ($A195,"IQ_AP_AR",IQ_LTM,IQ_TODAY,"CHP"))</f>
        <v/>
      </c>
      <c r="M195" s="28" t="str">
        <f>IF($A195="","",_xll.ciqfunctions.udf.CIQ($A195,"IQ_MGMT_RATE_RETURN",IQ_LTM,IQ_TODAY,"CHP"))</f>
        <v/>
      </c>
      <c r="N195" s="28" t="str">
        <f>IF($A195="","",_xll.ciqfunctions.udf.CIQ($A195,"IQ_GROSS_MARGIN",IQ_LTM,IQ_TODAY,"CHP"))</f>
        <v/>
      </c>
      <c r="O195" s="28" t="str">
        <f>IF($A195="","",_xll.ciqfunctions.udf.CIQ($A195,"IQ_EBITDA_MARGIN",IQ_LTM,IQ_TODAY,"CHP"))</f>
        <v/>
      </c>
      <c r="Q195" s="28" t="str">
        <f>IF($A195="","",_xll.ciqfunctions.udf.CIQ($A195,"IQ_FFO_INT",IQ_LTM,IQ_TODAY,"CHP"))</f>
        <v/>
      </c>
      <c r="R195" s="28" t="str">
        <f>IF($A195="","",_xll.ciqfunctions.udf.CIQ($A195,"IQ_EBITDA_INT",IQ_LTM,IQ_TODAY,"CHP"))</f>
        <v/>
      </c>
      <c r="S195" s="28" t="str">
        <f>IF($A195="","",_xll.ciqfunctions.udf.CIQ($A195,"IQ_FFO_TOTAL_DEBT",IQ_LTM,IQ_TODAY,"CHP"))</f>
        <v/>
      </c>
      <c r="T195" s="28" t="str">
        <f>IF($A195="","",_xll.ciqfunctions.udf.CIQ($A195,"IQ_NET_DEBT_EBITDA",IQ_LTM,IQ_TODAY,"CHP"))</f>
        <v/>
      </c>
      <c r="U195" s="28" t="str">
        <f>IF($A195="","",_xll.ciqfunctions.udf.CIQ($A195,"IQ_TOTAL_DEBT_CAP",IQ_LTM,IQ_TODAY,"CHP"))</f>
        <v/>
      </c>
      <c r="V195" s="28" t="str">
        <f>IF($A195="","",_xll.ciqfunctions.udf.CIQ($A195,"IQ_DEBT_TOTAL_LIAB",IQ_LTM,IQ_TODAY,"CHP"))</f>
        <v/>
      </c>
      <c r="W195" s="28" t="str">
        <f>IF($A195="","",_xll.ciqfunctions.udf.CIQ($A195,"IQ_TOTAL_DEBT_TOTAL_REV",IQ_LTM,IQ_TODAY,"CHP"))</f>
        <v/>
      </c>
      <c r="Y195" s="28" t="str">
        <f>IF($A195="","",_xll.ciqfunctions.udf.CIQ($A195,"IQ_FFO_PLUS_CASH_ST_DEBT",IQ_LTM,IQ_TODAY,"CHP"))</f>
        <v/>
      </c>
      <c r="Z195" s="28" t="str">
        <f>IF($A195="","",_xll.ciqfunctions.udf.CIQ($A195,"IQ_FFO_GROSS_PROFIT",IQ_LTM,IQ_TODAY,"CHP"))</f>
        <v/>
      </c>
      <c r="AA195" s="28" t="str">
        <f>IF($A195="","",_xll.ciqfunctions.udf.CIQ($A195,"IQ_BASIC_DEFENSE_INTERVAL",IQ_LTM,IQ_TODAY,"CHP"))</f>
        <v/>
      </c>
      <c r="AB195" s="28" t="str">
        <f>IF($A195="","",_xll.ciqfunctions.udf.CIQ($A195,"IQ_CURRENT_RATIO",IQ_LTM,IQ_TODAY,"CHP"))</f>
        <v/>
      </c>
      <c r="AC195" s="28" t="str">
        <f>IF($A195="","",_xll.ciqfunctions.udf.CIQ($A195,"IQ_QUICK_RATIO",IQ_LTM,IQ_TODAY,"CHP"))</f>
        <v/>
      </c>
    </row>
    <row r="196" spans="3:29" ht="12.75" customHeight="1" x14ac:dyDescent="0.2">
      <c r="C196" s="37" t="str">
        <f>IF($A196="","",_xll.ciqfunctions.udf.CIQ($A196,"IQ_PERIODDATE",IQ_LTM,IQ_TODAY,"CHP"))</f>
        <v/>
      </c>
      <c r="D196" s="28" t="str">
        <f>IF($A196="","",_xll.ciqfunctions.udf.CIQ($A196,"IQ_TOTAL_REV",IQ_LTM,IQ_TODAY,"CHP",,$B$4))</f>
        <v/>
      </c>
      <c r="E196" s="28" t="str">
        <f>IF($A196="","",_xll.ciqfunctions.udf.CIQ($A196,"IQ_TOTAL_EQUITY",IQ_LTM,IQ_TODAY,"CHP",,$B$4))</f>
        <v/>
      </c>
      <c r="F196" s="28" t="str">
        <f>IF($A196="","",_xll.ciqfunctions.udf.CIQ($A196,"IQ_RETURN_CAPITAL_CHP",IQ_LTM,IQ_TODAY,"CHP"))</f>
        <v/>
      </c>
      <c r="G196" s="28" t="str">
        <f>IF($A196="","",_xll.ciqfunctions.udf.CIQ($A196,"IQ_RECURRING_EARN_ASSETS",IQ_LTM,IQ_TODAY,"CHP"))</f>
        <v/>
      </c>
      <c r="H196" s="28" t="str">
        <f>IF($A196="","",_xll.ciqfunctions.udf.CIQ($A196,"IQ_NET_WORKING_CAP_REV",IQ_LTM,IQ_TODAY,"CHP"))</f>
        <v/>
      </c>
      <c r="I196" s="28" t="str">
        <f>IF($A196="","",_xll.ciqfunctions.udf.CIQ($A196,"IQ_ASSET_TURNOVER",IQ_LTM,IQ_TODAY,"CHP"))</f>
        <v/>
      </c>
      <c r="J196" s="28" t="str">
        <f>IF($A196="","",_xll.ciqfunctions.udf.CIQ($A196,"IQ_INTAN_ASSETS_REV",IQ_LTM,IQ_TODAY,"CHP"))</f>
        <v/>
      </c>
      <c r="K196" s="28" t="str">
        <f>IF($A196="","",_xll.ciqfunctions.udf.CIQ($A196,"IQ_NET_WORKING_CAP_TOTAL_ASSETS",IQ_LTM,IQ_TODAY,"CHP"))</f>
        <v/>
      </c>
      <c r="L196" s="28" t="str">
        <f>IF($A196="","",_xll.ciqfunctions.udf.CIQ($A196,"IQ_AP_AR",IQ_LTM,IQ_TODAY,"CHP"))</f>
        <v/>
      </c>
      <c r="M196" s="28" t="str">
        <f>IF($A196="","",_xll.ciqfunctions.udf.CIQ($A196,"IQ_MGMT_RATE_RETURN",IQ_LTM,IQ_TODAY,"CHP"))</f>
        <v/>
      </c>
      <c r="N196" s="28" t="str">
        <f>IF($A196="","",_xll.ciqfunctions.udf.CIQ($A196,"IQ_GROSS_MARGIN",IQ_LTM,IQ_TODAY,"CHP"))</f>
        <v/>
      </c>
      <c r="O196" s="28" t="str">
        <f>IF($A196="","",_xll.ciqfunctions.udf.CIQ($A196,"IQ_EBITDA_MARGIN",IQ_LTM,IQ_TODAY,"CHP"))</f>
        <v/>
      </c>
      <c r="Q196" s="28" t="str">
        <f>IF($A196="","",_xll.ciqfunctions.udf.CIQ($A196,"IQ_FFO_INT",IQ_LTM,IQ_TODAY,"CHP"))</f>
        <v/>
      </c>
      <c r="R196" s="28" t="str">
        <f>IF($A196="","",_xll.ciqfunctions.udf.CIQ($A196,"IQ_EBITDA_INT",IQ_LTM,IQ_TODAY,"CHP"))</f>
        <v/>
      </c>
      <c r="S196" s="28" t="str">
        <f>IF($A196="","",_xll.ciqfunctions.udf.CIQ($A196,"IQ_FFO_TOTAL_DEBT",IQ_LTM,IQ_TODAY,"CHP"))</f>
        <v/>
      </c>
      <c r="T196" s="28" t="str">
        <f>IF($A196="","",_xll.ciqfunctions.udf.CIQ($A196,"IQ_NET_DEBT_EBITDA",IQ_LTM,IQ_TODAY,"CHP"))</f>
        <v/>
      </c>
      <c r="U196" s="28" t="str">
        <f>IF($A196="","",_xll.ciqfunctions.udf.CIQ($A196,"IQ_TOTAL_DEBT_CAP",IQ_LTM,IQ_TODAY,"CHP"))</f>
        <v/>
      </c>
      <c r="V196" s="28" t="str">
        <f>IF($A196="","",_xll.ciqfunctions.udf.CIQ($A196,"IQ_DEBT_TOTAL_LIAB",IQ_LTM,IQ_TODAY,"CHP"))</f>
        <v/>
      </c>
      <c r="W196" s="28" t="str">
        <f>IF($A196="","",_xll.ciqfunctions.udf.CIQ($A196,"IQ_TOTAL_DEBT_TOTAL_REV",IQ_LTM,IQ_TODAY,"CHP"))</f>
        <v/>
      </c>
      <c r="Y196" s="28" t="str">
        <f>IF($A196="","",_xll.ciqfunctions.udf.CIQ($A196,"IQ_FFO_PLUS_CASH_ST_DEBT",IQ_LTM,IQ_TODAY,"CHP"))</f>
        <v/>
      </c>
      <c r="Z196" s="28" t="str">
        <f>IF($A196="","",_xll.ciqfunctions.udf.CIQ($A196,"IQ_FFO_GROSS_PROFIT",IQ_LTM,IQ_TODAY,"CHP"))</f>
        <v/>
      </c>
      <c r="AA196" s="28" t="str">
        <f>IF($A196="","",_xll.ciqfunctions.udf.CIQ($A196,"IQ_BASIC_DEFENSE_INTERVAL",IQ_LTM,IQ_TODAY,"CHP"))</f>
        <v/>
      </c>
      <c r="AB196" s="28" t="str">
        <f>IF($A196="","",_xll.ciqfunctions.udf.CIQ($A196,"IQ_CURRENT_RATIO",IQ_LTM,IQ_TODAY,"CHP"))</f>
        <v/>
      </c>
      <c r="AC196" s="28" t="str">
        <f>IF($A196="","",_xll.ciqfunctions.udf.CIQ($A196,"IQ_QUICK_RATIO",IQ_LTM,IQ_TODAY,"CHP"))</f>
        <v/>
      </c>
    </row>
    <row r="197" spans="3:29" ht="12.75" customHeight="1" x14ac:dyDescent="0.2">
      <c r="C197" s="37" t="str">
        <f>IF($A197="","",_xll.ciqfunctions.udf.CIQ($A197,"IQ_PERIODDATE",IQ_LTM,IQ_TODAY,"CHP"))</f>
        <v/>
      </c>
      <c r="D197" s="28" t="str">
        <f>IF($A197="","",_xll.ciqfunctions.udf.CIQ($A197,"IQ_TOTAL_REV",IQ_LTM,IQ_TODAY,"CHP",,$B$4))</f>
        <v/>
      </c>
      <c r="E197" s="28" t="str">
        <f>IF($A197="","",_xll.ciqfunctions.udf.CIQ($A197,"IQ_TOTAL_EQUITY",IQ_LTM,IQ_TODAY,"CHP",,$B$4))</f>
        <v/>
      </c>
      <c r="F197" s="28" t="str">
        <f>IF($A197="","",_xll.ciqfunctions.udf.CIQ($A197,"IQ_RETURN_CAPITAL_CHP",IQ_LTM,IQ_TODAY,"CHP"))</f>
        <v/>
      </c>
      <c r="G197" s="28" t="str">
        <f>IF($A197="","",_xll.ciqfunctions.udf.CIQ($A197,"IQ_RECURRING_EARN_ASSETS",IQ_LTM,IQ_TODAY,"CHP"))</f>
        <v/>
      </c>
      <c r="H197" s="28" t="str">
        <f>IF($A197="","",_xll.ciqfunctions.udf.CIQ($A197,"IQ_NET_WORKING_CAP_REV",IQ_LTM,IQ_TODAY,"CHP"))</f>
        <v/>
      </c>
      <c r="I197" s="28" t="str">
        <f>IF($A197="","",_xll.ciqfunctions.udf.CIQ($A197,"IQ_ASSET_TURNOVER",IQ_LTM,IQ_TODAY,"CHP"))</f>
        <v/>
      </c>
      <c r="J197" s="28" t="str">
        <f>IF($A197="","",_xll.ciqfunctions.udf.CIQ($A197,"IQ_INTAN_ASSETS_REV",IQ_LTM,IQ_TODAY,"CHP"))</f>
        <v/>
      </c>
      <c r="K197" s="28" t="str">
        <f>IF($A197="","",_xll.ciqfunctions.udf.CIQ($A197,"IQ_NET_WORKING_CAP_TOTAL_ASSETS",IQ_LTM,IQ_TODAY,"CHP"))</f>
        <v/>
      </c>
      <c r="L197" s="28" t="str">
        <f>IF($A197="","",_xll.ciqfunctions.udf.CIQ($A197,"IQ_AP_AR",IQ_LTM,IQ_TODAY,"CHP"))</f>
        <v/>
      </c>
      <c r="M197" s="28" t="str">
        <f>IF($A197="","",_xll.ciqfunctions.udf.CIQ($A197,"IQ_MGMT_RATE_RETURN",IQ_LTM,IQ_TODAY,"CHP"))</f>
        <v/>
      </c>
      <c r="N197" s="28" t="str">
        <f>IF($A197="","",_xll.ciqfunctions.udf.CIQ($A197,"IQ_GROSS_MARGIN",IQ_LTM,IQ_TODAY,"CHP"))</f>
        <v/>
      </c>
      <c r="O197" s="28" t="str">
        <f>IF($A197="","",_xll.ciqfunctions.udf.CIQ($A197,"IQ_EBITDA_MARGIN",IQ_LTM,IQ_TODAY,"CHP"))</f>
        <v/>
      </c>
      <c r="Q197" s="28" t="str">
        <f>IF($A197="","",_xll.ciqfunctions.udf.CIQ($A197,"IQ_FFO_INT",IQ_LTM,IQ_TODAY,"CHP"))</f>
        <v/>
      </c>
      <c r="R197" s="28" t="str">
        <f>IF($A197="","",_xll.ciqfunctions.udf.CIQ($A197,"IQ_EBITDA_INT",IQ_LTM,IQ_TODAY,"CHP"))</f>
        <v/>
      </c>
      <c r="S197" s="28" t="str">
        <f>IF($A197="","",_xll.ciqfunctions.udf.CIQ($A197,"IQ_FFO_TOTAL_DEBT",IQ_LTM,IQ_TODAY,"CHP"))</f>
        <v/>
      </c>
      <c r="T197" s="28" t="str">
        <f>IF($A197="","",_xll.ciqfunctions.udf.CIQ($A197,"IQ_NET_DEBT_EBITDA",IQ_LTM,IQ_TODAY,"CHP"))</f>
        <v/>
      </c>
      <c r="U197" s="28" t="str">
        <f>IF($A197="","",_xll.ciqfunctions.udf.CIQ($A197,"IQ_TOTAL_DEBT_CAP",IQ_LTM,IQ_TODAY,"CHP"))</f>
        <v/>
      </c>
      <c r="V197" s="28" t="str">
        <f>IF($A197="","",_xll.ciqfunctions.udf.CIQ($A197,"IQ_DEBT_TOTAL_LIAB",IQ_LTM,IQ_TODAY,"CHP"))</f>
        <v/>
      </c>
      <c r="W197" s="28" t="str">
        <f>IF($A197="","",_xll.ciqfunctions.udf.CIQ($A197,"IQ_TOTAL_DEBT_TOTAL_REV",IQ_LTM,IQ_TODAY,"CHP"))</f>
        <v/>
      </c>
      <c r="Y197" s="28" t="str">
        <f>IF($A197="","",_xll.ciqfunctions.udf.CIQ($A197,"IQ_FFO_PLUS_CASH_ST_DEBT",IQ_LTM,IQ_TODAY,"CHP"))</f>
        <v/>
      </c>
      <c r="Z197" s="28" t="str">
        <f>IF($A197="","",_xll.ciqfunctions.udf.CIQ($A197,"IQ_FFO_GROSS_PROFIT",IQ_LTM,IQ_TODAY,"CHP"))</f>
        <v/>
      </c>
      <c r="AA197" s="28" t="str">
        <f>IF($A197="","",_xll.ciqfunctions.udf.CIQ($A197,"IQ_BASIC_DEFENSE_INTERVAL",IQ_LTM,IQ_TODAY,"CHP"))</f>
        <v/>
      </c>
      <c r="AB197" s="28" t="str">
        <f>IF($A197="","",_xll.ciqfunctions.udf.CIQ($A197,"IQ_CURRENT_RATIO",IQ_LTM,IQ_TODAY,"CHP"))</f>
        <v/>
      </c>
      <c r="AC197" s="28" t="str">
        <f>IF($A197="","",_xll.ciqfunctions.udf.CIQ($A197,"IQ_QUICK_RATIO",IQ_LTM,IQ_TODAY,"CHP"))</f>
        <v/>
      </c>
    </row>
    <row r="198" spans="3:29" ht="12.75" customHeight="1" x14ac:dyDescent="0.2">
      <c r="C198" s="37" t="str">
        <f>IF($A198="","",_xll.ciqfunctions.udf.CIQ($A198,"IQ_PERIODDATE",IQ_LTM,IQ_TODAY,"CHP"))</f>
        <v/>
      </c>
      <c r="D198" s="28" t="str">
        <f>IF($A198="","",_xll.ciqfunctions.udf.CIQ($A198,"IQ_TOTAL_REV",IQ_LTM,IQ_TODAY,"CHP",,$B$4))</f>
        <v/>
      </c>
      <c r="E198" s="28" t="str">
        <f>IF($A198="","",_xll.ciqfunctions.udf.CIQ($A198,"IQ_TOTAL_EQUITY",IQ_LTM,IQ_TODAY,"CHP",,$B$4))</f>
        <v/>
      </c>
      <c r="F198" s="28" t="str">
        <f>IF($A198="","",_xll.ciqfunctions.udf.CIQ($A198,"IQ_RETURN_CAPITAL_CHP",IQ_LTM,IQ_TODAY,"CHP"))</f>
        <v/>
      </c>
      <c r="G198" s="28" t="str">
        <f>IF($A198="","",_xll.ciqfunctions.udf.CIQ($A198,"IQ_RECURRING_EARN_ASSETS",IQ_LTM,IQ_TODAY,"CHP"))</f>
        <v/>
      </c>
      <c r="H198" s="28" t="str">
        <f>IF($A198="","",_xll.ciqfunctions.udf.CIQ($A198,"IQ_NET_WORKING_CAP_REV",IQ_LTM,IQ_TODAY,"CHP"))</f>
        <v/>
      </c>
      <c r="I198" s="28" t="str">
        <f>IF($A198="","",_xll.ciqfunctions.udf.CIQ($A198,"IQ_ASSET_TURNOVER",IQ_LTM,IQ_TODAY,"CHP"))</f>
        <v/>
      </c>
      <c r="J198" s="28" t="str">
        <f>IF($A198="","",_xll.ciqfunctions.udf.CIQ($A198,"IQ_INTAN_ASSETS_REV",IQ_LTM,IQ_TODAY,"CHP"))</f>
        <v/>
      </c>
      <c r="K198" s="28" t="str">
        <f>IF($A198="","",_xll.ciqfunctions.udf.CIQ($A198,"IQ_NET_WORKING_CAP_TOTAL_ASSETS",IQ_LTM,IQ_TODAY,"CHP"))</f>
        <v/>
      </c>
      <c r="L198" s="28" t="str">
        <f>IF($A198="","",_xll.ciqfunctions.udf.CIQ($A198,"IQ_AP_AR",IQ_LTM,IQ_TODAY,"CHP"))</f>
        <v/>
      </c>
      <c r="M198" s="28" t="str">
        <f>IF($A198="","",_xll.ciqfunctions.udf.CIQ($A198,"IQ_MGMT_RATE_RETURN",IQ_LTM,IQ_TODAY,"CHP"))</f>
        <v/>
      </c>
      <c r="N198" s="28" t="str">
        <f>IF($A198="","",_xll.ciqfunctions.udf.CIQ($A198,"IQ_GROSS_MARGIN",IQ_LTM,IQ_TODAY,"CHP"))</f>
        <v/>
      </c>
      <c r="O198" s="28" t="str">
        <f>IF($A198="","",_xll.ciqfunctions.udf.CIQ($A198,"IQ_EBITDA_MARGIN",IQ_LTM,IQ_TODAY,"CHP"))</f>
        <v/>
      </c>
      <c r="Q198" s="28" t="str">
        <f>IF($A198="","",_xll.ciqfunctions.udf.CIQ($A198,"IQ_FFO_INT",IQ_LTM,IQ_TODAY,"CHP"))</f>
        <v/>
      </c>
      <c r="R198" s="28" t="str">
        <f>IF($A198="","",_xll.ciqfunctions.udf.CIQ($A198,"IQ_EBITDA_INT",IQ_LTM,IQ_TODAY,"CHP"))</f>
        <v/>
      </c>
      <c r="S198" s="28" t="str">
        <f>IF($A198="","",_xll.ciqfunctions.udf.CIQ($A198,"IQ_FFO_TOTAL_DEBT",IQ_LTM,IQ_TODAY,"CHP"))</f>
        <v/>
      </c>
      <c r="T198" s="28" t="str">
        <f>IF($A198="","",_xll.ciqfunctions.udf.CIQ($A198,"IQ_NET_DEBT_EBITDA",IQ_LTM,IQ_TODAY,"CHP"))</f>
        <v/>
      </c>
      <c r="U198" s="28" t="str">
        <f>IF($A198="","",_xll.ciqfunctions.udf.CIQ($A198,"IQ_TOTAL_DEBT_CAP",IQ_LTM,IQ_TODAY,"CHP"))</f>
        <v/>
      </c>
      <c r="V198" s="28" t="str">
        <f>IF($A198="","",_xll.ciqfunctions.udf.CIQ($A198,"IQ_DEBT_TOTAL_LIAB",IQ_LTM,IQ_TODAY,"CHP"))</f>
        <v/>
      </c>
      <c r="W198" s="28" t="str">
        <f>IF($A198="","",_xll.ciqfunctions.udf.CIQ($A198,"IQ_TOTAL_DEBT_TOTAL_REV",IQ_LTM,IQ_TODAY,"CHP"))</f>
        <v/>
      </c>
      <c r="Y198" s="28" t="str">
        <f>IF($A198="","",_xll.ciqfunctions.udf.CIQ($A198,"IQ_FFO_PLUS_CASH_ST_DEBT",IQ_LTM,IQ_TODAY,"CHP"))</f>
        <v/>
      </c>
      <c r="Z198" s="28" t="str">
        <f>IF($A198="","",_xll.ciqfunctions.udf.CIQ($A198,"IQ_FFO_GROSS_PROFIT",IQ_LTM,IQ_TODAY,"CHP"))</f>
        <v/>
      </c>
      <c r="AA198" s="28" t="str">
        <f>IF($A198="","",_xll.ciqfunctions.udf.CIQ($A198,"IQ_BASIC_DEFENSE_INTERVAL",IQ_LTM,IQ_TODAY,"CHP"))</f>
        <v/>
      </c>
      <c r="AB198" s="28" t="str">
        <f>IF($A198="","",_xll.ciqfunctions.udf.CIQ($A198,"IQ_CURRENT_RATIO",IQ_LTM,IQ_TODAY,"CHP"))</f>
        <v/>
      </c>
      <c r="AC198" s="28" t="str">
        <f>IF($A198="","",_xll.ciqfunctions.udf.CIQ($A198,"IQ_QUICK_RATIO",IQ_LTM,IQ_TODAY,"CHP"))</f>
        <v/>
      </c>
    </row>
    <row r="199" spans="3:29" ht="12.75" customHeight="1" x14ac:dyDescent="0.2">
      <c r="C199" s="37" t="str">
        <f>IF($A199="","",_xll.ciqfunctions.udf.CIQ($A199,"IQ_PERIODDATE",IQ_LTM,IQ_TODAY,"CHP"))</f>
        <v/>
      </c>
      <c r="D199" s="28" t="str">
        <f>IF($A199="","",_xll.ciqfunctions.udf.CIQ($A199,"IQ_TOTAL_REV",IQ_LTM,IQ_TODAY,"CHP",,$B$4))</f>
        <v/>
      </c>
      <c r="E199" s="28" t="str">
        <f>IF($A199="","",_xll.ciqfunctions.udf.CIQ($A199,"IQ_TOTAL_EQUITY",IQ_LTM,IQ_TODAY,"CHP",,$B$4))</f>
        <v/>
      </c>
      <c r="F199" s="28" t="str">
        <f>IF($A199="","",_xll.ciqfunctions.udf.CIQ($A199,"IQ_RETURN_CAPITAL_CHP",IQ_LTM,IQ_TODAY,"CHP"))</f>
        <v/>
      </c>
      <c r="G199" s="28" t="str">
        <f>IF($A199="","",_xll.ciqfunctions.udf.CIQ($A199,"IQ_RECURRING_EARN_ASSETS",IQ_LTM,IQ_TODAY,"CHP"))</f>
        <v/>
      </c>
      <c r="H199" s="28" t="str">
        <f>IF($A199="","",_xll.ciqfunctions.udf.CIQ($A199,"IQ_NET_WORKING_CAP_REV",IQ_LTM,IQ_TODAY,"CHP"))</f>
        <v/>
      </c>
      <c r="I199" s="28" t="str">
        <f>IF($A199="","",_xll.ciqfunctions.udf.CIQ($A199,"IQ_ASSET_TURNOVER",IQ_LTM,IQ_TODAY,"CHP"))</f>
        <v/>
      </c>
      <c r="J199" s="28" t="str">
        <f>IF($A199="","",_xll.ciqfunctions.udf.CIQ($A199,"IQ_INTAN_ASSETS_REV",IQ_LTM,IQ_TODAY,"CHP"))</f>
        <v/>
      </c>
      <c r="K199" s="28" t="str">
        <f>IF($A199="","",_xll.ciqfunctions.udf.CIQ($A199,"IQ_NET_WORKING_CAP_TOTAL_ASSETS",IQ_LTM,IQ_TODAY,"CHP"))</f>
        <v/>
      </c>
      <c r="L199" s="28" t="str">
        <f>IF($A199="","",_xll.ciqfunctions.udf.CIQ($A199,"IQ_AP_AR",IQ_LTM,IQ_TODAY,"CHP"))</f>
        <v/>
      </c>
      <c r="M199" s="28" t="str">
        <f>IF($A199="","",_xll.ciqfunctions.udf.CIQ($A199,"IQ_MGMT_RATE_RETURN",IQ_LTM,IQ_TODAY,"CHP"))</f>
        <v/>
      </c>
      <c r="N199" s="28" t="str">
        <f>IF($A199="","",_xll.ciqfunctions.udf.CIQ($A199,"IQ_GROSS_MARGIN",IQ_LTM,IQ_TODAY,"CHP"))</f>
        <v/>
      </c>
      <c r="O199" s="28" t="str">
        <f>IF($A199="","",_xll.ciqfunctions.udf.CIQ($A199,"IQ_EBITDA_MARGIN",IQ_LTM,IQ_TODAY,"CHP"))</f>
        <v/>
      </c>
      <c r="Q199" s="28" t="str">
        <f>IF($A199="","",_xll.ciqfunctions.udf.CIQ($A199,"IQ_FFO_INT",IQ_LTM,IQ_TODAY,"CHP"))</f>
        <v/>
      </c>
      <c r="R199" s="28" t="str">
        <f>IF($A199="","",_xll.ciqfunctions.udf.CIQ($A199,"IQ_EBITDA_INT",IQ_LTM,IQ_TODAY,"CHP"))</f>
        <v/>
      </c>
      <c r="S199" s="28" t="str">
        <f>IF($A199="","",_xll.ciqfunctions.udf.CIQ($A199,"IQ_FFO_TOTAL_DEBT",IQ_LTM,IQ_TODAY,"CHP"))</f>
        <v/>
      </c>
      <c r="T199" s="28" t="str">
        <f>IF($A199="","",_xll.ciqfunctions.udf.CIQ($A199,"IQ_NET_DEBT_EBITDA",IQ_LTM,IQ_TODAY,"CHP"))</f>
        <v/>
      </c>
      <c r="U199" s="28" t="str">
        <f>IF($A199="","",_xll.ciqfunctions.udf.CIQ($A199,"IQ_TOTAL_DEBT_CAP",IQ_LTM,IQ_TODAY,"CHP"))</f>
        <v/>
      </c>
      <c r="V199" s="28" t="str">
        <f>IF($A199="","",_xll.ciqfunctions.udf.CIQ($A199,"IQ_DEBT_TOTAL_LIAB",IQ_LTM,IQ_TODAY,"CHP"))</f>
        <v/>
      </c>
      <c r="W199" s="28" t="str">
        <f>IF($A199="","",_xll.ciqfunctions.udf.CIQ($A199,"IQ_TOTAL_DEBT_TOTAL_REV",IQ_LTM,IQ_TODAY,"CHP"))</f>
        <v/>
      </c>
      <c r="Y199" s="28" t="str">
        <f>IF($A199="","",_xll.ciqfunctions.udf.CIQ($A199,"IQ_FFO_PLUS_CASH_ST_DEBT",IQ_LTM,IQ_TODAY,"CHP"))</f>
        <v/>
      </c>
      <c r="Z199" s="28" t="str">
        <f>IF($A199="","",_xll.ciqfunctions.udf.CIQ($A199,"IQ_FFO_GROSS_PROFIT",IQ_LTM,IQ_TODAY,"CHP"))</f>
        <v/>
      </c>
      <c r="AA199" s="28" t="str">
        <f>IF($A199="","",_xll.ciqfunctions.udf.CIQ($A199,"IQ_BASIC_DEFENSE_INTERVAL",IQ_LTM,IQ_TODAY,"CHP"))</f>
        <v/>
      </c>
      <c r="AB199" s="28" t="str">
        <f>IF($A199="","",_xll.ciqfunctions.udf.CIQ($A199,"IQ_CURRENT_RATIO",IQ_LTM,IQ_TODAY,"CHP"))</f>
        <v/>
      </c>
      <c r="AC199" s="28" t="str">
        <f>IF($A199="","",_xll.ciqfunctions.udf.CIQ($A199,"IQ_QUICK_RATIO",IQ_LTM,IQ_TODAY,"CHP"))</f>
        <v/>
      </c>
    </row>
    <row r="200" spans="3:29" ht="12.75" customHeight="1" x14ac:dyDescent="0.2">
      <c r="C200" s="37" t="str">
        <f>IF($A200="","",_xll.ciqfunctions.udf.CIQ($A200,"IQ_PERIODDATE",IQ_LTM,IQ_TODAY,"CHP"))</f>
        <v/>
      </c>
      <c r="D200" s="28" t="str">
        <f>IF($A200="","",_xll.ciqfunctions.udf.CIQ($A200,"IQ_TOTAL_REV",IQ_LTM,IQ_TODAY,"CHP",,$B$4))</f>
        <v/>
      </c>
      <c r="E200" s="28" t="str">
        <f>IF($A200="","",_xll.ciqfunctions.udf.CIQ($A200,"IQ_TOTAL_EQUITY",IQ_LTM,IQ_TODAY,"CHP",,$B$4))</f>
        <v/>
      </c>
      <c r="F200" s="28" t="str">
        <f>IF($A200="","",_xll.ciqfunctions.udf.CIQ($A200,"IQ_RETURN_CAPITAL_CHP",IQ_LTM,IQ_TODAY,"CHP"))</f>
        <v/>
      </c>
      <c r="G200" s="28" t="str">
        <f>IF($A200="","",_xll.ciqfunctions.udf.CIQ($A200,"IQ_RECURRING_EARN_ASSETS",IQ_LTM,IQ_TODAY,"CHP"))</f>
        <v/>
      </c>
      <c r="H200" s="28" t="str">
        <f>IF($A200="","",_xll.ciqfunctions.udf.CIQ($A200,"IQ_NET_WORKING_CAP_REV",IQ_LTM,IQ_TODAY,"CHP"))</f>
        <v/>
      </c>
      <c r="I200" s="28" t="str">
        <f>IF($A200="","",_xll.ciqfunctions.udf.CIQ($A200,"IQ_ASSET_TURNOVER",IQ_LTM,IQ_TODAY,"CHP"))</f>
        <v/>
      </c>
      <c r="J200" s="28" t="str">
        <f>IF($A200="","",_xll.ciqfunctions.udf.CIQ($A200,"IQ_INTAN_ASSETS_REV",IQ_LTM,IQ_TODAY,"CHP"))</f>
        <v/>
      </c>
      <c r="K200" s="28" t="str">
        <f>IF($A200="","",_xll.ciqfunctions.udf.CIQ($A200,"IQ_NET_WORKING_CAP_TOTAL_ASSETS",IQ_LTM,IQ_TODAY,"CHP"))</f>
        <v/>
      </c>
      <c r="L200" s="28" t="str">
        <f>IF($A200="","",_xll.ciqfunctions.udf.CIQ($A200,"IQ_AP_AR",IQ_LTM,IQ_TODAY,"CHP"))</f>
        <v/>
      </c>
      <c r="M200" s="28" t="str">
        <f>IF($A200="","",_xll.ciqfunctions.udf.CIQ($A200,"IQ_MGMT_RATE_RETURN",IQ_LTM,IQ_TODAY,"CHP"))</f>
        <v/>
      </c>
      <c r="N200" s="28" t="str">
        <f>IF($A200="","",_xll.ciqfunctions.udf.CIQ($A200,"IQ_GROSS_MARGIN",IQ_LTM,IQ_TODAY,"CHP"))</f>
        <v/>
      </c>
      <c r="O200" s="28" t="str">
        <f>IF($A200="","",_xll.ciqfunctions.udf.CIQ($A200,"IQ_EBITDA_MARGIN",IQ_LTM,IQ_TODAY,"CHP"))</f>
        <v/>
      </c>
      <c r="Q200" s="28" t="str">
        <f>IF($A200="","",_xll.ciqfunctions.udf.CIQ($A200,"IQ_FFO_INT",IQ_LTM,IQ_TODAY,"CHP"))</f>
        <v/>
      </c>
      <c r="R200" s="28" t="str">
        <f>IF($A200="","",_xll.ciqfunctions.udf.CIQ($A200,"IQ_EBITDA_INT",IQ_LTM,IQ_TODAY,"CHP"))</f>
        <v/>
      </c>
      <c r="S200" s="28" t="str">
        <f>IF($A200="","",_xll.ciqfunctions.udf.CIQ($A200,"IQ_FFO_TOTAL_DEBT",IQ_LTM,IQ_TODAY,"CHP"))</f>
        <v/>
      </c>
      <c r="T200" s="28" t="str">
        <f>IF($A200="","",_xll.ciqfunctions.udf.CIQ($A200,"IQ_NET_DEBT_EBITDA",IQ_LTM,IQ_TODAY,"CHP"))</f>
        <v/>
      </c>
      <c r="U200" s="28" t="str">
        <f>IF($A200="","",_xll.ciqfunctions.udf.CIQ($A200,"IQ_TOTAL_DEBT_CAP",IQ_LTM,IQ_TODAY,"CHP"))</f>
        <v/>
      </c>
      <c r="V200" s="28" t="str">
        <f>IF($A200="","",_xll.ciqfunctions.udf.CIQ($A200,"IQ_DEBT_TOTAL_LIAB",IQ_LTM,IQ_TODAY,"CHP"))</f>
        <v/>
      </c>
      <c r="W200" s="28" t="str">
        <f>IF($A200="","",_xll.ciqfunctions.udf.CIQ($A200,"IQ_TOTAL_DEBT_TOTAL_REV",IQ_LTM,IQ_TODAY,"CHP"))</f>
        <v/>
      </c>
      <c r="Y200" s="28" t="str">
        <f>IF($A200="","",_xll.ciqfunctions.udf.CIQ($A200,"IQ_FFO_PLUS_CASH_ST_DEBT",IQ_LTM,IQ_TODAY,"CHP"))</f>
        <v/>
      </c>
      <c r="Z200" s="28" t="str">
        <f>IF($A200="","",_xll.ciqfunctions.udf.CIQ($A200,"IQ_FFO_GROSS_PROFIT",IQ_LTM,IQ_TODAY,"CHP"))</f>
        <v/>
      </c>
      <c r="AA200" s="28" t="str">
        <f>IF($A200="","",_xll.ciqfunctions.udf.CIQ($A200,"IQ_BASIC_DEFENSE_INTERVAL",IQ_LTM,IQ_TODAY,"CHP"))</f>
        <v/>
      </c>
      <c r="AB200" s="28" t="str">
        <f>IF($A200="","",_xll.ciqfunctions.udf.CIQ($A200,"IQ_CURRENT_RATIO",IQ_LTM,IQ_TODAY,"CHP"))</f>
        <v/>
      </c>
      <c r="AC200" s="28" t="str">
        <f>IF($A200="","",_xll.ciqfunctions.udf.CIQ($A200,"IQ_QUICK_RATIO",IQ_LTM,IQ_TODAY,"CHP"))</f>
        <v/>
      </c>
    </row>
    <row r="201" spans="3:29" ht="12.75" customHeight="1" x14ac:dyDescent="0.2">
      <c r="C201" s="37" t="str">
        <f>IF($A201="","",_xll.ciqfunctions.udf.CIQ($A201,"IQ_PERIODDATE",IQ_LTM,IQ_TODAY,"CHP"))</f>
        <v/>
      </c>
      <c r="D201" s="28" t="str">
        <f>IF($A201="","",_xll.ciqfunctions.udf.CIQ($A201,"IQ_TOTAL_REV",IQ_LTM,IQ_TODAY,"CHP",,$B$4))</f>
        <v/>
      </c>
      <c r="E201" s="28" t="str">
        <f>IF($A201="","",_xll.ciqfunctions.udf.CIQ($A201,"IQ_TOTAL_EQUITY",IQ_LTM,IQ_TODAY,"CHP",,$B$4))</f>
        <v/>
      </c>
      <c r="F201" s="28" t="str">
        <f>IF($A201="","",_xll.ciqfunctions.udf.CIQ($A201,"IQ_RETURN_CAPITAL_CHP",IQ_LTM,IQ_TODAY,"CHP"))</f>
        <v/>
      </c>
      <c r="G201" s="28" t="str">
        <f>IF($A201="","",_xll.ciqfunctions.udf.CIQ($A201,"IQ_RECURRING_EARN_ASSETS",IQ_LTM,IQ_TODAY,"CHP"))</f>
        <v/>
      </c>
      <c r="H201" s="28" t="str">
        <f>IF($A201="","",_xll.ciqfunctions.udf.CIQ($A201,"IQ_NET_WORKING_CAP_REV",IQ_LTM,IQ_TODAY,"CHP"))</f>
        <v/>
      </c>
      <c r="I201" s="28" t="str">
        <f>IF($A201="","",_xll.ciqfunctions.udf.CIQ($A201,"IQ_ASSET_TURNOVER",IQ_LTM,IQ_TODAY,"CHP"))</f>
        <v/>
      </c>
      <c r="J201" s="28" t="str">
        <f>IF($A201="","",_xll.ciqfunctions.udf.CIQ($A201,"IQ_INTAN_ASSETS_REV",IQ_LTM,IQ_TODAY,"CHP"))</f>
        <v/>
      </c>
      <c r="K201" s="28" t="str">
        <f>IF($A201="","",_xll.ciqfunctions.udf.CIQ($A201,"IQ_NET_WORKING_CAP_TOTAL_ASSETS",IQ_LTM,IQ_TODAY,"CHP"))</f>
        <v/>
      </c>
      <c r="L201" s="28" t="str">
        <f>IF($A201="","",_xll.ciqfunctions.udf.CIQ($A201,"IQ_AP_AR",IQ_LTM,IQ_TODAY,"CHP"))</f>
        <v/>
      </c>
      <c r="M201" s="28" t="str">
        <f>IF($A201="","",_xll.ciqfunctions.udf.CIQ($A201,"IQ_MGMT_RATE_RETURN",IQ_LTM,IQ_TODAY,"CHP"))</f>
        <v/>
      </c>
      <c r="N201" s="28" t="str">
        <f>IF($A201="","",_xll.ciqfunctions.udf.CIQ($A201,"IQ_GROSS_MARGIN",IQ_LTM,IQ_TODAY,"CHP"))</f>
        <v/>
      </c>
      <c r="O201" s="28" t="str">
        <f>IF($A201="","",_xll.ciqfunctions.udf.CIQ($A201,"IQ_EBITDA_MARGIN",IQ_LTM,IQ_TODAY,"CHP"))</f>
        <v/>
      </c>
      <c r="Q201" s="28" t="str">
        <f>IF($A201="","",_xll.ciqfunctions.udf.CIQ($A201,"IQ_FFO_INT",IQ_LTM,IQ_TODAY,"CHP"))</f>
        <v/>
      </c>
      <c r="R201" s="28" t="str">
        <f>IF($A201="","",_xll.ciqfunctions.udf.CIQ($A201,"IQ_EBITDA_INT",IQ_LTM,IQ_TODAY,"CHP"))</f>
        <v/>
      </c>
      <c r="S201" s="28" t="str">
        <f>IF($A201="","",_xll.ciqfunctions.udf.CIQ($A201,"IQ_FFO_TOTAL_DEBT",IQ_LTM,IQ_TODAY,"CHP"))</f>
        <v/>
      </c>
      <c r="T201" s="28" t="str">
        <f>IF($A201="","",_xll.ciqfunctions.udf.CIQ($A201,"IQ_NET_DEBT_EBITDA",IQ_LTM,IQ_TODAY,"CHP"))</f>
        <v/>
      </c>
      <c r="U201" s="28" t="str">
        <f>IF($A201="","",_xll.ciqfunctions.udf.CIQ($A201,"IQ_TOTAL_DEBT_CAP",IQ_LTM,IQ_TODAY,"CHP"))</f>
        <v/>
      </c>
      <c r="V201" s="28" t="str">
        <f>IF($A201="","",_xll.ciqfunctions.udf.CIQ($A201,"IQ_DEBT_TOTAL_LIAB",IQ_LTM,IQ_TODAY,"CHP"))</f>
        <v/>
      </c>
      <c r="W201" s="28" t="str">
        <f>IF($A201="","",_xll.ciqfunctions.udf.CIQ($A201,"IQ_TOTAL_DEBT_TOTAL_REV",IQ_LTM,IQ_TODAY,"CHP"))</f>
        <v/>
      </c>
      <c r="Y201" s="28" t="str">
        <f>IF($A201="","",_xll.ciqfunctions.udf.CIQ($A201,"IQ_FFO_PLUS_CASH_ST_DEBT",IQ_LTM,IQ_TODAY,"CHP"))</f>
        <v/>
      </c>
      <c r="Z201" s="28" t="str">
        <f>IF($A201="","",_xll.ciqfunctions.udf.CIQ($A201,"IQ_FFO_GROSS_PROFIT",IQ_LTM,IQ_TODAY,"CHP"))</f>
        <v/>
      </c>
      <c r="AA201" s="28" t="str">
        <f>IF($A201="","",_xll.ciqfunctions.udf.CIQ($A201,"IQ_BASIC_DEFENSE_INTERVAL",IQ_LTM,IQ_TODAY,"CHP"))</f>
        <v/>
      </c>
      <c r="AB201" s="28" t="str">
        <f>IF($A201="","",_xll.ciqfunctions.udf.CIQ($A201,"IQ_CURRENT_RATIO",IQ_LTM,IQ_TODAY,"CHP"))</f>
        <v/>
      </c>
      <c r="AC201" s="28" t="str">
        <f>IF($A201="","",_xll.ciqfunctions.udf.CIQ($A201,"IQ_QUICK_RATIO",IQ_LTM,IQ_TODAY,"CHP"))</f>
        <v/>
      </c>
    </row>
    <row r="202" spans="3:29" ht="12.75" customHeight="1" x14ac:dyDescent="0.2">
      <c r="C202" s="37" t="str">
        <f>IF($A202="","",_xll.ciqfunctions.udf.CIQ($A202,"IQ_PERIODDATE",IQ_LTM,IQ_TODAY,"CHP"))</f>
        <v/>
      </c>
      <c r="D202" s="28" t="str">
        <f>IF($A202="","",_xll.ciqfunctions.udf.CIQ($A202,"IQ_TOTAL_REV",IQ_LTM,IQ_TODAY,"CHP",,$B$4))</f>
        <v/>
      </c>
      <c r="E202" s="28" t="str">
        <f>IF($A202="","",_xll.ciqfunctions.udf.CIQ($A202,"IQ_TOTAL_EQUITY",IQ_LTM,IQ_TODAY,"CHP",,$B$4))</f>
        <v/>
      </c>
      <c r="F202" s="28" t="str">
        <f>IF($A202="","",_xll.ciqfunctions.udf.CIQ($A202,"IQ_RETURN_CAPITAL_CHP",IQ_LTM,IQ_TODAY,"CHP"))</f>
        <v/>
      </c>
      <c r="G202" s="28" t="str">
        <f>IF($A202="","",_xll.ciqfunctions.udf.CIQ($A202,"IQ_RECURRING_EARN_ASSETS",IQ_LTM,IQ_TODAY,"CHP"))</f>
        <v/>
      </c>
      <c r="H202" s="28" t="str">
        <f>IF($A202="","",_xll.ciqfunctions.udf.CIQ($A202,"IQ_NET_WORKING_CAP_REV",IQ_LTM,IQ_TODAY,"CHP"))</f>
        <v/>
      </c>
      <c r="I202" s="28" t="str">
        <f>IF($A202="","",_xll.ciqfunctions.udf.CIQ($A202,"IQ_ASSET_TURNOVER",IQ_LTM,IQ_TODAY,"CHP"))</f>
        <v/>
      </c>
      <c r="J202" s="28" t="str">
        <f>IF($A202="","",_xll.ciqfunctions.udf.CIQ($A202,"IQ_INTAN_ASSETS_REV",IQ_LTM,IQ_TODAY,"CHP"))</f>
        <v/>
      </c>
      <c r="K202" s="28" t="str">
        <f>IF($A202="","",_xll.ciqfunctions.udf.CIQ($A202,"IQ_NET_WORKING_CAP_TOTAL_ASSETS",IQ_LTM,IQ_TODAY,"CHP"))</f>
        <v/>
      </c>
      <c r="L202" s="28" t="str">
        <f>IF($A202="","",_xll.ciqfunctions.udf.CIQ($A202,"IQ_AP_AR",IQ_LTM,IQ_TODAY,"CHP"))</f>
        <v/>
      </c>
      <c r="M202" s="28" t="str">
        <f>IF($A202="","",_xll.ciqfunctions.udf.CIQ($A202,"IQ_MGMT_RATE_RETURN",IQ_LTM,IQ_TODAY,"CHP"))</f>
        <v/>
      </c>
      <c r="N202" s="28" t="str">
        <f>IF($A202="","",_xll.ciqfunctions.udf.CIQ($A202,"IQ_GROSS_MARGIN",IQ_LTM,IQ_TODAY,"CHP"))</f>
        <v/>
      </c>
      <c r="O202" s="28" t="str">
        <f>IF($A202="","",_xll.ciqfunctions.udf.CIQ($A202,"IQ_EBITDA_MARGIN",IQ_LTM,IQ_TODAY,"CHP"))</f>
        <v/>
      </c>
      <c r="Q202" s="28" t="str">
        <f>IF($A202="","",_xll.ciqfunctions.udf.CIQ($A202,"IQ_FFO_INT",IQ_LTM,IQ_TODAY,"CHP"))</f>
        <v/>
      </c>
      <c r="R202" s="28" t="str">
        <f>IF($A202="","",_xll.ciqfunctions.udf.CIQ($A202,"IQ_EBITDA_INT",IQ_LTM,IQ_TODAY,"CHP"))</f>
        <v/>
      </c>
      <c r="S202" s="28" t="str">
        <f>IF($A202="","",_xll.ciqfunctions.udf.CIQ($A202,"IQ_FFO_TOTAL_DEBT",IQ_LTM,IQ_TODAY,"CHP"))</f>
        <v/>
      </c>
      <c r="T202" s="28" t="str">
        <f>IF($A202="","",_xll.ciqfunctions.udf.CIQ($A202,"IQ_NET_DEBT_EBITDA",IQ_LTM,IQ_TODAY,"CHP"))</f>
        <v/>
      </c>
      <c r="U202" s="28" t="str">
        <f>IF($A202="","",_xll.ciqfunctions.udf.CIQ($A202,"IQ_TOTAL_DEBT_CAP",IQ_LTM,IQ_TODAY,"CHP"))</f>
        <v/>
      </c>
      <c r="V202" s="28" t="str">
        <f>IF($A202="","",_xll.ciqfunctions.udf.CIQ($A202,"IQ_DEBT_TOTAL_LIAB",IQ_LTM,IQ_TODAY,"CHP"))</f>
        <v/>
      </c>
      <c r="W202" s="28" t="str">
        <f>IF($A202="","",_xll.ciqfunctions.udf.CIQ($A202,"IQ_TOTAL_DEBT_TOTAL_REV",IQ_LTM,IQ_TODAY,"CHP"))</f>
        <v/>
      </c>
      <c r="Y202" s="28" t="str">
        <f>IF($A202="","",_xll.ciqfunctions.udf.CIQ($A202,"IQ_FFO_PLUS_CASH_ST_DEBT",IQ_LTM,IQ_TODAY,"CHP"))</f>
        <v/>
      </c>
      <c r="Z202" s="28" t="str">
        <f>IF($A202="","",_xll.ciqfunctions.udf.CIQ($A202,"IQ_FFO_GROSS_PROFIT",IQ_LTM,IQ_TODAY,"CHP"))</f>
        <v/>
      </c>
      <c r="AA202" s="28" t="str">
        <f>IF($A202="","",_xll.ciqfunctions.udf.CIQ($A202,"IQ_BASIC_DEFENSE_INTERVAL",IQ_LTM,IQ_TODAY,"CHP"))</f>
        <v/>
      </c>
      <c r="AB202" s="28" t="str">
        <f>IF($A202="","",_xll.ciqfunctions.udf.CIQ($A202,"IQ_CURRENT_RATIO",IQ_LTM,IQ_TODAY,"CHP"))</f>
        <v/>
      </c>
      <c r="AC202" s="28" t="str">
        <f>IF($A202="","",_xll.ciqfunctions.udf.CIQ($A202,"IQ_QUICK_RATIO",IQ_LTM,IQ_TODAY,"CHP"))</f>
        <v/>
      </c>
    </row>
    <row r="203" spans="3:29" ht="12.75" customHeight="1" x14ac:dyDescent="0.2">
      <c r="C203" s="37" t="str">
        <f>IF($A203="","",_xll.ciqfunctions.udf.CIQ($A203,"IQ_PERIODDATE",IQ_LTM,IQ_TODAY,"CHP"))</f>
        <v/>
      </c>
      <c r="D203" s="28" t="str">
        <f>IF($A203="","",_xll.ciqfunctions.udf.CIQ($A203,"IQ_TOTAL_REV",IQ_LTM,IQ_TODAY,"CHP",,$B$4))</f>
        <v/>
      </c>
      <c r="E203" s="28" t="str">
        <f>IF($A203="","",_xll.ciqfunctions.udf.CIQ($A203,"IQ_TOTAL_EQUITY",IQ_LTM,IQ_TODAY,"CHP",,$B$4))</f>
        <v/>
      </c>
      <c r="F203" s="28" t="str">
        <f>IF($A203="","",_xll.ciqfunctions.udf.CIQ($A203,"IQ_RETURN_CAPITAL_CHP",IQ_LTM,IQ_TODAY,"CHP"))</f>
        <v/>
      </c>
      <c r="G203" s="28" t="str">
        <f>IF($A203="","",_xll.ciqfunctions.udf.CIQ($A203,"IQ_RECURRING_EARN_ASSETS",IQ_LTM,IQ_TODAY,"CHP"))</f>
        <v/>
      </c>
      <c r="H203" s="28" t="str">
        <f>IF($A203="","",_xll.ciqfunctions.udf.CIQ($A203,"IQ_NET_WORKING_CAP_REV",IQ_LTM,IQ_TODAY,"CHP"))</f>
        <v/>
      </c>
      <c r="I203" s="28" t="str">
        <f>IF($A203="","",_xll.ciqfunctions.udf.CIQ($A203,"IQ_ASSET_TURNOVER",IQ_LTM,IQ_TODAY,"CHP"))</f>
        <v/>
      </c>
      <c r="J203" s="28" t="str">
        <f>IF($A203="","",_xll.ciqfunctions.udf.CIQ($A203,"IQ_INTAN_ASSETS_REV",IQ_LTM,IQ_TODAY,"CHP"))</f>
        <v/>
      </c>
      <c r="K203" s="28" t="str">
        <f>IF($A203="","",_xll.ciqfunctions.udf.CIQ($A203,"IQ_NET_WORKING_CAP_TOTAL_ASSETS",IQ_LTM,IQ_TODAY,"CHP"))</f>
        <v/>
      </c>
      <c r="L203" s="28" t="str">
        <f>IF($A203="","",_xll.ciqfunctions.udf.CIQ($A203,"IQ_AP_AR",IQ_LTM,IQ_TODAY,"CHP"))</f>
        <v/>
      </c>
      <c r="M203" s="28" t="str">
        <f>IF($A203="","",_xll.ciqfunctions.udf.CIQ($A203,"IQ_MGMT_RATE_RETURN",IQ_LTM,IQ_TODAY,"CHP"))</f>
        <v/>
      </c>
      <c r="N203" s="28" t="str">
        <f>IF($A203="","",_xll.ciqfunctions.udf.CIQ($A203,"IQ_GROSS_MARGIN",IQ_LTM,IQ_TODAY,"CHP"))</f>
        <v/>
      </c>
      <c r="O203" s="28" t="str">
        <f>IF($A203="","",_xll.ciqfunctions.udf.CIQ($A203,"IQ_EBITDA_MARGIN",IQ_LTM,IQ_TODAY,"CHP"))</f>
        <v/>
      </c>
      <c r="Q203" s="28" t="str">
        <f>IF($A203="","",_xll.ciqfunctions.udf.CIQ($A203,"IQ_FFO_INT",IQ_LTM,IQ_TODAY,"CHP"))</f>
        <v/>
      </c>
      <c r="R203" s="28" t="str">
        <f>IF($A203="","",_xll.ciqfunctions.udf.CIQ($A203,"IQ_EBITDA_INT",IQ_LTM,IQ_TODAY,"CHP"))</f>
        <v/>
      </c>
      <c r="S203" s="28" t="str">
        <f>IF($A203="","",_xll.ciqfunctions.udf.CIQ($A203,"IQ_FFO_TOTAL_DEBT",IQ_LTM,IQ_TODAY,"CHP"))</f>
        <v/>
      </c>
      <c r="T203" s="28" t="str">
        <f>IF($A203="","",_xll.ciqfunctions.udf.CIQ($A203,"IQ_NET_DEBT_EBITDA",IQ_LTM,IQ_TODAY,"CHP"))</f>
        <v/>
      </c>
      <c r="U203" s="28" t="str">
        <f>IF($A203="","",_xll.ciqfunctions.udf.CIQ($A203,"IQ_TOTAL_DEBT_CAP",IQ_LTM,IQ_TODAY,"CHP"))</f>
        <v/>
      </c>
      <c r="V203" s="28" t="str">
        <f>IF($A203="","",_xll.ciqfunctions.udf.CIQ($A203,"IQ_DEBT_TOTAL_LIAB",IQ_LTM,IQ_TODAY,"CHP"))</f>
        <v/>
      </c>
      <c r="W203" s="28" t="str">
        <f>IF($A203="","",_xll.ciqfunctions.udf.CIQ($A203,"IQ_TOTAL_DEBT_TOTAL_REV",IQ_LTM,IQ_TODAY,"CHP"))</f>
        <v/>
      </c>
      <c r="Y203" s="28" t="str">
        <f>IF($A203="","",_xll.ciqfunctions.udf.CIQ($A203,"IQ_FFO_PLUS_CASH_ST_DEBT",IQ_LTM,IQ_TODAY,"CHP"))</f>
        <v/>
      </c>
      <c r="Z203" s="28" t="str">
        <f>IF($A203="","",_xll.ciqfunctions.udf.CIQ($A203,"IQ_FFO_GROSS_PROFIT",IQ_LTM,IQ_TODAY,"CHP"))</f>
        <v/>
      </c>
      <c r="AA203" s="28" t="str">
        <f>IF($A203="","",_xll.ciqfunctions.udf.CIQ($A203,"IQ_BASIC_DEFENSE_INTERVAL",IQ_LTM,IQ_TODAY,"CHP"))</f>
        <v/>
      </c>
      <c r="AB203" s="28" t="str">
        <f>IF($A203="","",_xll.ciqfunctions.udf.CIQ($A203,"IQ_CURRENT_RATIO",IQ_LTM,IQ_TODAY,"CHP"))</f>
        <v/>
      </c>
      <c r="AC203" s="28" t="str">
        <f>IF($A203="","",_xll.ciqfunctions.udf.CIQ($A203,"IQ_QUICK_RATIO",IQ_LTM,IQ_TODAY,"CHP"))</f>
        <v/>
      </c>
    </row>
    <row r="204" spans="3:29" ht="12.75" customHeight="1" x14ac:dyDescent="0.2">
      <c r="C204" s="37" t="str">
        <f>IF($A204="","",_xll.ciqfunctions.udf.CIQ($A204,"IQ_PERIODDATE",IQ_LTM,IQ_TODAY,"CHP"))</f>
        <v/>
      </c>
      <c r="D204" s="28" t="str">
        <f>IF($A204="","",_xll.ciqfunctions.udf.CIQ($A204,"IQ_TOTAL_REV",IQ_LTM,IQ_TODAY,"CHP",,$B$4))</f>
        <v/>
      </c>
      <c r="E204" s="28" t="str">
        <f>IF($A204="","",_xll.ciqfunctions.udf.CIQ($A204,"IQ_TOTAL_EQUITY",IQ_LTM,IQ_TODAY,"CHP",,$B$4))</f>
        <v/>
      </c>
      <c r="F204" s="28" t="str">
        <f>IF($A204="","",_xll.ciqfunctions.udf.CIQ($A204,"IQ_RETURN_CAPITAL_CHP",IQ_LTM,IQ_TODAY,"CHP"))</f>
        <v/>
      </c>
      <c r="G204" s="28" t="str">
        <f>IF($A204="","",_xll.ciqfunctions.udf.CIQ($A204,"IQ_RECURRING_EARN_ASSETS",IQ_LTM,IQ_TODAY,"CHP"))</f>
        <v/>
      </c>
      <c r="H204" s="28" t="str">
        <f>IF($A204="","",_xll.ciqfunctions.udf.CIQ($A204,"IQ_NET_WORKING_CAP_REV",IQ_LTM,IQ_TODAY,"CHP"))</f>
        <v/>
      </c>
      <c r="I204" s="28" t="str">
        <f>IF($A204="","",_xll.ciqfunctions.udf.CIQ($A204,"IQ_ASSET_TURNOVER",IQ_LTM,IQ_TODAY,"CHP"))</f>
        <v/>
      </c>
      <c r="J204" s="28" t="str">
        <f>IF($A204="","",_xll.ciqfunctions.udf.CIQ($A204,"IQ_INTAN_ASSETS_REV",IQ_LTM,IQ_TODAY,"CHP"))</f>
        <v/>
      </c>
      <c r="K204" s="28" t="str">
        <f>IF($A204="","",_xll.ciqfunctions.udf.CIQ($A204,"IQ_NET_WORKING_CAP_TOTAL_ASSETS",IQ_LTM,IQ_TODAY,"CHP"))</f>
        <v/>
      </c>
      <c r="L204" s="28" t="str">
        <f>IF($A204="","",_xll.ciqfunctions.udf.CIQ($A204,"IQ_AP_AR",IQ_LTM,IQ_TODAY,"CHP"))</f>
        <v/>
      </c>
      <c r="M204" s="28" t="str">
        <f>IF($A204="","",_xll.ciqfunctions.udf.CIQ($A204,"IQ_MGMT_RATE_RETURN",IQ_LTM,IQ_TODAY,"CHP"))</f>
        <v/>
      </c>
      <c r="N204" s="28" t="str">
        <f>IF($A204="","",_xll.ciqfunctions.udf.CIQ($A204,"IQ_GROSS_MARGIN",IQ_LTM,IQ_TODAY,"CHP"))</f>
        <v/>
      </c>
      <c r="O204" s="28" t="str">
        <f>IF($A204="","",_xll.ciqfunctions.udf.CIQ($A204,"IQ_EBITDA_MARGIN",IQ_LTM,IQ_TODAY,"CHP"))</f>
        <v/>
      </c>
      <c r="Q204" s="28" t="str">
        <f>IF($A204="","",_xll.ciqfunctions.udf.CIQ($A204,"IQ_FFO_INT",IQ_LTM,IQ_TODAY,"CHP"))</f>
        <v/>
      </c>
      <c r="R204" s="28" t="str">
        <f>IF($A204="","",_xll.ciqfunctions.udf.CIQ($A204,"IQ_EBITDA_INT",IQ_LTM,IQ_TODAY,"CHP"))</f>
        <v/>
      </c>
      <c r="S204" s="28" t="str">
        <f>IF($A204="","",_xll.ciqfunctions.udf.CIQ($A204,"IQ_FFO_TOTAL_DEBT",IQ_LTM,IQ_TODAY,"CHP"))</f>
        <v/>
      </c>
      <c r="T204" s="28" t="str">
        <f>IF($A204="","",_xll.ciqfunctions.udf.CIQ($A204,"IQ_NET_DEBT_EBITDA",IQ_LTM,IQ_TODAY,"CHP"))</f>
        <v/>
      </c>
      <c r="U204" s="28" t="str">
        <f>IF($A204="","",_xll.ciqfunctions.udf.CIQ($A204,"IQ_TOTAL_DEBT_CAP",IQ_LTM,IQ_TODAY,"CHP"))</f>
        <v/>
      </c>
      <c r="V204" s="28" t="str">
        <f>IF($A204="","",_xll.ciqfunctions.udf.CIQ($A204,"IQ_DEBT_TOTAL_LIAB",IQ_LTM,IQ_TODAY,"CHP"))</f>
        <v/>
      </c>
      <c r="W204" s="28" t="str">
        <f>IF($A204="","",_xll.ciqfunctions.udf.CIQ($A204,"IQ_TOTAL_DEBT_TOTAL_REV",IQ_LTM,IQ_TODAY,"CHP"))</f>
        <v/>
      </c>
      <c r="Y204" s="28" t="str">
        <f>IF($A204="","",_xll.ciqfunctions.udf.CIQ($A204,"IQ_FFO_PLUS_CASH_ST_DEBT",IQ_LTM,IQ_TODAY,"CHP"))</f>
        <v/>
      </c>
      <c r="Z204" s="28" t="str">
        <f>IF($A204="","",_xll.ciqfunctions.udf.CIQ($A204,"IQ_FFO_GROSS_PROFIT",IQ_LTM,IQ_TODAY,"CHP"))</f>
        <v/>
      </c>
      <c r="AA204" s="28" t="str">
        <f>IF($A204="","",_xll.ciqfunctions.udf.CIQ($A204,"IQ_BASIC_DEFENSE_INTERVAL",IQ_LTM,IQ_TODAY,"CHP"))</f>
        <v/>
      </c>
      <c r="AB204" s="28" t="str">
        <f>IF($A204="","",_xll.ciqfunctions.udf.CIQ($A204,"IQ_CURRENT_RATIO",IQ_LTM,IQ_TODAY,"CHP"))</f>
        <v/>
      </c>
      <c r="AC204" s="28" t="str">
        <f>IF($A204="","",_xll.ciqfunctions.udf.CIQ($A204,"IQ_QUICK_RATIO",IQ_LTM,IQ_TODAY,"CHP"))</f>
        <v/>
      </c>
    </row>
    <row r="205" spans="3:29" ht="12.75" customHeight="1" x14ac:dyDescent="0.2">
      <c r="C205" s="37" t="str">
        <f>IF($A205="","",_xll.ciqfunctions.udf.CIQ($A205,"IQ_PERIODDATE",IQ_LTM,IQ_TODAY,"CHP"))</f>
        <v/>
      </c>
      <c r="D205" s="28" t="str">
        <f>IF($A205="","",_xll.ciqfunctions.udf.CIQ($A205,"IQ_TOTAL_REV",IQ_LTM,IQ_TODAY,"CHP",,$B$4))</f>
        <v/>
      </c>
      <c r="E205" s="28" t="str">
        <f>IF($A205="","",_xll.ciqfunctions.udf.CIQ($A205,"IQ_TOTAL_EQUITY",IQ_LTM,IQ_TODAY,"CHP",,$B$4))</f>
        <v/>
      </c>
      <c r="F205" s="28" t="str">
        <f>IF($A205="","",_xll.ciqfunctions.udf.CIQ($A205,"IQ_RETURN_CAPITAL_CHP",IQ_LTM,IQ_TODAY,"CHP"))</f>
        <v/>
      </c>
      <c r="G205" s="28" t="str">
        <f>IF($A205="","",_xll.ciqfunctions.udf.CIQ($A205,"IQ_RECURRING_EARN_ASSETS",IQ_LTM,IQ_TODAY,"CHP"))</f>
        <v/>
      </c>
      <c r="H205" s="28" t="str">
        <f>IF($A205="","",_xll.ciqfunctions.udf.CIQ($A205,"IQ_NET_WORKING_CAP_REV",IQ_LTM,IQ_TODAY,"CHP"))</f>
        <v/>
      </c>
      <c r="I205" s="28" t="str">
        <f>IF($A205="","",_xll.ciqfunctions.udf.CIQ($A205,"IQ_ASSET_TURNOVER",IQ_LTM,IQ_TODAY,"CHP"))</f>
        <v/>
      </c>
      <c r="J205" s="28" t="str">
        <f>IF($A205="","",_xll.ciqfunctions.udf.CIQ($A205,"IQ_INTAN_ASSETS_REV",IQ_LTM,IQ_TODAY,"CHP"))</f>
        <v/>
      </c>
      <c r="K205" s="28" t="str">
        <f>IF($A205="","",_xll.ciqfunctions.udf.CIQ($A205,"IQ_NET_WORKING_CAP_TOTAL_ASSETS",IQ_LTM,IQ_TODAY,"CHP"))</f>
        <v/>
      </c>
      <c r="L205" s="28" t="str">
        <f>IF($A205="","",_xll.ciqfunctions.udf.CIQ($A205,"IQ_AP_AR",IQ_LTM,IQ_TODAY,"CHP"))</f>
        <v/>
      </c>
      <c r="M205" s="28" t="str">
        <f>IF($A205="","",_xll.ciqfunctions.udf.CIQ($A205,"IQ_MGMT_RATE_RETURN",IQ_LTM,IQ_TODAY,"CHP"))</f>
        <v/>
      </c>
      <c r="N205" s="28" t="str">
        <f>IF($A205="","",_xll.ciqfunctions.udf.CIQ($A205,"IQ_GROSS_MARGIN",IQ_LTM,IQ_TODAY,"CHP"))</f>
        <v/>
      </c>
      <c r="O205" s="28" t="str">
        <f>IF($A205="","",_xll.ciqfunctions.udf.CIQ($A205,"IQ_EBITDA_MARGIN",IQ_LTM,IQ_TODAY,"CHP"))</f>
        <v/>
      </c>
      <c r="Q205" s="28" t="str">
        <f>IF($A205="","",_xll.ciqfunctions.udf.CIQ($A205,"IQ_FFO_INT",IQ_LTM,IQ_TODAY,"CHP"))</f>
        <v/>
      </c>
      <c r="R205" s="28" t="str">
        <f>IF($A205="","",_xll.ciqfunctions.udf.CIQ($A205,"IQ_EBITDA_INT",IQ_LTM,IQ_TODAY,"CHP"))</f>
        <v/>
      </c>
      <c r="S205" s="28" t="str">
        <f>IF($A205="","",_xll.ciqfunctions.udf.CIQ($A205,"IQ_FFO_TOTAL_DEBT",IQ_LTM,IQ_TODAY,"CHP"))</f>
        <v/>
      </c>
      <c r="T205" s="28" t="str">
        <f>IF($A205="","",_xll.ciqfunctions.udf.CIQ($A205,"IQ_NET_DEBT_EBITDA",IQ_LTM,IQ_TODAY,"CHP"))</f>
        <v/>
      </c>
      <c r="U205" s="28" t="str">
        <f>IF($A205="","",_xll.ciqfunctions.udf.CIQ($A205,"IQ_TOTAL_DEBT_CAP",IQ_LTM,IQ_TODAY,"CHP"))</f>
        <v/>
      </c>
      <c r="V205" s="28" t="str">
        <f>IF($A205="","",_xll.ciqfunctions.udf.CIQ($A205,"IQ_DEBT_TOTAL_LIAB",IQ_LTM,IQ_TODAY,"CHP"))</f>
        <v/>
      </c>
      <c r="W205" s="28" t="str">
        <f>IF($A205="","",_xll.ciqfunctions.udf.CIQ($A205,"IQ_TOTAL_DEBT_TOTAL_REV",IQ_LTM,IQ_TODAY,"CHP"))</f>
        <v/>
      </c>
      <c r="Y205" s="28" t="str">
        <f>IF($A205="","",_xll.ciqfunctions.udf.CIQ($A205,"IQ_FFO_PLUS_CASH_ST_DEBT",IQ_LTM,IQ_TODAY,"CHP"))</f>
        <v/>
      </c>
      <c r="Z205" s="28" t="str">
        <f>IF($A205="","",_xll.ciqfunctions.udf.CIQ($A205,"IQ_FFO_GROSS_PROFIT",IQ_LTM,IQ_TODAY,"CHP"))</f>
        <v/>
      </c>
      <c r="AA205" s="28" t="str">
        <f>IF($A205="","",_xll.ciqfunctions.udf.CIQ($A205,"IQ_BASIC_DEFENSE_INTERVAL",IQ_LTM,IQ_TODAY,"CHP"))</f>
        <v/>
      </c>
      <c r="AB205" s="28" t="str">
        <f>IF($A205="","",_xll.ciqfunctions.udf.CIQ($A205,"IQ_CURRENT_RATIO",IQ_LTM,IQ_TODAY,"CHP"))</f>
        <v/>
      </c>
      <c r="AC205" s="28" t="str">
        <f>IF($A205="","",_xll.ciqfunctions.udf.CIQ($A205,"IQ_QUICK_RATIO",IQ_LTM,IQ_TODAY,"CHP"))</f>
        <v/>
      </c>
    </row>
    <row r="206" spans="3:29" ht="12.75" customHeight="1" x14ac:dyDescent="0.2">
      <c r="C206" s="37" t="str">
        <f>IF($A206="","",_xll.ciqfunctions.udf.CIQ($A206,"IQ_PERIODDATE",IQ_LTM,IQ_TODAY,"CHP"))</f>
        <v/>
      </c>
      <c r="D206" s="28" t="str">
        <f>IF($A206="","",_xll.ciqfunctions.udf.CIQ($A206,"IQ_TOTAL_REV",IQ_LTM,IQ_TODAY,"CHP",,$B$4))</f>
        <v/>
      </c>
      <c r="E206" s="28" t="str">
        <f>IF($A206="","",_xll.ciqfunctions.udf.CIQ($A206,"IQ_TOTAL_EQUITY",IQ_LTM,IQ_TODAY,"CHP",,$B$4))</f>
        <v/>
      </c>
      <c r="F206" s="28" t="str">
        <f>IF($A206="","",_xll.ciqfunctions.udf.CIQ($A206,"IQ_RETURN_CAPITAL_CHP",IQ_LTM,IQ_TODAY,"CHP"))</f>
        <v/>
      </c>
      <c r="G206" s="28" t="str">
        <f>IF($A206="","",_xll.ciqfunctions.udf.CIQ($A206,"IQ_RECURRING_EARN_ASSETS",IQ_LTM,IQ_TODAY,"CHP"))</f>
        <v/>
      </c>
      <c r="H206" s="28" t="str">
        <f>IF($A206="","",_xll.ciqfunctions.udf.CIQ($A206,"IQ_NET_WORKING_CAP_REV",IQ_LTM,IQ_TODAY,"CHP"))</f>
        <v/>
      </c>
      <c r="I206" s="28" t="str">
        <f>IF($A206="","",_xll.ciqfunctions.udf.CIQ($A206,"IQ_ASSET_TURNOVER",IQ_LTM,IQ_TODAY,"CHP"))</f>
        <v/>
      </c>
      <c r="J206" s="28" t="str">
        <f>IF($A206="","",_xll.ciqfunctions.udf.CIQ($A206,"IQ_INTAN_ASSETS_REV",IQ_LTM,IQ_TODAY,"CHP"))</f>
        <v/>
      </c>
      <c r="K206" s="28" t="str">
        <f>IF($A206="","",_xll.ciqfunctions.udf.CIQ($A206,"IQ_NET_WORKING_CAP_TOTAL_ASSETS",IQ_LTM,IQ_TODAY,"CHP"))</f>
        <v/>
      </c>
      <c r="L206" s="28" t="str">
        <f>IF($A206="","",_xll.ciqfunctions.udf.CIQ($A206,"IQ_AP_AR",IQ_LTM,IQ_TODAY,"CHP"))</f>
        <v/>
      </c>
      <c r="M206" s="28" t="str">
        <f>IF($A206="","",_xll.ciqfunctions.udf.CIQ($A206,"IQ_MGMT_RATE_RETURN",IQ_LTM,IQ_TODAY,"CHP"))</f>
        <v/>
      </c>
      <c r="N206" s="28" t="str">
        <f>IF($A206="","",_xll.ciqfunctions.udf.CIQ($A206,"IQ_GROSS_MARGIN",IQ_LTM,IQ_TODAY,"CHP"))</f>
        <v/>
      </c>
      <c r="O206" s="28" t="str">
        <f>IF($A206="","",_xll.ciqfunctions.udf.CIQ($A206,"IQ_EBITDA_MARGIN",IQ_LTM,IQ_TODAY,"CHP"))</f>
        <v/>
      </c>
      <c r="Q206" s="28" t="str">
        <f>IF($A206="","",_xll.ciqfunctions.udf.CIQ($A206,"IQ_FFO_INT",IQ_LTM,IQ_TODAY,"CHP"))</f>
        <v/>
      </c>
      <c r="R206" s="28" t="str">
        <f>IF($A206="","",_xll.ciqfunctions.udf.CIQ($A206,"IQ_EBITDA_INT",IQ_LTM,IQ_TODAY,"CHP"))</f>
        <v/>
      </c>
      <c r="S206" s="28" t="str">
        <f>IF($A206="","",_xll.ciqfunctions.udf.CIQ($A206,"IQ_FFO_TOTAL_DEBT",IQ_LTM,IQ_TODAY,"CHP"))</f>
        <v/>
      </c>
      <c r="T206" s="28" t="str">
        <f>IF($A206="","",_xll.ciqfunctions.udf.CIQ($A206,"IQ_NET_DEBT_EBITDA",IQ_LTM,IQ_TODAY,"CHP"))</f>
        <v/>
      </c>
      <c r="U206" s="28" t="str">
        <f>IF($A206="","",_xll.ciqfunctions.udf.CIQ($A206,"IQ_TOTAL_DEBT_CAP",IQ_LTM,IQ_TODAY,"CHP"))</f>
        <v/>
      </c>
      <c r="V206" s="28" t="str">
        <f>IF($A206="","",_xll.ciqfunctions.udf.CIQ($A206,"IQ_DEBT_TOTAL_LIAB",IQ_LTM,IQ_TODAY,"CHP"))</f>
        <v/>
      </c>
      <c r="W206" s="28" t="str">
        <f>IF($A206="","",_xll.ciqfunctions.udf.CIQ($A206,"IQ_TOTAL_DEBT_TOTAL_REV",IQ_LTM,IQ_TODAY,"CHP"))</f>
        <v/>
      </c>
      <c r="Y206" s="28" t="str">
        <f>IF($A206="","",_xll.ciqfunctions.udf.CIQ($A206,"IQ_FFO_PLUS_CASH_ST_DEBT",IQ_LTM,IQ_TODAY,"CHP"))</f>
        <v/>
      </c>
      <c r="Z206" s="28" t="str">
        <f>IF($A206="","",_xll.ciqfunctions.udf.CIQ($A206,"IQ_FFO_GROSS_PROFIT",IQ_LTM,IQ_TODAY,"CHP"))</f>
        <v/>
      </c>
      <c r="AA206" s="28" t="str">
        <f>IF($A206="","",_xll.ciqfunctions.udf.CIQ($A206,"IQ_BASIC_DEFENSE_INTERVAL",IQ_LTM,IQ_TODAY,"CHP"))</f>
        <v/>
      </c>
      <c r="AB206" s="28" t="str">
        <f>IF($A206="","",_xll.ciqfunctions.udf.CIQ($A206,"IQ_CURRENT_RATIO",IQ_LTM,IQ_TODAY,"CHP"))</f>
        <v/>
      </c>
      <c r="AC206" s="28" t="str">
        <f>IF($A206="","",_xll.ciqfunctions.udf.CIQ($A206,"IQ_QUICK_RATIO",IQ_LTM,IQ_TODAY,"CHP"))</f>
        <v/>
      </c>
    </row>
    <row r="207" spans="3:29" ht="12.75" customHeight="1" x14ac:dyDescent="0.2">
      <c r="C207" s="37" t="str">
        <f>IF($A207="","",_xll.ciqfunctions.udf.CIQ($A207,"IQ_PERIODDATE",IQ_LTM,IQ_TODAY,"CHP"))</f>
        <v/>
      </c>
      <c r="D207" s="28" t="str">
        <f>IF($A207="","",_xll.ciqfunctions.udf.CIQ($A207,"IQ_TOTAL_REV",IQ_LTM,IQ_TODAY,"CHP",,$B$4))</f>
        <v/>
      </c>
      <c r="E207" s="28" t="str">
        <f>IF($A207="","",_xll.ciqfunctions.udf.CIQ($A207,"IQ_TOTAL_EQUITY",IQ_LTM,IQ_TODAY,"CHP",,$B$4))</f>
        <v/>
      </c>
      <c r="F207" s="28" t="str">
        <f>IF($A207="","",_xll.ciqfunctions.udf.CIQ($A207,"IQ_RETURN_CAPITAL_CHP",IQ_LTM,IQ_TODAY,"CHP"))</f>
        <v/>
      </c>
      <c r="G207" s="28" t="str">
        <f>IF($A207="","",_xll.ciqfunctions.udf.CIQ($A207,"IQ_RECURRING_EARN_ASSETS",IQ_LTM,IQ_TODAY,"CHP"))</f>
        <v/>
      </c>
      <c r="H207" s="28" t="str">
        <f>IF($A207="","",_xll.ciqfunctions.udf.CIQ($A207,"IQ_NET_WORKING_CAP_REV",IQ_LTM,IQ_TODAY,"CHP"))</f>
        <v/>
      </c>
      <c r="I207" s="28" t="str">
        <f>IF($A207="","",_xll.ciqfunctions.udf.CIQ($A207,"IQ_ASSET_TURNOVER",IQ_LTM,IQ_TODAY,"CHP"))</f>
        <v/>
      </c>
      <c r="J207" s="28" t="str">
        <f>IF($A207="","",_xll.ciqfunctions.udf.CIQ($A207,"IQ_INTAN_ASSETS_REV",IQ_LTM,IQ_TODAY,"CHP"))</f>
        <v/>
      </c>
      <c r="K207" s="28" t="str">
        <f>IF($A207="","",_xll.ciqfunctions.udf.CIQ($A207,"IQ_NET_WORKING_CAP_TOTAL_ASSETS",IQ_LTM,IQ_TODAY,"CHP"))</f>
        <v/>
      </c>
      <c r="L207" s="28" t="str">
        <f>IF($A207="","",_xll.ciqfunctions.udf.CIQ($A207,"IQ_AP_AR",IQ_LTM,IQ_TODAY,"CHP"))</f>
        <v/>
      </c>
      <c r="M207" s="28" t="str">
        <f>IF($A207="","",_xll.ciqfunctions.udf.CIQ($A207,"IQ_MGMT_RATE_RETURN",IQ_LTM,IQ_TODAY,"CHP"))</f>
        <v/>
      </c>
      <c r="N207" s="28" t="str">
        <f>IF($A207="","",_xll.ciqfunctions.udf.CIQ($A207,"IQ_GROSS_MARGIN",IQ_LTM,IQ_TODAY,"CHP"))</f>
        <v/>
      </c>
      <c r="O207" s="28" t="str">
        <f>IF($A207="","",_xll.ciqfunctions.udf.CIQ($A207,"IQ_EBITDA_MARGIN",IQ_LTM,IQ_TODAY,"CHP"))</f>
        <v/>
      </c>
      <c r="Q207" s="28" t="str">
        <f>IF($A207="","",_xll.ciqfunctions.udf.CIQ($A207,"IQ_FFO_INT",IQ_LTM,IQ_TODAY,"CHP"))</f>
        <v/>
      </c>
      <c r="R207" s="28" t="str">
        <f>IF($A207="","",_xll.ciqfunctions.udf.CIQ($A207,"IQ_EBITDA_INT",IQ_LTM,IQ_TODAY,"CHP"))</f>
        <v/>
      </c>
      <c r="S207" s="28" t="str">
        <f>IF($A207="","",_xll.ciqfunctions.udf.CIQ($A207,"IQ_FFO_TOTAL_DEBT",IQ_LTM,IQ_TODAY,"CHP"))</f>
        <v/>
      </c>
      <c r="T207" s="28" t="str">
        <f>IF($A207="","",_xll.ciqfunctions.udf.CIQ($A207,"IQ_NET_DEBT_EBITDA",IQ_LTM,IQ_TODAY,"CHP"))</f>
        <v/>
      </c>
      <c r="U207" s="28" t="str">
        <f>IF($A207="","",_xll.ciqfunctions.udf.CIQ($A207,"IQ_TOTAL_DEBT_CAP",IQ_LTM,IQ_TODAY,"CHP"))</f>
        <v/>
      </c>
      <c r="V207" s="28" t="str">
        <f>IF($A207="","",_xll.ciqfunctions.udf.CIQ($A207,"IQ_DEBT_TOTAL_LIAB",IQ_LTM,IQ_TODAY,"CHP"))</f>
        <v/>
      </c>
      <c r="W207" s="28" t="str">
        <f>IF($A207="","",_xll.ciqfunctions.udf.CIQ($A207,"IQ_TOTAL_DEBT_TOTAL_REV",IQ_LTM,IQ_TODAY,"CHP"))</f>
        <v/>
      </c>
      <c r="Y207" s="28" t="str">
        <f>IF($A207="","",_xll.ciqfunctions.udf.CIQ($A207,"IQ_FFO_PLUS_CASH_ST_DEBT",IQ_LTM,IQ_TODAY,"CHP"))</f>
        <v/>
      </c>
      <c r="Z207" s="28" t="str">
        <f>IF($A207="","",_xll.ciqfunctions.udf.CIQ($A207,"IQ_FFO_GROSS_PROFIT",IQ_LTM,IQ_TODAY,"CHP"))</f>
        <v/>
      </c>
      <c r="AA207" s="28" t="str">
        <f>IF($A207="","",_xll.ciqfunctions.udf.CIQ($A207,"IQ_BASIC_DEFENSE_INTERVAL",IQ_LTM,IQ_TODAY,"CHP"))</f>
        <v/>
      </c>
      <c r="AB207" s="28" t="str">
        <f>IF($A207="","",_xll.ciqfunctions.udf.CIQ($A207,"IQ_CURRENT_RATIO",IQ_LTM,IQ_TODAY,"CHP"))</f>
        <v/>
      </c>
      <c r="AC207" s="28" t="str">
        <f>IF($A207="","",_xll.ciqfunctions.udf.CIQ($A207,"IQ_QUICK_RATIO",IQ_LTM,IQ_TODAY,"CHP"))</f>
        <v/>
      </c>
    </row>
    <row r="208" spans="3:29" ht="12.75" customHeight="1" x14ac:dyDescent="0.2">
      <c r="C208" s="37" t="str">
        <f>IF($A208="","",_xll.ciqfunctions.udf.CIQ($A208,"IQ_PERIODDATE",IQ_LTM,IQ_TODAY,"CHP"))</f>
        <v/>
      </c>
      <c r="D208" s="28" t="str">
        <f>IF($A208="","",_xll.ciqfunctions.udf.CIQ($A208,"IQ_TOTAL_REV",IQ_LTM,IQ_TODAY,"CHP",,$B$4))</f>
        <v/>
      </c>
      <c r="E208" s="28" t="str">
        <f>IF($A208="","",_xll.ciqfunctions.udf.CIQ($A208,"IQ_TOTAL_EQUITY",IQ_LTM,IQ_TODAY,"CHP",,$B$4))</f>
        <v/>
      </c>
      <c r="F208" s="28" t="str">
        <f>IF($A208="","",_xll.ciqfunctions.udf.CIQ($A208,"IQ_RETURN_CAPITAL_CHP",IQ_LTM,IQ_TODAY,"CHP"))</f>
        <v/>
      </c>
      <c r="G208" s="28" t="str">
        <f>IF($A208="","",_xll.ciqfunctions.udf.CIQ($A208,"IQ_RECURRING_EARN_ASSETS",IQ_LTM,IQ_TODAY,"CHP"))</f>
        <v/>
      </c>
      <c r="H208" s="28" t="str">
        <f>IF($A208="","",_xll.ciqfunctions.udf.CIQ($A208,"IQ_NET_WORKING_CAP_REV",IQ_LTM,IQ_TODAY,"CHP"))</f>
        <v/>
      </c>
      <c r="I208" s="28" t="str">
        <f>IF($A208="","",_xll.ciqfunctions.udf.CIQ($A208,"IQ_ASSET_TURNOVER",IQ_LTM,IQ_TODAY,"CHP"))</f>
        <v/>
      </c>
      <c r="J208" s="28" t="str">
        <f>IF($A208="","",_xll.ciqfunctions.udf.CIQ($A208,"IQ_INTAN_ASSETS_REV",IQ_LTM,IQ_TODAY,"CHP"))</f>
        <v/>
      </c>
      <c r="K208" s="28" t="str">
        <f>IF($A208="","",_xll.ciqfunctions.udf.CIQ($A208,"IQ_NET_WORKING_CAP_TOTAL_ASSETS",IQ_LTM,IQ_TODAY,"CHP"))</f>
        <v/>
      </c>
      <c r="L208" s="28" t="str">
        <f>IF($A208="","",_xll.ciqfunctions.udf.CIQ($A208,"IQ_AP_AR",IQ_LTM,IQ_TODAY,"CHP"))</f>
        <v/>
      </c>
      <c r="M208" s="28" t="str">
        <f>IF($A208="","",_xll.ciqfunctions.udf.CIQ($A208,"IQ_MGMT_RATE_RETURN",IQ_LTM,IQ_TODAY,"CHP"))</f>
        <v/>
      </c>
      <c r="N208" s="28" t="str">
        <f>IF($A208="","",_xll.ciqfunctions.udf.CIQ($A208,"IQ_GROSS_MARGIN",IQ_LTM,IQ_TODAY,"CHP"))</f>
        <v/>
      </c>
      <c r="O208" s="28" t="str">
        <f>IF($A208="","",_xll.ciqfunctions.udf.CIQ($A208,"IQ_EBITDA_MARGIN",IQ_LTM,IQ_TODAY,"CHP"))</f>
        <v/>
      </c>
      <c r="Q208" s="28" t="str">
        <f>IF($A208="","",_xll.ciqfunctions.udf.CIQ($A208,"IQ_FFO_INT",IQ_LTM,IQ_TODAY,"CHP"))</f>
        <v/>
      </c>
      <c r="R208" s="28" t="str">
        <f>IF($A208="","",_xll.ciqfunctions.udf.CIQ($A208,"IQ_EBITDA_INT",IQ_LTM,IQ_TODAY,"CHP"))</f>
        <v/>
      </c>
      <c r="S208" s="28" t="str">
        <f>IF($A208="","",_xll.ciqfunctions.udf.CIQ($A208,"IQ_FFO_TOTAL_DEBT",IQ_LTM,IQ_TODAY,"CHP"))</f>
        <v/>
      </c>
      <c r="T208" s="28" t="str">
        <f>IF($A208="","",_xll.ciqfunctions.udf.CIQ($A208,"IQ_NET_DEBT_EBITDA",IQ_LTM,IQ_TODAY,"CHP"))</f>
        <v/>
      </c>
      <c r="U208" s="28" t="str">
        <f>IF($A208="","",_xll.ciqfunctions.udf.CIQ($A208,"IQ_TOTAL_DEBT_CAP",IQ_LTM,IQ_TODAY,"CHP"))</f>
        <v/>
      </c>
      <c r="V208" s="28" t="str">
        <f>IF($A208="","",_xll.ciqfunctions.udf.CIQ($A208,"IQ_DEBT_TOTAL_LIAB",IQ_LTM,IQ_TODAY,"CHP"))</f>
        <v/>
      </c>
      <c r="W208" s="28" t="str">
        <f>IF($A208="","",_xll.ciqfunctions.udf.CIQ($A208,"IQ_TOTAL_DEBT_TOTAL_REV",IQ_LTM,IQ_TODAY,"CHP"))</f>
        <v/>
      </c>
      <c r="Y208" s="28" t="str">
        <f>IF($A208="","",_xll.ciqfunctions.udf.CIQ($A208,"IQ_FFO_PLUS_CASH_ST_DEBT",IQ_LTM,IQ_TODAY,"CHP"))</f>
        <v/>
      </c>
      <c r="Z208" s="28" t="str">
        <f>IF($A208="","",_xll.ciqfunctions.udf.CIQ($A208,"IQ_FFO_GROSS_PROFIT",IQ_LTM,IQ_TODAY,"CHP"))</f>
        <v/>
      </c>
      <c r="AA208" s="28" t="str">
        <f>IF($A208="","",_xll.ciqfunctions.udf.CIQ($A208,"IQ_BASIC_DEFENSE_INTERVAL",IQ_LTM,IQ_TODAY,"CHP"))</f>
        <v/>
      </c>
      <c r="AB208" s="28" t="str">
        <f>IF($A208="","",_xll.ciqfunctions.udf.CIQ($A208,"IQ_CURRENT_RATIO",IQ_LTM,IQ_TODAY,"CHP"))</f>
        <v/>
      </c>
      <c r="AC208" s="28" t="str">
        <f>IF($A208="","",_xll.ciqfunctions.udf.CIQ($A208,"IQ_QUICK_RATIO",IQ_LTM,IQ_TODAY,"CHP"))</f>
        <v/>
      </c>
    </row>
    <row r="209" spans="3:29" ht="12.75" customHeight="1" x14ac:dyDescent="0.2">
      <c r="C209" s="37" t="str">
        <f>IF($A209="","",_xll.ciqfunctions.udf.CIQ($A209,"IQ_PERIODDATE",IQ_LTM,IQ_TODAY,"CHP"))</f>
        <v/>
      </c>
      <c r="D209" s="28" t="str">
        <f>IF($A209="","",_xll.ciqfunctions.udf.CIQ($A209,"IQ_TOTAL_REV",IQ_LTM,IQ_TODAY,"CHP",,$B$4))</f>
        <v/>
      </c>
      <c r="E209" s="28" t="str">
        <f>IF($A209="","",_xll.ciqfunctions.udf.CIQ($A209,"IQ_TOTAL_EQUITY",IQ_LTM,IQ_TODAY,"CHP",,$B$4))</f>
        <v/>
      </c>
      <c r="F209" s="28" t="str">
        <f>IF($A209="","",_xll.ciqfunctions.udf.CIQ($A209,"IQ_RETURN_CAPITAL_CHP",IQ_LTM,IQ_TODAY,"CHP"))</f>
        <v/>
      </c>
      <c r="G209" s="28" t="str">
        <f>IF($A209="","",_xll.ciqfunctions.udf.CIQ($A209,"IQ_RECURRING_EARN_ASSETS",IQ_LTM,IQ_TODAY,"CHP"))</f>
        <v/>
      </c>
      <c r="H209" s="28" t="str">
        <f>IF($A209="","",_xll.ciqfunctions.udf.CIQ($A209,"IQ_NET_WORKING_CAP_REV",IQ_LTM,IQ_TODAY,"CHP"))</f>
        <v/>
      </c>
      <c r="I209" s="28" t="str">
        <f>IF($A209="","",_xll.ciqfunctions.udf.CIQ($A209,"IQ_ASSET_TURNOVER",IQ_LTM,IQ_TODAY,"CHP"))</f>
        <v/>
      </c>
      <c r="J209" s="28" t="str">
        <f>IF($A209="","",_xll.ciqfunctions.udf.CIQ($A209,"IQ_INTAN_ASSETS_REV",IQ_LTM,IQ_TODAY,"CHP"))</f>
        <v/>
      </c>
      <c r="K209" s="28" t="str">
        <f>IF($A209="","",_xll.ciqfunctions.udf.CIQ($A209,"IQ_NET_WORKING_CAP_TOTAL_ASSETS",IQ_LTM,IQ_TODAY,"CHP"))</f>
        <v/>
      </c>
      <c r="L209" s="28" t="str">
        <f>IF($A209="","",_xll.ciqfunctions.udf.CIQ($A209,"IQ_AP_AR",IQ_LTM,IQ_TODAY,"CHP"))</f>
        <v/>
      </c>
      <c r="M209" s="28" t="str">
        <f>IF($A209="","",_xll.ciqfunctions.udf.CIQ($A209,"IQ_MGMT_RATE_RETURN",IQ_LTM,IQ_TODAY,"CHP"))</f>
        <v/>
      </c>
      <c r="N209" s="28" t="str">
        <f>IF($A209="","",_xll.ciqfunctions.udf.CIQ($A209,"IQ_GROSS_MARGIN",IQ_LTM,IQ_TODAY,"CHP"))</f>
        <v/>
      </c>
      <c r="O209" s="28" t="str">
        <f>IF($A209="","",_xll.ciqfunctions.udf.CIQ($A209,"IQ_EBITDA_MARGIN",IQ_LTM,IQ_TODAY,"CHP"))</f>
        <v/>
      </c>
      <c r="Q209" s="28" t="str">
        <f>IF($A209="","",_xll.ciqfunctions.udf.CIQ($A209,"IQ_FFO_INT",IQ_LTM,IQ_TODAY,"CHP"))</f>
        <v/>
      </c>
      <c r="R209" s="28" t="str">
        <f>IF($A209="","",_xll.ciqfunctions.udf.CIQ($A209,"IQ_EBITDA_INT",IQ_LTM,IQ_TODAY,"CHP"))</f>
        <v/>
      </c>
      <c r="S209" s="28" t="str">
        <f>IF($A209="","",_xll.ciqfunctions.udf.CIQ($A209,"IQ_FFO_TOTAL_DEBT",IQ_LTM,IQ_TODAY,"CHP"))</f>
        <v/>
      </c>
      <c r="T209" s="28" t="str">
        <f>IF($A209="","",_xll.ciqfunctions.udf.CIQ($A209,"IQ_NET_DEBT_EBITDA",IQ_LTM,IQ_TODAY,"CHP"))</f>
        <v/>
      </c>
      <c r="U209" s="28" t="str">
        <f>IF($A209="","",_xll.ciqfunctions.udf.CIQ($A209,"IQ_TOTAL_DEBT_CAP",IQ_LTM,IQ_TODAY,"CHP"))</f>
        <v/>
      </c>
      <c r="V209" s="28" t="str">
        <f>IF($A209="","",_xll.ciqfunctions.udf.CIQ($A209,"IQ_DEBT_TOTAL_LIAB",IQ_LTM,IQ_TODAY,"CHP"))</f>
        <v/>
      </c>
      <c r="W209" s="28" t="str">
        <f>IF($A209="","",_xll.ciqfunctions.udf.CIQ($A209,"IQ_TOTAL_DEBT_TOTAL_REV",IQ_LTM,IQ_TODAY,"CHP"))</f>
        <v/>
      </c>
      <c r="Y209" s="28" t="str">
        <f>IF($A209="","",_xll.ciqfunctions.udf.CIQ($A209,"IQ_FFO_PLUS_CASH_ST_DEBT",IQ_LTM,IQ_TODAY,"CHP"))</f>
        <v/>
      </c>
      <c r="Z209" s="28" t="str">
        <f>IF($A209="","",_xll.ciqfunctions.udf.CIQ($A209,"IQ_FFO_GROSS_PROFIT",IQ_LTM,IQ_TODAY,"CHP"))</f>
        <v/>
      </c>
      <c r="AA209" s="28" t="str">
        <f>IF($A209="","",_xll.ciqfunctions.udf.CIQ($A209,"IQ_BASIC_DEFENSE_INTERVAL",IQ_LTM,IQ_TODAY,"CHP"))</f>
        <v/>
      </c>
      <c r="AB209" s="28" t="str">
        <f>IF($A209="","",_xll.ciqfunctions.udf.CIQ($A209,"IQ_CURRENT_RATIO",IQ_LTM,IQ_TODAY,"CHP"))</f>
        <v/>
      </c>
      <c r="AC209" s="28" t="str">
        <f>IF($A209="","",_xll.ciqfunctions.udf.CIQ($A209,"IQ_QUICK_RATIO",IQ_LTM,IQ_TODAY,"CHP"))</f>
        <v/>
      </c>
    </row>
    <row r="210" spans="3:29" ht="12.75" customHeight="1" x14ac:dyDescent="0.2">
      <c r="C210" s="37" t="str">
        <f>IF($A210="","",_xll.ciqfunctions.udf.CIQ($A210,"IQ_PERIODDATE",IQ_LTM,IQ_TODAY,"CHP"))</f>
        <v/>
      </c>
      <c r="D210" s="28" t="str">
        <f>IF($A210="","",_xll.ciqfunctions.udf.CIQ($A210,"IQ_TOTAL_REV",IQ_LTM,IQ_TODAY,"CHP",,$B$4))</f>
        <v/>
      </c>
      <c r="E210" s="28" t="str">
        <f>IF($A210="","",_xll.ciqfunctions.udf.CIQ($A210,"IQ_TOTAL_EQUITY",IQ_LTM,IQ_TODAY,"CHP",,$B$4))</f>
        <v/>
      </c>
      <c r="F210" s="28" t="str">
        <f>IF($A210="","",_xll.ciqfunctions.udf.CIQ($A210,"IQ_RETURN_CAPITAL_CHP",IQ_LTM,IQ_TODAY,"CHP"))</f>
        <v/>
      </c>
      <c r="G210" s="28" t="str">
        <f>IF($A210="","",_xll.ciqfunctions.udf.CIQ($A210,"IQ_RECURRING_EARN_ASSETS",IQ_LTM,IQ_TODAY,"CHP"))</f>
        <v/>
      </c>
      <c r="H210" s="28" t="str">
        <f>IF($A210="","",_xll.ciqfunctions.udf.CIQ($A210,"IQ_NET_WORKING_CAP_REV",IQ_LTM,IQ_TODAY,"CHP"))</f>
        <v/>
      </c>
      <c r="I210" s="28" t="str">
        <f>IF($A210="","",_xll.ciqfunctions.udf.CIQ($A210,"IQ_ASSET_TURNOVER",IQ_LTM,IQ_TODAY,"CHP"))</f>
        <v/>
      </c>
      <c r="J210" s="28" t="str">
        <f>IF($A210="","",_xll.ciqfunctions.udf.CIQ($A210,"IQ_INTAN_ASSETS_REV",IQ_LTM,IQ_TODAY,"CHP"))</f>
        <v/>
      </c>
      <c r="K210" s="28" t="str">
        <f>IF($A210="","",_xll.ciqfunctions.udf.CIQ($A210,"IQ_NET_WORKING_CAP_TOTAL_ASSETS",IQ_LTM,IQ_TODAY,"CHP"))</f>
        <v/>
      </c>
      <c r="L210" s="28" t="str">
        <f>IF($A210="","",_xll.ciqfunctions.udf.CIQ($A210,"IQ_AP_AR",IQ_LTM,IQ_TODAY,"CHP"))</f>
        <v/>
      </c>
      <c r="M210" s="28" t="str">
        <f>IF($A210="","",_xll.ciqfunctions.udf.CIQ($A210,"IQ_MGMT_RATE_RETURN",IQ_LTM,IQ_TODAY,"CHP"))</f>
        <v/>
      </c>
      <c r="N210" s="28" t="str">
        <f>IF($A210="","",_xll.ciqfunctions.udf.CIQ($A210,"IQ_GROSS_MARGIN",IQ_LTM,IQ_TODAY,"CHP"))</f>
        <v/>
      </c>
      <c r="O210" s="28" t="str">
        <f>IF($A210="","",_xll.ciqfunctions.udf.CIQ($A210,"IQ_EBITDA_MARGIN",IQ_LTM,IQ_TODAY,"CHP"))</f>
        <v/>
      </c>
      <c r="Q210" s="28" t="str">
        <f>IF($A210="","",_xll.ciqfunctions.udf.CIQ($A210,"IQ_FFO_INT",IQ_LTM,IQ_TODAY,"CHP"))</f>
        <v/>
      </c>
      <c r="R210" s="28" t="str">
        <f>IF($A210="","",_xll.ciqfunctions.udf.CIQ($A210,"IQ_EBITDA_INT",IQ_LTM,IQ_TODAY,"CHP"))</f>
        <v/>
      </c>
      <c r="S210" s="28" t="str">
        <f>IF($A210="","",_xll.ciqfunctions.udf.CIQ($A210,"IQ_FFO_TOTAL_DEBT",IQ_LTM,IQ_TODAY,"CHP"))</f>
        <v/>
      </c>
      <c r="T210" s="28" t="str">
        <f>IF($A210="","",_xll.ciqfunctions.udf.CIQ($A210,"IQ_NET_DEBT_EBITDA",IQ_LTM,IQ_TODAY,"CHP"))</f>
        <v/>
      </c>
      <c r="U210" s="28" t="str">
        <f>IF($A210="","",_xll.ciqfunctions.udf.CIQ($A210,"IQ_TOTAL_DEBT_CAP",IQ_LTM,IQ_TODAY,"CHP"))</f>
        <v/>
      </c>
      <c r="V210" s="28" t="str">
        <f>IF($A210="","",_xll.ciqfunctions.udf.CIQ($A210,"IQ_DEBT_TOTAL_LIAB",IQ_LTM,IQ_TODAY,"CHP"))</f>
        <v/>
      </c>
      <c r="W210" s="28" t="str">
        <f>IF($A210="","",_xll.ciqfunctions.udf.CIQ($A210,"IQ_TOTAL_DEBT_TOTAL_REV",IQ_LTM,IQ_TODAY,"CHP"))</f>
        <v/>
      </c>
      <c r="Y210" s="28" t="str">
        <f>IF($A210="","",_xll.ciqfunctions.udf.CIQ($A210,"IQ_FFO_PLUS_CASH_ST_DEBT",IQ_LTM,IQ_TODAY,"CHP"))</f>
        <v/>
      </c>
      <c r="Z210" s="28" t="str">
        <f>IF($A210="","",_xll.ciqfunctions.udf.CIQ($A210,"IQ_FFO_GROSS_PROFIT",IQ_LTM,IQ_TODAY,"CHP"))</f>
        <v/>
      </c>
      <c r="AA210" s="28" t="str">
        <f>IF($A210="","",_xll.ciqfunctions.udf.CIQ($A210,"IQ_BASIC_DEFENSE_INTERVAL",IQ_LTM,IQ_TODAY,"CHP"))</f>
        <v/>
      </c>
      <c r="AB210" s="28" t="str">
        <f>IF($A210="","",_xll.ciqfunctions.udf.CIQ($A210,"IQ_CURRENT_RATIO",IQ_LTM,IQ_TODAY,"CHP"))</f>
        <v/>
      </c>
      <c r="AC210" s="28" t="str">
        <f>IF($A210="","",_xll.ciqfunctions.udf.CIQ($A210,"IQ_QUICK_RATIO",IQ_LTM,IQ_TODAY,"CHP"))</f>
        <v/>
      </c>
    </row>
    <row r="211" spans="3:29" ht="12.75" customHeight="1" x14ac:dyDescent="0.2">
      <c r="C211" s="37" t="str">
        <f>IF($A211="","",_xll.ciqfunctions.udf.CIQ($A211,"IQ_PERIODDATE",IQ_LTM,IQ_TODAY,"CHP"))</f>
        <v/>
      </c>
      <c r="D211" s="28" t="str">
        <f>IF($A211="","",_xll.ciqfunctions.udf.CIQ($A211,"IQ_TOTAL_REV",IQ_LTM,IQ_TODAY,"CHP",,$B$4))</f>
        <v/>
      </c>
      <c r="E211" s="28" t="str">
        <f>IF($A211="","",_xll.ciqfunctions.udf.CIQ($A211,"IQ_TOTAL_EQUITY",IQ_LTM,IQ_TODAY,"CHP",,$B$4))</f>
        <v/>
      </c>
      <c r="F211" s="28" t="str">
        <f>IF($A211="","",_xll.ciqfunctions.udf.CIQ($A211,"IQ_RETURN_CAPITAL_CHP",IQ_LTM,IQ_TODAY,"CHP"))</f>
        <v/>
      </c>
      <c r="G211" s="28" t="str">
        <f>IF($A211="","",_xll.ciqfunctions.udf.CIQ($A211,"IQ_RECURRING_EARN_ASSETS",IQ_LTM,IQ_TODAY,"CHP"))</f>
        <v/>
      </c>
      <c r="H211" s="28" t="str">
        <f>IF($A211="","",_xll.ciqfunctions.udf.CIQ($A211,"IQ_NET_WORKING_CAP_REV",IQ_LTM,IQ_TODAY,"CHP"))</f>
        <v/>
      </c>
      <c r="I211" s="28" t="str">
        <f>IF($A211="","",_xll.ciqfunctions.udf.CIQ($A211,"IQ_ASSET_TURNOVER",IQ_LTM,IQ_TODAY,"CHP"))</f>
        <v/>
      </c>
      <c r="J211" s="28" t="str">
        <f>IF($A211="","",_xll.ciqfunctions.udf.CIQ($A211,"IQ_INTAN_ASSETS_REV",IQ_LTM,IQ_TODAY,"CHP"))</f>
        <v/>
      </c>
      <c r="K211" s="28" t="str">
        <f>IF($A211="","",_xll.ciqfunctions.udf.CIQ($A211,"IQ_NET_WORKING_CAP_TOTAL_ASSETS",IQ_LTM,IQ_TODAY,"CHP"))</f>
        <v/>
      </c>
      <c r="L211" s="28" t="str">
        <f>IF($A211="","",_xll.ciqfunctions.udf.CIQ($A211,"IQ_AP_AR",IQ_LTM,IQ_TODAY,"CHP"))</f>
        <v/>
      </c>
      <c r="M211" s="28" t="str">
        <f>IF($A211="","",_xll.ciqfunctions.udf.CIQ($A211,"IQ_MGMT_RATE_RETURN",IQ_LTM,IQ_TODAY,"CHP"))</f>
        <v/>
      </c>
      <c r="N211" s="28" t="str">
        <f>IF($A211="","",_xll.ciqfunctions.udf.CIQ($A211,"IQ_GROSS_MARGIN",IQ_LTM,IQ_TODAY,"CHP"))</f>
        <v/>
      </c>
      <c r="O211" s="28" t="str">
        <f>IF($A211="","",_xll.ciqfunctions.udf.CIQ($A211,"IQ_EBITDA_MARGIN",IQ_LTM,IQ_TODAY,"CHP"))</f>
        <v/>
      </c>
      <c r="Q211" s="28" t="str">
        <f>IF($A211="","",_xll.ciqfunctions.udf.CIQ($A211,"IQ_FFO_INT",IQ_LTM,IQ_TODAY,"CHP"))</f>
        <v/>
      </c>
      <c r="R211" s="28" t="str">
        <f>IF($A211="","",_xll.ciqfunctions.udf.CIQ($A211,"IQ_EBITDA_INT",IQ_LTM,IQ_TODAY,"CHP"))</f>
        <v/>
      </c>
      <c r="S211" s="28" t="str">
        <f>IF($A211="","",_xll.ciqfunctions.udf.CIQ($A211,"IQ_FFO_TOTAL_DEBT",IQ_LTM,IQ_TODAY,"CHP"))</f>
        <v/>
      </c>
      <c r="T211" s="28" t="str">
        <f>IF($A211="","",_xll.ciqfunctions.udf.CIQ($A211,"IQ_NET_DEBT_EBITDA",IQ_LTM,IQ_TODAY,"CHP"))</f>
        <v/>
      </c>
      <c r="U211" s="28" t="str">
        <f>IF($A211="","",_xll.ciqfunctions.udf.CIQ($A211,"IQ_TOTAL_DEBT_CAP",IQ_LTM,IQ_TODAY,"CHP"))</f>
        <v/>
      </c>
      <c r="V211" s="28" t="str">
        <f>IF($A211="","",_xll.ciqfunctions.udf.CIQ($A211,"IQ_DEBT_TOTAL_LIAB",IQ_LTM,IQ_TODAY,"CHP"))</f>
        <v/>
      </c>
      <c r="W211" s="28" t="str">
        <f>IF($A211="","",_xll.ciqfunctions.udf.CIQ($A211,"IQ_TOTAL_DEBT_TOTAL_REV",IQ_LTM,IQ_TODAY,"CHP"))</f>
        <v/>
      </c>
      <c r="Y211" s="28" t="str">
        <f>IF($A211="","",_xll.ciqfunctions.udf.CIQ($A211,"IQ_FFO_PLUS_CASH_ST_DEBT",IQ_LTM,IQ_TODAY,"CHP"))</f>
        <v/>
      </c>
      <c r="Z211" s="28" t="str">
        <f>IF($A211="","",_xll.ciqfunctions.udf.CIQ($A211,"IQ_FFO_GROSS_PROFIT",IQ_LTM,IQ_TODAY,"CHP"))</f>
        <v/>
      </c>
      <c r="AA211" s="28" t="str">
        <f>IF($A211="","",_xll.ciqfunctions.udf.CIQ($A211,"IQ_BASIC_DEFENSE_INTERVAL",IQ_LTM,IQ_TODAY,"CHP"))</f>
        <v/>
      </c>
      <c r="AB211" s="28" t="str">
        <f>IF($A211="","",_xll.ciqfunctions.udf.CIQ($A211,"IQ_CURRENT_RATIO",IQ_LTM,IQ_TODAY,"CHP"))</f>
        <v/>
      </c>
      <c r="AC211" s="28" t="str">
        <f>IF($A211="","",_xll.ciqfunctions.udf.CIQ($A211,"IQ_QUICK_RATIO",IQ_LTM,IQ_TODAY,"CHP"))</f>
        <v/>
      </c>
    </row>
    <row r="212" spans="3:29" ht="12.75" customHeight="1" x14ac:dyDescent="0.2">
      <c r="C212" s="37" t="str">
        <f>IF($A212="","",_xll.ciqfunctions.udf.CIQ($A212,"IQ_PERIODDATE",IQ_LTM,IQ_TODAY,"CHP"))</f>
        <v/>
      </c>
      <c r="D212" s="28" t="str">
        <f>IF($A212="","",_xll.ciqfunctions.udf.CIQ($A212,"IQ_TOTAL_REV",IQ_LTM,IQ_TODAY,"CHP",,$B$4))</f>
        <v/>
      </c>
      <c r="E212" s="28" t="str">
        <f>IF($A212="","",_xll.ciqfunctions.udf.CIQ($A212,"IQ_TOTAL_EQUITY",IQ_LTM,IQ_TODAY,"CHP",,$B$4))</f>
        <v/>
      </c>
      <c r="F212" s="28" t="str">
        <f>IF($A212="","",_xll.ciqfunctions.udf.CIQ($A212,"IQ_RETURN_CAPITAL_CHP",IQ_LTM,IQ_TODAY,"CHP"))</f>
        <v/>
      </c>
      <c r="G212" s="28" t="str">
        <f>IF($A212="","",_xll.ciqfunctions.udf.CIQ($A212,"IQ_RECURRING_EARN_ASSETS",IQ_LTM,IQ_TODAY,"CHP"))</f>
        <v/>
      </c>
      <c r="H212" s="28" t="str">
        <f>IF($A212="","",_xll.ciqfunctions.udf.CIQ($A212,"IQ_NET_WORKING_CAP_REV",IQ_LTM,IQ_TODAY,"CHP"))</f>
        <v/>
      </c>
      <c r="I212" s="28" t="str">
        <f>IF($A212="","",_xll.ciqfunctions.udf.CIQ($A212,"IQ_ASSET_TURNOVER",IQ_LTM,IQ_TODAY,"CHP"))</f>
        <v/>
      </c>
      <c r="J212" s="28" t="str">
        <f>IF($A212="","",_xll.ciqfunctions.udf.CIQ($A212,"IQ_INTAN_ASSETS_REV",IQ_LTM,IQ_TODAY,"CHP"))</f>
        <v/>
      </c>
      <c r="K212" s="28" t="str">
        <f>IF($A212="","",_xll.ciqfunctions.udf.CIQ($A212,"IQ_NET_WORKING_CAP_TOTAL_ASSETS",IQ_LTM,IQ_TODAY,"CHP"))</f>
        <v/>
      </c>
      <c r="L212" s="28" t="str">
        <f>IF($A212="","",_xll.ciqfunctions.udf.CIQ($A212,"IQ_AP_AR",IQ_LTM,IQ_TODAY,"CHP"))</f>
        <v/>
      </c>
      <c r="M212" s="28" t="str">
        <f>IF($A212="","",_xll.ciqfunctions.udf.CIQ($A212,"IQ_MGMT_RATE_RETURN",IQ_LTM,IQ_TODAY,"CHP"))</f>
        <v/>
      </c>
      <c r="N212" s="28" t="str">
        <f>IF($A212="","",_xll.ciqfunctions.udf.CIQ($A212,"IQ_GROSS_MARGIN",IQ_LTM,IQ_TODAY,"CHP"))</f>
        <v/>
      </c>
      <c r="O212" s="28" t="str">
        <f>IF($A212="","",_xll.ciqfunctions.udf.CIQ($A212,"IQ_EBITDA_MARGIN",IQ_LTM,IQ_TODAY,"CHP"))</f>
        <v/>
      </c>
      <c r="Q212" s="28" t="str">
        <f>IF($A212="","",_xll.ciqfunctions.udf.CIQ($A212,"IQ_FFO_INT",IQ_LTM,IQ_TODAY,"CHP"))</f>
        <v/>
      </c>
      <c r="R212" s="28" t="str">
        <f>IF($A212="","",_xll.ciqfunctions.udf.CIQ($A212,"IQ_EBITDA_INT",IQ_LTM,IQ_TODAY,"CHP"))</f>
        <v/>
      </c>
      <c r="S212" s="28" t="str">
        <f>IF($A212="","",_xll.ciqfunctions.udf.CIQ($A212,"IQ_FFO_TOTAL_DEBT",IQ_LTM,IQ_TODAY,"CHP"))</f>
        <v/>
      </c>
      <c r="T212" s="28" t="str">
        <f>IF($A212="","",_xll.ciqfunctions.udf.CIQ($A212,"IQ_NET_DEBT_EBITDA",IQ_LTM,IQ_TODAY,"CHP"))</f>
        <v/>
      </c>
      <c r="U212" s="28" t="str">
        <f>IF($A212="","",_xll.ciqfunctions.udf.CIQ($A212,"IQ_TOTAL_DEBT_CAP",IQ_LTM,IQ_TODAY,"CHP"))</f>
        <v/>
      </c>
      <c r="V212" s="28" t="str">
        <f>IF($A212="","",_xll.ciqfunctions.udf.CIQ($A212,"IQ_DEBT_TOTAL_LIAB",IQ_LTM,IQ_TODAY,"CHP"))</f>
        <v/>
      </c>
      <c r="W212" s="28" t="str">
        <f>IF($A212="","",_xll.ciqfunctions.udf.CIQ($A212,"IQ_TOTAL_DEBT_TOTAL_REV",IQ_LTM,IQ_TODAY,"CHP"))</f>
        <v/>
      </c>
      <c r="Y212" s="28" t="str">
        <f>IF($A212="","",_xll.ciqfunctions.udf.CIQ($A212,"IQ_FFO_PLUS_CASH_ST_DEBT",IQ_LTM,IQ_TODAY,"CHP"))</f>
        <v/>
      </c>
      <c r="Z212" s="28" t="str">
        <f>IF($A212="","",_xll.ciqfunctions.udf.CIQ($A212,"IQ_FFO_GROSS_PROFIT",IQ_LTM,IQ_TODAY,"CHP"))</f>
        <v/>
      </c>
      <c r="AA212" s="28" t="str">
        <f>IF($A212="","",_xll.ciqfunctions.udf.CIQ($A212,"IQ_BASIC_DEFENSE_INTERVAL",IQ_LTM,IQ_TODAY,"CHP"))</f>
        <v/>
      </c>
      <c r="AB212" s="28" t="str">
        <f>IF($A212="","",_xll.ciqfunctions.udf.CIQ($A212,"IQ_CURRENT_RATIO",IQ_LTM,IQ_TODAY,"CHP"))</f>
        <v/>
      </c>
      <c r="AC212" s="28" t="str">
        <f>IF($A212="","",_xll.ciqfunctions.udf.CIQ($A212,"IQ_QUICK_RATIO",IQ_LTM,IQ_TODAY,"CHP"))</f>
        <v/>
      </c>
    </row>
    <row r="213" spans="3:29" ht="12.75" customHeight="1" x14ac:dyDescent="0.2">
      <c r="C213" s="37" t="str">
        <f>IF($A213="","",_xll.ciqfunctions.udf.CIQ($A213,"IQ_PERIODDATE",IQ_LTM,IQ_TODAY,"CHP"))</f>
        <v/>
      </c>
      <c r="D213" s="28" t="str">
        <f>IF($A213="","",_xll.ciqfunctions.udf.CIQ($A213,"IQ_TOTAL_REV",IQ_LTM,IQ_TODAY,"CHP",,$B$4))</f>
        <v/>
      </c>
      <c r="E213" s="28" t="str">
        <f>IF($A213="","",_xll.ciqfunctions.udf.CIQ($A213,"IQ_TOTAL_EQUITY",IQ_LTM,IQ_TODAY,"CHP",,$B$4))</f>
        <v/>
      </c>
      <c r="F213" s="28" t="str">
        <f>IF($A213="","",_xll.ciqfunctions.udf.CIQ($A213,"IQ_RETURN_CAPITAL_CHP",IQ_LTM,IQ_TODAY,"CHP"))</f>
        <v/>
      </c>
      <c r="G213" s="28" t="str">
        <f>IF($A213="","",_xll.ciqfunctions.udf.CIQ($A213,"IQ_RECURRING_EARN_ASSETS",IQ_LTM,IQ_TODAY,"CHP"))</f>
        <v/>
      </c>
      <c r="H213" s="28" t="str">
        <f>IF($A213="","",_xll.ciqfunctions.udf.CIQ($A213,"IQ_NET_WORKING_CAP_REV",IQ_LTM,IQ_TODAY,"CHP"))</f>
        <v/>
      </c>
      <c r="I213" s="28" t="str">
        <f>IF($A213="","",_xll.ciqfunctions.udf.CIQ($A213,"IQ_ASSET_TURNOVER",IQ_LTM,IQ_TODAY,"CHP"))</f>
        <v/>
      </c>
      <c r="J213" s="28" t="str">
        <f>IF($A213="","",_xll.ciqfunctions.udf.CIQ($A213,"IQ_INTAN_ASSETS_REV",IQ_LTM,IQ_TODAY,"CHP"))</f>
        <v/>
      </c>
      <c r="K213" s="28" t="str">
        <f>IF($A213="","",_xll.ciqfunctions.udf.CIQ($A213,"IQ_NET_WORKING_CAP_TOTAL_ASSETS",IQ_LTM,IQ_TODAY,"CHP"))</f>
        <v/>
      </c>
      <c r="L213" s="28" t="str">
        <f>IF($A213="","",_xll.ciqfunctions.udf.CIQ($A213,"IQ_AP_AR",IQ_LTM,IQ_TODAY,"CHP"))</f>
        <v/>
      </c>
      <c r="M213" s="28" t="str">
        <f>IF($A213="","",_xll.ciqfunctions.udf.CIQ($A213,"IQ_MGMT_RATE_RETURN",IQ_LTM,IQ_TODAY,"CHP"))</f>
        <v/>
      </c>
      <c r="N213" s="28" t="str">
        <f>IF($A213="","",_xll.ciqfunctions.udf.CIQ($A213,"IQ_GROSS_MARGIN",IQ_LTM,IQ_TODAY,"CHP"))</f>
        <v/>
      </c>
      <c r="O213" s="28" t="str">
        <f>IF($A213="","",_xll.ciqfunctions.udf.CIQ($A213,"IQ_EBITDA_MARGIN",IQ_LTM,IQ_TODAY,"CHP"))</f>
        <v/>
      </c>
      <c r="Q213" s="28" t="str">
        <f>IF($A213="","",_xll.ciqfunctions.udf.CIQ($A213,"IQ_FFO_INT",IQ_LTM,IQ_TODAY,"CHP"))</f>
        <v/>
      </c>
      <c r="R213" s="28" t="str">
        <f>IF($A213="","",_xll.ciqfunctions.udf.CIQ($A213,"IQ_EBITDA_INT",IQ_LTM,IQ_TODAY,"CHP"))</f>
        <v/>
      </c>
      <c r="S213" s="28" t="str">
        <f>IF($A213="","",_xll.ciqfunctions.udf.CIQ($A213,"IQ_FFO_TOTAL_DEBT",IQ_LTM,IQ_TODAY,"CHP"))</f>
        <v/>
      </c>
      <c r="T213" s="28" t="str">
        <f>IF($A213="","",_xll.ciqfunctions.udf.CIQ($A213,"IQ_NET_DEBT_EBITDA",IQ_LTM,IQ_TODAY,"CHP"))</f>
        <v/>
      </c>
      <c r="U213" s="28" t="str">
        <f>IF($A213="","",_xll.ciqfunctions.udf.CIQ($A213,"IQ_TOTAL_DEBT_CAP",IQ_LTM,IQ_TODAY,"CHP"))</f>
        <v/>
      </c>
      <c r="V213" s="28" t="str">
        <f>IF($A213="","",_xll.ciqfunctions.udf.CIQ($A213,"IQ_DEBT_TOTAL_LIAB",IQ_LTM,IQ_TODAY,"CHP"))</f>
        <v/>
      </c>
      <c r="W213" s="28" t="str">
        <f>IF($A213="","",_xll.ciqfunctions.udf.CIQ($A213,"IQ_TOTAL_DEBT_TOTAL_REV",IQ_LTM,IQ_TODAY,"CHP"))</f>
        <v/>
      </c>
      <c r="Y213" s="28" t="str">
        <f>IF($A213="","",_xll.ciqfunctions.udf.CIQ($A213,"IQ_FFO_PLUS_CASH_ST_DEBT",IQ_LTM,IQ_TODAY,"CHP"))</f>
        <v/>
      </c>
      <c r="Z213" s="28" t="str">
        <f>IF($A213="","",_xll.ciqfunctions.udf.CIQ($A213,"IQ_FFO_GROSS_PROFIT",IQ_LTM,IQ_TODAY,"CHP"))</f>
        <v/>
      </c>
      <c r="AA213" s="28" t="str">
        <f>IF($A213="","",_xll.ciqfunctions.udf.CIQ($A213,"IQ_BASIC_DEFENSE_INTERVAL",IQ_LTM,IQ_TODAY,"CHP"))</f>
        <v/>
      </c>
      <c r="AB213" s="28" t="str">
        <f>IF($A213="","",_xll.ciqfunctions.udf.CIQ($A213,"IQ_CURRENT_RATIO",IQ_LTM,IQ_TODAY,"CHP"))</f>
        <v/>
      </c>
      <c r="AC213" s="28" t="str">
        <f>IF($A213="","",_xll.ciqfunctions.udf.CIQ($A213,"IQ_QUICK_RATIO",IQ_LTM,IQ_TODAY,"CHP"))</f>
        <v/>
      </c>
    </row>
    <row r="214" spans="3:29" ht="12.75" customHeight="1" x14ac:dyDescent="0.2">
      <c r="C214" s="37" t="str">
        <f>IF($A214="","",_xll.ciqfunctions.udf.CIQ($A214,"IQ_PERIODDATE",IQ_LTM,IQ_TODAY,"CHP"))</f>
        <v/>
      </c>
      <c r="D214" s="28" t="str">
        <f>IF($A214="","",_xll.ciqfunctions.udf.CIQ($A214,"IQ_TOTAL_REV",IQ_LTM,IQ_TODAY,"CHP",,$B$4))</f>
        <v/>
      </c>
      <c r="E214" s="28" t="str">
        <f>IF($A214="","",_xll.ciqfunctions.udf.CIQ($A214,"IQ_TOTAL_EQUITY",IQ_LTM,IQ_TODAY,"CHP",,$B$4))</f>
        <v/>
      </c>
      <c r="F214" s="28" t="str">
        <f>IF($A214="","",_xll.ciqfunctions.udf.CIQ($A214,"IQ_RETURN_CAPITAL_CHP",IQ_LTM,IQ_TODAY,"CHP"))</f>
        <v/>
      </c>
      <c r="G214" s="28" t="str">
        <f>IF($A214="","",_xll.ciqfunctions.udf.CIQ($A214,"IQ_RECURRING_EARN_ASSETS",IQ_LTM,IQ_TODAY,"CHP"))</f>
        <v/>
      </c>
      <c r="H214" s="28" t="str">
        <f>IF($A214="","",_xll.ciqfunctions.udf.CIQ($A214,"IQ_NET_WORKING_CAP_REV",IQ_LTM,IQ_TODAY,"CHP"))</f>
        <v/>
      </c>
      <c r="I214" s="28" t="str">
        <f>IF($A214="","",_xll.ciqfunctions.udf.CIQ($A214,"IQ_ASSET_TURNOVER",IQ_LTM,IQ_TODAY,"CHP"))</f>
        <v/>
      </c>
      <c r="J214" s="28" t="str">
        <f>IF($A214="","",_xll.ciqfunctions.udf.CIQ($A214,"IQ_INTAN_ASSETS_REV",IQ_LTM,IQ_TODAY,"CHP"))</f>
        <v/>
      </c>
      <c r="K214" s="28" t="str">
        <f>IF($A214="","",_xll.ciqfunctions.udf.CIQ($A214,"IQ_NET_WORKING_CAP_TOTAL_ASSETS",IQ_LTM,IQ_TODAY,"CHP"))</f>
        <v/>
      </c>
      <c r="L214" s="28" t="str">
        <f>IF($A214="","",_xll.ciqfunctions.udf.CIQ($A214,"IQ_AP_AR",IQ_LTM,IQ_TODAY,"CHP"))</f>
        <v/>
      </c>
      <c r="M214" s="28" t="str">
        <f>IF($A214="","",_xll.ciqfunctions.udf.CIQ($A214,"IQ_MGMT_RATE_RETURN",IQ_LTM,IQ_TODAY,"CHP"))</f>
        <v/>
      </c>
      <c r="N214" s="28" t="str">
        <f>IF($A214="","",_xll.ciqfunctions.udf.CIQ($A214,"IQ_GROSS_MARGIN",IQ_LTM,IQ_TODAY,"CHP"))</f>
        <v/>
      </c>
      <c r="O214" s="28" t="str">
        <f>IF($A214="","",_xll.ciqfunctions.udf.CIQ($A214,"IQ_EBITDA_MARGIN",IQ_LTM,IQ_TODAY,"CHP"))</f>
        <v/>
      </c>
      <c r="Q214" s="28" t="str">
        <f>IF($A214="","",_xll.ciqfunctions.udf.CIQ($A214,"IQ_FFO_INT",IQ_LTM,IQ_TODAY,"CHP"))</f>
        <v/>
      </c>
      <c r="R214" s="28" t="str">
        <f>IF($A214="","",_xll.ciqfunctions.udf.CIQ($A214,"IQ_EBITDA_INT",IQ_LTM,IQ_TODAY,"CHP"))</f>
        <v/>
      </c>
      <c r="S214" s="28" t="str">
        <f>IF($A214="","",_xll.ciqfunctions.udf.CIQ($A214,"IQ_FFO_TOTAL_DEBT",IQ_LTM,IQ_TODAY,"CHP"))</f>
        <v/>
      </c>
      <c r="T214" s="28" t="str">
        <f>IF($A214="","",_xll.ciqfunctions.udf.CIQ($A214,"IQ_NET_DEBT_EBITDA",IQ_LTM,IQ_TODAY,"CHP"))</f>
        <v/>
      </c>
      <c r="U214" s="28" t="str">
        <f>IF($A214="","",_xll.ciqfunctions.udf.CIQ($A214,"IQ_TOTAL_DEBT_CAP",IQ_LTM,IQ_TODAY,"CHP"))</f>
        <v/>
      </c>
      <c r="V214" s="28" t="str">
        <f>IF($A214="","",_xll.ciqfunctions.udf.CIQ($A214,"IQ_DEBT_TOTAL_LIAB",IQ_LTM,IQ_TODAY,"CHP"))</f>
        <v/>
      </c>
      <c r="W214" s="28" t="str">
        <f>IF($A214="","",_xll.ciqfunctions.udf.CIQ($A214,"IQ_TOTAL_DEBT_TOTAL_REV",IQ_LTM,IQ_TODAY,"CHP"))</f>
        <v/>
      </c>
      <c r="Y214" s="28" t="str">
        <f>IF($A214="","",_xll.ciqfunctions.udf.CIQ($A214,"IQ_FFO_PLUS_CASH_ST_DEBT",IQ_LTM,IQ_TODAY,"CHP"))</f>
        <v/>
      </c>
      <c r="Z214" s="28" t="str">
        <f>IF($A214="","",_xll.ciqfunctions.udf.CIQ($A214,"IQ_FFO_GROSS_PROFIT",IQ_LTM,IQ_TODAY,"CHP"))</f>
        <v/>
      </c>
      <c r="AA214" s="28" t="str">
        <f>IF($A214="","",_xll.ciqfunctions.udf.CIQ($A214,"IQ_BASIC_DEFENSE_INTERVAL",IQ_LTM,IQ_TODAY,"CHP"))</f>
        <v/>
      </c>
      <c r="AB214" s="28" t="str">
        <f>IF($A214="","",_xll.ciqfunctions.udf.CIQ($A214,"IQ_CURRENT_RATIO",IQ_LTM,IQ_TODAY,"CHP"))</f>
        <v/>
      </c>
      <c r="AC214" s="28" t="str">
        <f>IF($A214="","",_xll.ciqfunctions.udf.CIQ($A214,"IQ_QUICK_RATIO",IQ_LTM,IQ_TODAY,"CHP"))</f>
        <v/>
      </c>
    </row>
    <row r="215" spans="3:29" ht="12.75" customHeight="1" x14ac:dyDescent="0.2">
      <c r="C215" s="37" t="str">
        <f>IF($A215="","",_xll.ciqfunctions.udf.CIQ($A215,"IQ_PERIODDATE",IQ_LTM,IQ_TODAY,"CHP"))</f>
        <v/>
      </c>
      <c r="D215" s="28" t="str">
        <f>IF($A215="","",_xll.ciqfunctions.udf.CIQ($A215,"IQ_TOTAL_REV",IQ_LTM,IQ_TODAY,"CHP",,$B$4))</f>
        <v/>
      </c>
      <c r="E215" s="28" t="str">
        <f>IF($A215="","",_xll.ciqfunctions.udf.CIQ($A215,"IQ_TOTAL_EQUITY",IQ_LTM,IQ_TODAY,"CHP",,$B$4))</f>
        <v/>
      </c>
      <c r="F215" s="28" t="str">
        <f>IF($A215="","",_xll.ciqfunctions.udf.CIQ($A215,"IQ_RETURN_CAPITAL_CHP",IQ_LTM,IQ_TODAY,"CHP"))</f>
        <v/>
      </c>
      <c r="G215" s="28" t="str">
        <f>IF($A215="","",_xll.ciqfunctions.udf.CIQ($A215,"IQ_RECURRING_EARN_ASSETS",IQ_LTM,IQ_TODAY,"CHP"))</f>
        <v/>
      </c>
      <c r="H215" s="28" t="str">
        <f>IF($A215="","",_xll.ciqfunctions.udf.CIQ($A215,"IQ_NET_WORKING_CAP_REV",IQ_LTM,IQ_TODAY,"CHP"))</f>
        <v/>
      </c>
      <c r="I215" s="28" t="str">
        <f>IF($A215="","",_xll.ciqfunctions.udf.CIQ($A215,"IQ_ASSET_TURNOVER",IQ_LTM,IQ_TODAY,"CHP"))</f>
        <v/>
      </c>
      <c r="J215" s="28" t="str">
        <f>IF($A215="","",_xll.ciqfunctions.udf.CIQ($A215,"IQ_INTAN_ASSETS_REV",IQ_LTM,IQ_TODAY,"CHP"))</f>
        <v/>
      </c>
      <c r="K215" s="28" t="str">
        <f>IF($A215="","",_xll.ciqfunctions.udf.CIQ($A215,"IQ_NET_WORKING_CAP_TOTAL_ASSETS",IQ_LTM,IQ_TODAY,"CHP"))</f>
        <v/>
      </c>
      <c r="L215" s="28" t="str">
        <f>IF($A215="","",_xll.ciqfunctions.udf.CIQ($A215,"IQ_AP_AR",IQ_LTM,IQ_TODAY,"CHP"))</f>
        <v/>
      </c>
      <c r="M215" s="28" t="str">
        <f>IF($A215="","",_xll.ciqfunctions.udf.CIQ($A215,"IQ_MGMT_RATE_RETURN",IQ_LTM,IQ_TODAY,"CHP"))</f>
        <v/>
      </c>
      <c r="N215" s="28" t="str">
        <f>IF($A215="","",_xll.ciqfunctions.udf.CIQ($A215,"IQ_GROSS_MARGIN",IQ_LTM,IQ_TODAY,"CHP"))</f>
        <v/>
      </c>
      <c r="O215" s="28" t="str">
        <f>IF($A215="","",_xll.ciqfunctions.udf.CIQ($A215,"IQ_EBITDA_MARGIN",IQ_LTM,IQ_TODAY,"CHP"))</f>
        <v/>
      </c>
      <c r="Q215" s="28" t="str">
        <f>IF($A215="","",_xll.ciqfunctions.udf.CIQ($A215,"IQ_FFO_INT",IQ_LTM,IQ_TODAY,"CHP"))</f>
        <v/>
      </c>
      <c r="R215" s="28" t="str">
        <f>IF($A215="","",_xll.ciqfunctions.udf.CIQ($A215,"IQ_EBITDA_INT",IQ_LTM,IQ_TODAY,"CHP"))</f>
        <v/>
      </c>
      <c r="S215" s="28" t="str">
        <f>IF($A215="","",_xll.ciqfunctions.udf.CIQ($A215,"IQ_FFO_TOTAL_DEBT",IQ_LTM,IQ_TODAY,"CHP"))</f>
        <v/>
      </c>
      <c r="T215" s="28" t="str">
        <f>IF($A215="","",_xll.ciqfunctions.udf.CIQ($A215,"IQ_NET_DEBT_EBITDA",IQ_LTM,IQ_TODAY,"CHP"))</f>
        <v/>
      </c>
      <c r="U215" s="28" t="str">
        <f>IF($A215="","",_xll.ciqfunctions.udf.CIQ($A215,"IQ_TOTAL_DEBT_CAP",IQ_LTM,IQ_TODAY,"CHP"))</f>
        <v/>
      </c>
      <c r="V215" s="28" t="str">
        <f>IF($A215="","",_xll.ciqfunctions.udf.CIQ($A215,"IQ_DEBT_TOTAL_LIAB",IQ_LTM,IQ_TODAY,"CHP"))</f>
        <v/>
      </c>
      <c r="W215" s="28" t="str">
        <f>IF($A215="","",_xll.ciqfunctions.udf.CIQ($A215,"IQ_TOTAL_DEBT_TOTAL_REV",IQ_LTM,IQ_TODAY,"CHP"))</f>
        <v/>
      </c>
      <c r="Y215" s="28" t="str">
        <f>IF($A215="","",_xll.ciqfunctions.udf.CIQ($A215,"IQ_FFO_PLUS_CASH_ST_DEBT",IQ_LTM,IQ_TODAY,"CHP"))</f>
        <v/>
      </c>
      <c r="Z215" s="28" t="str">
        <f>IF($A215="","",_xll.ciqfunctions.udf.CIQ($A215,"IQ_FFO_GROSS_PROFIT",IQ_LTM,IQ_TODAY,"CHP"))</f>
        <v/>
      </c>
      <c r="AA215" s="28" t="str">
        <f>IF($A215="","",_xll.ciqfunctions.udf.CIQ($A215,"IQ_BASIC_DEFENSE_INTERVAL",IQ_LTM,IQ_TODAY,"CHP"))</f>
        <v/>
      </c>
      <c r="AB215" s="28" t="str">
        <f>IF($A215="","",_xll.ciqfunctions.udf.CIQ($A215,"IQ_CURRENT_RATIO",IQ_LTM,IQ_TODAY,"CHP"))</f>
        <v/>
      </c>
      <c r="AC215" s="28" t="str">
        <f>IF($A215="","",_xll.ciqfunctions.udf.CIQ($A215,"IQ_QUICK_RATIO",IQ_LTM,IQ_TODAY,"CHP"))</f>
        <v/>
      </c>
    </row>
    <row r="216" spans="3:29" ht="12.75" customHeight="1" x14ac:dyDescent="0.2">
      <c r="C216" s="37" t="str">
        <f>IF($A216="","",_xll.ciqfunctions.udf.CIQ($A216,"IQ_PERIODDATE",IQ_LTM,IQ_TODAY,"CHP"))</f>
        <v/>
      </c>
      <c r="D216" s="28" t="str">
        <f>IF($A216="","",_xll.ciqfunctions.udf.CIQ($A216,"IQ_TOTAL_REV",IQ_LTM,IQ_TODAY,"CHP",,$B$4))</f>
        <v/>
      </c>
      <c r="E216" s="28" t="str">
        <f>IF($A216="","",_xll.ciqfunctions.udf.CIQ($A216,"IQ_TOTAL_EQUITY",IQ_LTM,IQ_TODAY,"CHP",,$B$4))</f>
        <v/>
      </c>
      <c r="F216" s="28" t="str">
        <f>IF($A216="","",_xll.ciqfunctions.udf.CIQ($A216,"IQ_RETURN_CAPITAL_CHP",IQ_LTM,IQ_TODAY,"CHP"))</f>
        <v/>
      </c>
      <c r="G216" s="28" t="str">
        <f>IF($A216="","",_xll.ciqfunctions.udf.CIQ($A216,"IQ_RECURRING_EARN_ASSETS",IQ_LTM,IQ_TODAY,"CHP"))</f>
        <v/>
      </c>
      <c r="H216" s="28" t="str">
        <f>IF($A216="","",_xll.ciqfunctions.udf.CIQ($A216,"IQ_NET_WORKING_CAP_REV",IQ_LTM,IQ_TODAY,"CHP"))</f>
        <v/>
      </c>
      <c r="I216" s="28" t="str">
        <f>IF($A216="","",_xll.ciqfunctions.udf.CIQ($A216,"IQ_ASSET_TURNOVER",IQ_LTM,IQ_TODAY,"CHP"))</f>
        <v/>
      </c>
      <c r="J216" s="28" t="str">
        <f>IF($A216="","",_xll.ciqfunctions.udf.CIQ($A216,"IQ_INTAN_ASSETS_REV",IQ_LTM,IQ_TODAY,"CHP"))</f>
        <v/>
      </c>
      <c r="K216" s="28" t="str">
        <f>IF($A216="","",_xll.ciqfunctions.udf.CIQ($A216,"IQ_NET_WORKING_CAP_TOTAL_ASSETS",IQ_LTM,IQ_TODAY,"CHP"))</f>
        <v/>
      </c>
      <c r="L216" s="28" t="str">
        <f>IF($A216="","",_xll.ciqfunctions.udf.CIQ($A216,"IQ_AP_AR",IQ_LTM,IQ_TODAY,"CHP"))</f>
        <v/>
      </c>
      <c r="M216" s="28" t="str">
        <f>IF($A216="","",_xll.ciqfunctions.udf.CIQ($A216,"IQ_MGMT_RATE_RETURN",IQ_LTM,IQ_TODAY,"CHP"))</f>
        <v/>
      </c>
      <c r="N216" s="28" t="str">
        <f>IF($A216="","",_xll.ciqfunctions.udf.CIQ($A216,"IQ_GROSS_MARGIN",IQ_LTM,IQ_TODAY,"CHP"))</f>
        <v/>
      </c>
      <c r="O216" s="28" t="str">
        <f>IF($A216="","",_xll.ciqfunctions.udf.CIQ($A216,"IQ_EBITDA_MARGIN",IQ_LTM,IQ_TODAY,"CHP"))</f>
        <v/>
      </c>
      <c r="Q216" s="28" t="str">
        <f>IF($A216="","",_xll.ciqfunctions.udf.CIQ($A216,"IQ_FFO_INT",IQ_LTM,IQ_TODAY,"CHP"))</f>
        <v/>
      </c>
      <c r="R216" s="28" t="str">
        <f>IF($A216="","",_xll.ciqfunctions.udf.CIQ($A216,"IQ_EBITDA_INT",IQ_LTM,IQ_TODAY,"CHP"))</f>
        <v/>
      </c>
      <c r="S216" s="28" t="str">
        <f>IF($A216="","",_xll.ciqfunctions.udf.CIQ($A216,"IQ_FFO_TOTAL_DEBT",IQ_LTM,IQ_TODAY,"CHP"))</f>
        <v/>
      </c>
      <c r="T216" s="28" t="str">
        <f>IF($A216="","",_xll.ciqfunctions.udf.CIQ($A216,"IQ_NET_DEBT_EBITDA",IQ_LTM,IQ_TODAY,"CHP"))</f>
        <v/>
      </c>
      <c r="U216" s="28" t="str">
        <f>IF($A216="","",_xll.ciqfunctions.udf.CIQ($A216,"IQ_TOTAL_DEBT_CAP",IQ_LTM,IQ_TODAY,"CHP"))</f>
        <v/>
      </c>
      <c r="V216" s="28" t="str">
        <f>IF($A216="","",_xll.ciqfunctions.udf.CIQ($A216,"IQ_DEBT_TOTAL_LIAB",IQ_LTM,IQ_TODAY,"CHP"))</f>
        <v/>
      </c>
      <c r="W216" s="28" t="str">
        <f>IF($A216="","",_xll.ciqfunctions.udf.CIQ($A216,"IQ_TOTAL_DEBT_TOTAL_REV",IQ_LTM,IQ_TODAY,"CHP"))</f>
        <v/>
      </c>
      <c r="Y216" s="28" t="str">
        <f>IF($A216="","",_xll.ciqfunctions.udf.CIQ($A216,"IQ_FFO_PLUS_CASH_ST_DEBT",IQ_LTM,IQ_TODAY,"CHP"))</f>
        <v/>
      </c>
      <c r="Z216" s="28" t="str">
        <f>IF($A216="","",_xll.ciqfunctions.udf.CIQ($A216,"IQ_FFO_GROSS_PROFIT",IQ_LTM,IQ_TODAY,"CHP"))</f>
        <v/>
      </c>
      <c r="AA216" s="28" t="str">
        <f>IF($A216="","",_xll.ciqfunctions.udf.CIQ($A216,"IQ_BASIC_DEFENSE_INTERVAL",IQ_LTM,IQ_TODAY,"CHP"))</f>
        <v/>
      </c>
      <c r="AB216" s="28" t="str">
        <f>IF($A216="","",_xll.ciqfunctions.udf.CIQ($A216,"IQ_CURRENT_RATIO",IQ_LTM,IQ_TODAY,"CHP"))</f>
        <v/>
      </c>
      <c r="AC216" s="28" t="str">
        <f>IF($A216="","",_xll.ciqfunctions.udf.CIQ($A216,"IQ_QUICK_RATIO",IQ_LTM,IQ_TODAY,"CHP"))</f>
        <v/>
      </c>
    </row>
    <row r="217" spans="3:29" ht="12.75" customHeight="1" x14ac:dyDescent="0.2">
      <c r="C217" s="37" t="str">
        <f>IF($A217="","",_xll.ciqfunctions.udf.CIQ($A217,"IQ_PERIODDATE",IQ_LTM,IQ_TODAY,"CHP"))</f>
        <v/>
      </c>
      <c r="D217" s="28" t="str">
        <f>IF($A217="","",_xll.ciqfunctions.udf.CIQ($A217,"IQ_TOTAL_REV",IQ_LTM,IQ_TODAY,"CHP",,$B$4))</f>
        <v/>
      </c>
      <c r="E217" s="28" t="str">
        <f>IF($A217="","",_xll.ciqfunctions.udf.CIQ($A217,"IQ_TOTAL_EQUITY",IQ_LTM,IQ_TODAY,"CHP",,$B$4))</f>
        <v/>
      </c>
      <c r="F217" s="28" t="str">
        <f>IF($A217="","",_xll.ciqfunctions.udf.CIQ($A217,"IQ_RETURN_CAPITAL_CHP",IQ_LTM,IQ_TODAY,"CHP"))</f>
        <v/>
      </c>
      <c r="G217" s="28" t="str">
        <f>IF($A217="","",_xll.ciqfunctions.udf.CIQ($A217,"IQ_RECURRING_EARN_ASSETS",IQ_LTM,IQ_TODAY,"CHP"))</f>
        <v/>
      </c>
      <c r="H217" s="28" t="str">
        <f>IF($A217="","",_xll.ciqfunctions.udf.CIQ($A217,"IQ_NET_WORKING_CAP_REV",IQ_LTM,IQ_TODAY,"CHP"))</f>
        <v/>
      </c>
      <c r="I217" s="28" t="str">
        <f>IF($A217="","",_xll.ciqfunctions.udf.CIQ($A217,"IQ_ASSET_TURNOVER",IQ_LTM,IQ_TODAY,"CHP"))</f>
        <v/>
      </c>
      <c r="J217" s="28" t="str">
        <f>IF($A217="","",_xll.ciqfunctions.udf.CIQ($A217,"IQ_INTAN_ASSETS_REV",IQ_LTM,IQ_TODAY,"CHP"))</f>
        <v/>
      </c>
      <c r="K217" s="28" t="str">
        <f>IF($A217="","",_xll.ciqfunctions.udf.CIQ($A217,"IQ_NET_WORKING_CAP_TOTAL_ASSETS",IQ_LTM,IQ_TODAY,"CHP"))</f>
        <v/>
      </c>
      <c r="L217" s="28" t="str">
        <f>IF($A217="","",_xll.ciqfunctions.udf.CIQ($A217,"IQ_AP_AR",IQ_LTM,IQ_TODAY,"CHP"))</f>
        <v/>
      </c>
      <c r="M217" s="28" t="str">
        <f>IF($A217="","",_xll.ciqfunctions.udf.CIQ($A217,"IQ_MGMT_RATE_RETURN",IQ_LTM,IQ_TODAY,"CHP"))</f>
        <v/>
      </c>
      <c r="N217" s="28" t="str">
        <f>IF($A217="","",_xll.ciqfunctions.udf.CIQ($A217,"IQ_GROSS_MARGIN",IQ_LTM,IQ_TODAY,"CHP"))</f>
        <v/>
      </c>
      <c r="O217" s="28" t="str">
        <f>IF($A217="","",_xll.ciqfunctions.udf.CIQ($A217,"IQ_EBITDA_MARGIN",IQ_LTM,IQ_TODAY,"CHP"))</f>
        <v/>
      </c>
      <c r="Q217" s="28" t="str">
        <f>IF($A217="","",_xll.ciqfunctions.udf.CIQ($A217,"IQ_FFO_INT",IQ_LTM,IQ_TODAY,"CHP"))</f>
        <v/>
      </c>
      <c r="R217" s="28" t="str">
        <f>IF($A217="","",_xll.ciqfunctions.udf.CIQ($A217,"IQ_EBITDA_INT",IQ_LTM,IQ_TODAY,"CHP"))</f>
        <v/>
      </c>
      <c r="S217" s="28" t="str">
        <f>IF($A217="","",_xll.ciqfunctions.udf.CIQ($A217,"IQ_FFO_TOTAL_DEBT",IQ_LTM,IQ_TODAY,"CHP"))</f>
        <v/>
      </c>
      <c r="T217" s="28" t="str">
        <f>IF($A217="","",_xll.ciqfunctions.udf.CIQ($A217,"IQ_NET_DEBT_EBITDA",IQ_LTM,IQ_TODAY,"CHP"))</f>
        <v/>
      </c>
      <c r="U217" s="28" t="str">
        <f>IF($A217="","",_xll.ciqfunctions.udf.CIQ($A217,"IQ_TOTAL_DEBT_CAP",IQ_LTM,IQ_TODAY,"CHP"))</f>
        <v/>
      </c>
      <c r="V217" s="28" t="str">
        <f>IF($A217="","",_xll.ciqfunctions.udf.CIQ($A217,"IQ_DEBT_TOTAL_LIAB",IQ_LTM,IQ_TODAY,"CHP"))</f>
        <v/>
      </c>
      <c r="W217" s="28" t="str">
        <f>IF($A217="","",_xll.ciqfunctions.udf.CIQ($A217,"IQ_TOTAL_DEBT_TOTAL_REV",IQ_LTM,IQ_TODAY,"CHP"))</f>
        <v/>
      </c>
      <c r="Y217" s="28" t="str">
        <f>IF($A217="","",_xll.ciqfunctions.udf.CIQ($A217,"IQ_FFO_PLUS_CASH_ST_DEBT",IQ_LTM,IQ_TODAY,"CHP"))</f>
        <v/>
      </c>
      <c r="Z217" s="28" t="str">
        <f>IF($A217="","",_xll.ciqfunctions.udf.CIQ($A217,"IQ_FFO_GROSS_PROFIT",IQ_LTM,IQ_TODAY,"CHP"))</f>
        <v/>
      </c>
      <c r="AA217" s="28" t="str">
        <f>IF($A217="","",_xll.ciqfunctions.udf.CIQ($A217,"IQ_BASIC_DEFENSE_INTERVAL",IQ_LTM,IQ_TODAY,"CHP"))</f>
        <v/>
      </c>
      <c r="AB217" s="28" t="str">
        <f>IF($A217="","",_xll.ciqfunctions.udf.CIQ($A217,"IQ_CURRENT_RATIO",IQ_LTM,IQ_TODAY,"CHP"))</f>
        <v/>
      </c>
      <c r="AC217" s="28" t="str">
        <f>IF($A217="","",_xll.ciqfunctions.udf.CIQ($A217,"IQ_QUICK_RATIO",IQ_LTM,IQ_TODAY,"CHP"))</f>
        <v/>
      </c>
    </row>
    <row r="218" spans="3:29" ht="12.75" customHeight="1" x14ac:dyDescent="0.2">
      <c r="C218" s="37" t="str">
        <f>IF($A218="","",_xll.ciqfunctions.udf.CIQ($A218,"IQ_PERIODDATE",IQ_LTM,IQ_TODAY,"CHP"))</f>
        <v/>
      </c>
      <c r="D218" s="28" t="str">
        <f>IF($A218="","",_xll.ciqfunctions.udf.CIQ($A218,"IQ_TOTAL_REV",IQ_LTM,IQ_TODAY,"CHP",,$B$4))</f>
        <v/>
      </c>
      <c r="E218" s="28" t="str">
        <f>IF($A218="","",_xll.ciqfunctions.udf.CIQ($A218,"IQ_TOTAL_EQUITY",IQ_LTM,IQ_TODAY,"CHP",,$B$4))</f>
        <v/>
      </c>
      <c r="F218" s="28" t="str">
        <f>IF($A218="","",_xll.ciqfunctions.udf.CIQ($A218,"IQ_RETURN_CAPITAL_CHP",IQ_LTM,IQ_TODAY,"CHP"))</f>
        <v/>
      </c>
      <c r="G218" s="28" t="str">
        <f>IF($A218="","",_xll.ciqfunctions.udf.CIQ($A218,"IQ_RECURRING_EARN_ASSETS",IQ_LTM,IQ_TODAY,"CHP"))</f>
        <v/>
      </c>
      <c r="H218" s="28" t="str">
        <f>IF($A218="","",_xll.ciqfunctions.udf.CIQ($A218,"IQ_NET_WORKING_CAP_REV",IQ_LTM,IQ_TODAY,"CHP"))</f>
        <v/>
      </c>
      <c r="I218" s="28" t="str">
        <f>IF($A218="","",_xll.ciqfunctions.udf.CIQ($A218,"IQ_ASSET_TURNOVER",IQ_LTM,IQ_TODAY,"CHP"))</f>
        <v/>
      </c>
      <c r="J218" s="28" t="str">
        <f>IF($A218="","",_xll.ciqfunctions.udf.CIQ($A218,"IQ_INTAN_ASSETS_REV",IQ_LTM,IQ_TODAY,"CHP"))</f>
        <v/>
      </c>
      <c r="K218" s="28" t="str">
        <f>IF($A218="","",_xll.ciqfunctions.udf.CIQ($A218,"IQ_NET_WORKING_CAP_TOTAL_ASSETS",IQ_LTM,IQ_TODAY,"CHP"))</f>
        <v/>
      </c>
      <c r="L218" s="28" t="str">
        <f>IF($A218="","",_xll.ciqfunctions.udf.CIQ($A218,"IQ_AP_AR",IQ_LTM,IQ_TODAY,"CHP"))</f>
        <v/>
      </c>
      <c r="M218" s="28" t="str">
        <f>IF($A218="","",_xll.ciqfunctions.udf.CIQ($A218,"IQ_MGMT_RATE_RETURN",IQ_LTM,IQ_TODAY,"CHP"))</f>
        <v/>
      </c>
      <c r="N218" s="28" t="str">
        <f>IF($A218="","",_xll.ciqfunctions.udf.CIQ($A218,"IQ_GROSS_MARGIN",IQ_LTM,IQ_TODAY,"CHP"))</f>
        <v/>
      </c>
      <c r="O218" s="28" t="str">
        <f>IF($A218="","",_xll.ciqfunctions.udf.CIQ($A218,"IQ_EBITDA_MARGIN",IQ_LTM,IQ_TODAY,"CHP"))</f>
        <v/>
      </c>
      <c r="Q218" s="28" t="str">
        <f>IF($A218="","",_xll.ciqfunctions.udf.CIQ($A218,"IQ_FFO_INT",IQ_LTM,IQ_TODAY,"CHP"))</f>
        <v/>
      </c>
      <c r="R218" s="28" t="str">
        <f>IF($A218="","",_xll.ciqfunctions.udf.CIQ($A218,"IQ_EBITDA_INT",IQ_LTM,IQ_TODAY,"CHP"))</f>
        <v/>
      </c>
      <c r="S218" s="28" t="str">
        <f>IF($A218="","",_xll.ciqfunctions.udf.CIQ($A218,"IQ_FFO_TOTAL_DEBT",IQ_LTM,IQ_TODAY,"CHP"))</f>
        <v/>
      </c>
      <c r="T218" s="28" t="str">
        <f>IF($A218="","",_xll.ciqfunctions.udf.CIQ($A218,"IQ_NET_DEBT_EBITDA",IQ_LTM,IQ_TODAY,"CHP"))</f>
        <v/>
      </c>
      <c r="U218" s="28" t="str">
        <f>IF($A218="","",_xll.ciqfunctions.udf.CIQ($A218,"IQ_TOTAL_DEBT_CAP",IQ_LTM,IQ_TODAY,"CHP"))</f>
        <v/>
      </c>
      <c r="V218" s="28" t="str">
        <f>IF($A218="","",_xll.ciqfunctions.udf.CIQ($A218,"IQ_DEBT_TOTAL_LIAB",IQ_LTM,IQ_TODAY,"CHP"))</f>
        <v/>
      </c>
      <c r="W218" s="28" t="str">
        <f>IF($A218="","",_xll.ciqfunctions.udf.CIQ($A218,"IQ_TOTAL_DEBT_TOTAL_REV",IQ_LTM,IQ_TODAY,"CHP"))</f>
        <v/>
      </c>
      <c r="Y218" s="28" t="str">
        <f>IF($A218="","",_xll.ciqfunctions.udf.CIQ($A218,"IQ_FFO_PLUS_CASH_ST_DEBT",IQ_LTM,IQ_TODAY,"CHP"))</f>
        <v/>
      </c>
      <c r="Z218" s="28" t="str">
        <f>IF($A218="","",_xll.ciqfunctions.udf.CIQ($A218,"IQ_FFO_GROSS_PROFIT",IQ_LTM,IQ_TODAY,"CHP"))</f>
        <v/>
      </c>
      <c r="AA218" s="28" t="str">
        <f>IF($A218="","",_xll.ciqfunctions.udf.CIQ($A218,"IQ_BASIC_DEFENSE_INTERVAL",IQ_LTM,IQ_TODAY,"CHP"))</f>
        <v/>
      </c>
      <c r="AB218" s="28" t="str">
        <f>IF($A218="","",_xll.ciqfunctions.udf.CIQ($A218,"IQ_CURRENT_RATIO",IQ_LTM,IQ_TODAY,"CHP"))</f>
        <v/>
      </c>
      <c r="AC218" s="28" t="str">
        <f>IF($A218="","",_xll.ciqfunctions.udf.CIQ($A218,"IQ_QUICK_RATIO",IQ_LTM,IQ_TODAY,"CHP"))</f>
        <v/>
      </c>
    </row>
    <row r="219" spans="3:29" ht="12.75" customHeight="1" x14ac:dyDescent="0.2">
      <c r="C219" s="37" t="str">
        <f>IF($A219="","",_xll.ciqfunctions.udf.CIQ($A219,"IQ_PERIODDATE",IQ_LTM,IQ_TODAY,"CHP"))</f>
        <v/>
      </c>
      <c r="D219" s="28" t="str">
        <f>IF($A219="","",_xll.ciqfunctions.udf.CIQ($A219,"IQ_TOTAL_REV",IQ_LTM,IQ_TODAY,"CHP",,$B$4))</f>
        <v/>
      </c>
      <c r="E219" s="28" t="str">
        <f>IF($A219="","",_xll.ciqfunctions.udf.CIQ($A219,"IQ_TOTAL_EQUITY",IQ_LTM,IQ_TODAY,"CHP",,$B$4))</f>
        <v/>
      </c>
      <c r="F219" s="28" t="str">
        <f>IF($A219="","",_xll.ciqfunctions.udf.CIQ($A219,"IQ_RETURN_CAPITAL_CHP",IQ_LTM,IQ_TODAY,"CHP"))</f>
        <v/>
      </c>
      <c r="G219" s="28" t="str">
        <f>IF($A219="","",_xll.ciqfunctions.udf.CIQ($A219,"IQ_RECURRING_EARN_ASSETS",IQ_LTM,IQ_TODAY,"CHP"))</f>
        <v/>
      </c>
      <c r="H219" s="28" t="str">
        <f>IF($A219="","",_xll.ciqfunctions.udf.CIQ($A219,"IQ_NET_WORKING_CAP_REV",IQ_LTM,IQ_TODAY,"CHP"))</f>
        <v/>
      </c>
      <c r="I219" s="28" t="str">
        <f>IF($A219="","",_xll.ciqfunctions.udf.CIQ($A219,"IQ_ASSET_TURNOVER",IQ_LTM,IQ_TODAY,"CHP"))</f>
        <v/>
      </c>
      <c r="J219" s="28" t="str">
        <f>IF($A219="","",_xll.ciqfunctions.udf.CIQ($A219,"IQ_INTAN_ASSETS_REV",IQ_LTM,IQ_TODAY,"CHP"))</f>
        <v/>
      </c>
      <c r="K219" s="28" t="str">
        <f>IF($A219="","",_xll.ciqfunctions.udf.CIQ($A219,"IQ_NET_WORKING_CAP_TOTAL_ASSETS",IQ_LTM,IQ_TODAY,"CHP"))</f>
        <v/>
      </c>
      <c r="L219" s="28" t="str">
        <f>IF($A219="","",_xll.ciqfunctions.udf.CIQ($A219,"IQ_AP_AR",IQ_LTM,IQ_TODAY,"CHP"))</f>
        <v/>
      </c>
      <c r="M219" s="28" t="str">
        <f>IF($A219="","",_xll.ciqfunctions.udf.CIQ($A219,"IQ_MGMT_RATE_RETURN",IQ_LTM,IQ_TODAY,"CHP"))</f>
        <v/>
      </c>
      <c r="N219" s="28" t="str">
        <f>IF($A219="","",_xll.ciqfunctions.udf.CIQ($A219,"IQ_GROSS_MARGIN",IQ_LTM,IQ_TODAY,"CHP"))</f>
        <v/>
      </c>
      <c r="O219" s="28" t="str">
        <f>IF($A219="","",_xll.ciqfunctions.udf.CIQ($A219,"IQ_EBITDA_MARGIN",IQ_LTM,IQ_TODAY,"CHP"))</f>
        <v/>
      </c>
      <c r="Q219" s="28" t="str">
        <f>IF($A219="","",_xll.ciqfunctions.udf.CIQ($A219,"IQ_FFO_INT",IQ_LTM,IQ_TODAY,"CHP"))</f>
        <v/>
      </c>
      <c r="R219" s="28" t="str">
        <f>IF($A219="","",_xll.ciqfunctions.udf.CIQ($A219,"IQ_EBITDA_INT",IQ_LTM,IQ_TODAY,"CHP"))</f>
        <v/>
      </c>
      <c r="S219" s="28" t="str">
        <f>IF($A219="","",_xll.ciqfunctions.udf.CIQ($A219,"IQ_FFO_TOTAL_DEBT",IQ_LTM,IQ_TODAY,"CHP"))</f>
        <v/>
      </c>
      <c r="T219" s="28" t="str">
        <f>IF($A219="","",_xll.ciqfunctions.udf.CIQ($A219,"IQ_NET_DEBT_EBITDA",IQ_LTM,IQ_TODAY,"CHP"))</f>
        <v/>
      </c>
      <c r="U219" s="28" t="str">
        <f>IF($A219="","",_xll.ciqfunctions.udf.CIQ($A219,"IQ_TOTAL_DEBT_CAP",IQ_LTM,IQ_TODAY,"CHP"))</f>
        <v/>
      </c>
      <c r="V219" s="28" t="str">
        <f>IF($A219="","",_xll.ciqfunctions.udf.CIQ($A219,"IQ_DEBT_TOTAL_LIAB",IQ_LTM,IQ_TODAY,"CHP"))</f>
        <v/>
      </c>
      <c r="W219" s="28" t="str">
        <f>IF($A219="","",_xll.ciqfunctions.udf.CIQ($A219,"IQ_TOTAL_DEBT_TOTAL_REV",IQ_LTM,IQ_TODAY,"CHP"))</f>
        <v/>
      </c>
      <c r="Y219" s="28" t="str">
        <f>IF($A219="","",_xll.ciqfunctions.udf.CIQ($A219,"IQ_FFO_PLUS_CASH_ST_DEBT",IQ_LTM,IQ_TODAY,"CHP"))</f>
        <v/>
      </c>
      <c r="Z219" s="28" t="str">
        <f>IF($A219="","",_xll.ciqfunctions.udf.CIQ($A219,"IQ_FFO_GROSS_PROFIT",IQ_LTM,IQ_TODAY,"CHP"))</f>
        <v/>
      </c>
      <c r="AA219" s="28" t="str">
        <f>IF($A219="","",_xll.ciqfunctions.udf.CIQ($A219,"IQ_BASIC_DEFENSE_INTERVAL",IQ_LTM,IQ_TODAY,"CHP"))</f>
        <v/>
      </c>
      <c r="AB219" s="28" t="str">
        <f>IF($A219="","",_xll.ciqfunctions.udf.CIQ($A219,"IQ_CURRENT_RATIO",IQ_LTM,IQ_TODAY,"CHP"))</f>
        <v/>
      </c>
      <c r="AC219" s="28" t="str">
        <f>IF($A219="","",_xll.ciqfunctions.udf.CIQ($A219,"IQ_QUICK_RATIO",IQ_LTM,IQ_TODAY,"CHP"))</f>
        <v/>
      </c>
    </row>
    <row r="220" spans="3:29" ht="12.75" customHeight="1" x14ac:dyDescent="0.2">
      <c r="C220" s="37" t="str">
        <f>IF($A220="","",_xll.ciqfunctions.udf.CIQ($A220,"IQ_PERIODDATE",IQ_LTM,IQ_TODAY,"CHP"))</f>
        <v/>
      </c>
      <c r="D220" s="28" t="str">
        <f>IF($A220="","",_xll.ciqfunctions.udf.CIQ($A220,"IQ_TOTAL_REV",IQ_LTM,IQ_TODAY,"CHP",,$B$4))</f>
        <v/>
      </c>
      <c r="E220" s="28" t="str">
        <f>IF($A220="","",_xll.ciqfunctions.udf.CIQ($A220,"IQ_TOTAL_EQUITY",IQ_LTM,IQ_TODAY,"CHP",,$B$4))</f>
        <v/>
      </c>
      <c r="F220" s="28" t="str">
        <f>IF($A220="","",_xll.ciqfunctions.udf.CIQ($A220,"IQ_RETURN_CAPITAL_CHP",IQ_LTM,IQ_TODAY,"CHP"))</f>
        <v/>
      </c>
      <c r="G220" s="28" t="str">
        <f>IF($A220="","",_xll.ciqfunctions.udf.CIQ($A220,"IQ_RECURRING_EARN_ASSETS",IQ_LTM,IQ_TODAY,"CHP"))</f>
        <v/>
      </c>
      <c r="H220" s="28" t="str">
        <f>IF($A220="","",_xll.ciqfunctions.udf.CIQ($A220,"IQ_NET_WORKING_CAP_REV",IQ_LTM,IQ_TODAY,"CHP"))</f>
        <v/>
      </c>
      <c r="I220" s="28" t="str">
        <f>IF($A220="","",_xll.ciqfunctions.udf.CIQ($A220,"IQ_ASSET_TURNOVER",IQ_LTM,IQ_TODAY,"CHP"))</f>
        <v/>
      </c>
      <c r="J220" s="28" t="str">
        <f>IF($A220="","",_xll.ciqfunctions.udf.CIQ($A220,"IQ_INTAN_ASSETS_REV",IQ_LTM,IQ_TODAY,"CHP"))</f>
        <v/>
      </c>
      <c r="K220" s="28" t="str">
        <f>IF($A220="","",_xll.ciqfunctions.udf.CIQ($A220,"IQ_NET_WORKING_CAP_TOTAL_ASSETS",IQ_LTM,IQ_TODAY,"CHP"))</f>
        <v/>
      </c>
      <c r="L220" s="28" t="str">
        <f>IF($A220="","",_xll.ciqfunctions.udf.CIQ($A220,"IQ_AP_AR",IQ_LTM,IQ_TODAY,"CHP"))</f>
        <v/>
      </c>
      <c r="M220" s="28" t="str">
        <f>IF($A220="","",_xll.ciqfunctions.udf.CIQ($A220,"IQ_MGMT_RATE_RETURN",IQ_LTM,IQ_TODAY,"CHP"))</f>
        <v/>
      </c>
      <c r="N220" s="28" t="str">
        <f>IF($A220="","",_xll.ciqfunctions.udf.CIQ($A220,"IQ_GROSS_MARGIN",IQ_LTM,IQ_TODAY,"CHP"))</f>
        <v/>
      </c>
      <c r="O220" s="28" t="str">
        <f>IF($A220="","",_xll.ciqfunctions.udf.CIQ($A220,"IQ_EBITDA_MARGIN",IQ_LTM,IQ_TODAY,"CHP"))</f>
        <v/>
      </c>
      <c r="Q220" s="28" t="str">
        <f>IF($A220="","",_xll.ciqfunctions.udf.CIQ($A220,"IQ_FFO_INT",IQ_LTM,IQ_TODAY,"CHP"))</f>
        <v/>
      </c>
      <c r="R220" s="28" t="str">
        <f>IF($A220="","",_xll.ciqfunctions.udf.CIQ($A220,"IQ_EBITDA_INT",IQ_LTM,IQ_TODAY,"CHP"))</f>
        <v/>
      </c>
      <c r="S220" s="28" t="str">
        <f>IF($A220="","",_xll.ciqfunctions.udf.CIQ($A220,"IQ_FFO_TOTAL_DEBT",IQ_LTM,IQ_TODAY,"CHP"))</f>
        <v/>
      </c>
      <c r="T220" s="28" t="str">
        <f>IF($A220="","",_xll.ciqfunctions.udf.CIQ($A220,"IQ_NET_DEBT_EBITDA",IQ_LTM,IQ_TODAY,"CHP"))</f>
        <v/>
      </c>
      <c r="U220" s="28" t="str">
        <f>IF($A220="","",_xll.ciqfunctions.udf.CIQ($A220,"IQ_TOTAL_DEBT_CAP",IQ_LTM,IQ_TODAY,"CHP"))</f>
        <v/>
      </c>
      <c r="V220" s="28" t="str">
        <f>IF($A220="","",_xll.ciqfunctions.udf.CIQ($A220,"IQ_DEBT_TOTAL_LIAB",IQ_LTM,IQ_TODAY,"CHP"))</f>
        <v/>
      </c>
      <c r="W220" s="28" t="str">
        <f>IF($A220="","",_xll.ciqfunctions.udf.CIQ($A220,"IQ_TOTAL_DEBT_TOTAL_REV",IQ_LTM,IQ_TODAY,"CHP"))</f>
        <v/>
      </c>
      <c r="Y220" s="28" t="str">
        <f>IF($A220="","",_xll.ciqfunctions.udf.CIQ($A220,"IQ_FFO_PLUS_CASH_ST_DEBT",IQ_LTM,IQ_TODAY,"CHP"))</f>
        <v/>
      </c>
      <c r="Z220" s="28" t="str">
        <f>IF($A220="","",_xll.ciqfunctions.udf.CIQ($A220,"IQ_FFO_GROSS_PROFIT",IQ_LTM,IQ_TODAY,"CHP"))</f>
        <v/>
      </c>
      <c r="AA220" s="28" t="str">
        <f>IF($A220="","",_xll.ciqfunctions.udf.CIQ($A220,"IQ_BASIC_DEFENSE_INTERVAL",IQ_LTM,IQ_TODAY,"CHP"))</f>
        <v/>
      </c>
      <c r="AB220" s="28" t="str">
        <f>IF($A220="","",_xll.ciqfunctions.udf.CIQ($A220,"IQ_CURRENT_RATIO",IQ_LTM,IQ_TODAY,"CHP"))</f>
        <v/>
      </c>
      <c r="AC220" s="28" t="str">
        <f>IF($A220="","",_xll.ciqfunctions.udf.CIQ($A220,"IQ_QUICK_RATIO",IQ_LTM,IQ_TODAY,"CHP"))</f>
        <v/>
      </c>
    </row>
    <row r="221" spans="3:29" ht="12.75" customHeight="1" x14ac:dyDescent="0.2">
      <c r="C221" s="37" t="str">
        <f>IF($A221="","",_xll.ciqfunctions.udf.CIQ($A221,"IQ_PERIODDATE",IQ_LTM,IQ_TODAY,"CHP"))</f>
        <v/>
      </c>
      <c r="D221" s="28" t="str">
        <f>IF($A221="","",_xll.ciqfunctions.udf.CIQ($A221,"IQ_TOTAL_REV",IQ_LTM,IQ_TODAY,"CHP",,$B$4))</f>
        <v/>
      </c>
      <c r="E221" s="28" t="str">
        <f>IF($A221="","",_xll.ciqfunctions.udf.CIQ($A221,"IQ_TOTAL_EQUITY",IQ_LTM,IQ_TODAY,"CHP",,$B$4))</f>
        <v/>
      </c>
      <c r="F221" s="28" t="str">
        <f>IF($A221="","",_xll.ciqfunctions.udf.CIQ($A221,"IQ_RETURN_CAPITAL_CHP",IQ_LTM,IQ_TODAY,"CHP"))</f>
        <v/>
      </c>
      <c r="G221" s="28" t="str">
        <f>IF($A221="","",_xll.ciqfunctions.udf.CIQ($A221,"IQ_RECURRING_EARN_ASSETS",IQ_LTM,IQ_TODAY,"CHP"))</f>
        <v/>
      </c>
      <c r="H221" s="28" t="str">
        <f>IF($A221="","",_xll.ciqfunctions.udf.CIQ($A221,"IQ_NET_WORKING_CAP_REV",IQ_LTM,IQ_TODAY,"CHP"))</f>
        <v/>
      </c>
      <c r="I221" s="28" t="str">
        <f>IF($A221="","",_xll.ciqfunctions.udf.CIQ($A221,"IQ_ASSET_TURNOVER",IQ_LTM,IQ_TODAY,"CHP"))</f>
        <v/>
      </c>
      <c r="J221" s="28" t="str">
        <f>IF($A221="","",_xll.ciqfunctions.udf.CIQ($A221,"IQ_INTAN_ASSETS_REV",IQ_LTM,IQ_TODAY,"CHP"))</f>
        <v/>
      </c>
      <c r="K221" s="28" t="str">
        <f>IF($A221="","",_xll.ciqfunctions.udf.CIQ($A221,"IQ_NET_WORKING_CAP_TOTAL_ASSETS",IQ_LTM,IQ_TODAY,"CHP"))</f>
        <v/>
      </c>
      <c r="L221" s="28" t="str">
        <f>IF($A221="","",_xll.ciqfunctions.udf.CIQ($A221,"IQ_AP_AR",IQ_LTM,IQ_TODAY,"CHP"))</f>
        <v/>
      </c>
      <c r="M221" s="28" t="str">
        <f>IF($A221="","",_xll.ciqfunctions.udf.CIQ($A221,"IQ_MGMT_RATE_RETURN",IQ_LTM,IQ_TODAY,"CHP"))</f>
        <v/>
      </c>
      <c r="N221" s="28" t="str">
        <f>IF($A221="","",_xll.ciqfunctions.udf.CIQ($A221,"IQ_GROSS_MARGIN",IQ_LTM,IQ_TODAY,"CHP"))</f>
        <v/>
      </c>
      <c r="O221" s="28" t="str">
        <f>IF($A221="","",_xll.ciqfunctions.udf.CIQ($A221,"IQ_EBITDA_MARGIN",IQ_LTM,IQ_TODAY,"CHP"))</f>
        <v/>
      </c>
      <c r="Q221" s="28" t="str">
        <f>IF($A221="","",_xll.ciqfunctions.udf.CIQ($A221,"IQ_FFO_INT",IQ_LTM,IQ_TODAY,"CHP"))</f>
        <v/>
      </c>
      <c r="R221" s="28" t="str">
        <f>IF($A221="","",_xll.ciqfunctions.udf.CIQ($A221,"IQ_EBITDA_INT",IQ_LTM,IQ_TODAY,"CHP"))</f>
        <v/>
      </c>
      <c r="S221" s="28" t="str">
        <f>IF($A221="","",_xll.ciqfunctions.udf.CIQ($A221,"IQ_FFO_TOTAL_DEBT",IQ_LTM,IQ_TODAY,"CHP"))</f>
        <v/>
      </c>
      <c r="T221" s="28" t="str">
        <f>IF($A221="","",_xll.ciqfunctions.udf.CIQ($A221,"IQ_NET_DEBT_EBITDA",IQ_LTM,IQ_TODAY,"CHP"))</f>
        <v/>
      </c>
      <c r="U221" s="28" t="str">
        <f>IF($A221="","",_xll.ciqfunctions.udf.CIQ($A221,"IQ_TOTAL_DEBT_CAP",IQ_LTM,IQ_TODAY,"CHP"))</f>
        <v/>
      </c>
      <c r="V221" s="28" t="str">
        <f>IF($A221="","",_xll.ciqfunctions.udf.CIQ($A221,"IQ_DEBT_TOTAL_LIAB",IQ_LTM,IQ_TODAY,"CHP"))</f>
        <v/>
      </c>
      <c r="W221" s="28" t="str">
        <f>IF($A221="","",_xll.ciqfunctions.udf.CIQ($A221,"IQ_TOTAL_DEBT_TOTAL_REV",IQ_LTM,IQ_TODAY,"CHP"))</f>
        <v/>
      </c>
      <c r="Y221" s="28" t="str">
        <f>IF($A221="","",_xll.ciqfunctions.udf.CIQ($A221,"IQ_FFO_PLUS_CASH_ST_DEBT",IQ_LTM,IQ_TODAY,"CHP"))</f>
        <v/>
      </c>
      <c r="Z221" s="28" t="str">
        <f>IF($A221="","",_xll.ciqfunctions.udf.CIQ($A221,"IQ_FFO_GROSS_PROFIT",IQ_LTM,IQ_TODAY,"CHP"))</f>
        <v/>
      </c>
      <c r="AA221" s="28" t="str">
        <f>IF($A221="","",_xll.ciqfunctions.udf.CIQ($A221,"IQ_BASIC_DEFENSE_INTERVAL",IQ_LTM,IQ_TODAY,"CHP"))</f>
        <v/>
      </c>
      <c r="AB221" s="28" t="str">
        <f>IF($A221="","",_xll.ciqfunctions.udf.CIQ($A221,"IQ_CURRENT_RATIO",IQ_LTM,IQ_TODAY,"CHP"))</f>
        <v/>
      </c>
      <c r="AC221" s="28" t="str">
        <f>IF($A221="","",_xll.ciqfunctions.udf.CIQ($A221,"IQ_QUICK_RATIO",IQ_LTM,IQ_TODAY,"CHP"))</f>
        <v/>
      </c>
    </row>
    <row r="222" spans="3:29" ht="12.75" customHeight="1" x14ac:dyDescent="0.2">
      <c r="C222" s="37" t="str">
        <f>IF($A222="","",_xll.ciqfunctions.udf.CIQ($A222,"IQ_PERIODDATE",IQ_LTM,IQ_TODAY,"CHP"))</f>
        <v/>
      </c>
      <c r="D222" s="28" t="str">
        <f>IF($A222="","",_xll.ciqfunctions.udf.CIQ($A222,"IQ_TOTAL_REV",IQ_LTM,IQ_TODAY,"CHP",,$B$4))</f>
        <v/>
      </c>
      <c r="E222" s="28" t="str">
        <f>IF($A222="","",_xll.ciqfunctions.udf.CIQ($A222,"IQ_TOTAL_EQUITY",IQ_LTM,IQ_TODAY,"CHP",,$B$4))</f>
        <v/>
      </c>
      <c r="F222" s="28" t="str">
        <f>IF($A222="","",_xll.ciqfunctions.udf.CIQ($A222,"IQ_RETURN_CAPITAL_CHP",IQ_LTM,IQ_TODAY,"CHP"))</f>
        <v/>
      </c>
      <c r="G222" s="28" t="str">
        <f>IF($A222="","",_xll.ciqfunctions.udf.CIQ($A222,"IQ_RECURRING_EARN_ASSETS",IQ_LTM,IQ_TODAY,"CHP"))</f>
        <v/>
      </c>
      <c r="H222" s="28" t="str">
        <f>IF($A222="","",_xll.ciqfunctions.udf.CIQ($A222,"IQ_NET_WORKING_CAP_REV",IQ_LTM,IQ_TODAY,"CHP"))</f>
        <v/>
      </c>
      <c r="I222" s="28" t="str">
        <f>IF($A222="","",_xll.ciqfunctions.udf.CIQ($A222,"IQ_ASSET_TURNOVER",IQ_LTM,IQ_TODAY,"CHP"))</f>
        <v/>
      </c>
      <c r="J222" s="28" t="str">
        <f>IF($A222="","",_xll.ciqfunctions.udf.CIQ($A222,"IQ_INTAN_ASSETS_REV",IQ_LTM,IQ_TODAY,"CHP"))</f>
        <v/>
      </c>
      <c r="K222" s="28" t="str">
        <f>IF($A222="","",_xll.ciqfunctions.udf.CIQ($A222,"IQ_NET_WORKING_CAP_TOTAL_ASSETS",IQ_LTM,IQ_TODAY,"CHP"))</f>
        <v/>
      </c>
      <c r="L222" s="28" t="str">
        <f>IF($A222="","",_xll.ciqfunctions.udf.CIQ($A222,"IQ_AP_AR",IQ_LTM,IQ_TODAY,"CHP"))</f>
        <v/>
      </c>
      <c r="M222" s="28" t="str">
        <f>IF($A222="","",_xll.ciqfunctions.udf.CIQ($A222,"IQ_MGMT_RATE_RETURN",IQ_LTM,IQ_TODAY,"CHP"))</f>
        <v/>
      </c>
      <c r="N222" s="28" t="str">
        <f>IF($A222="","",_xll.ciqfunctions.udf.CIQ($A222,"IQ_GROSS_MARGIN",IQ_LTM,IQ_TODAY,"CHP"))</f>
        <v/>
      </c>
      <c r="O222" s="28" t="str">
        <f>IF($A222="","",_xll.ciqfunctions.udf.CIQ($A222,"IQ_EBITDA_MARGIN",IQ_LTM,IQ_TODAY,"CHP"))</f>
        <v/>
      </c>
      <c r="Q222" s="28" t="str">
        <f>IF($A222="","",_xll.ciqfunctions.udf.CIQ($A222,"IQ_FFO_INT",IQ_LTM,IQ_TODAY,"CHP"))</f>
        <v/>
      </c>
      <c r="R222" s="28" t="str">
        <f>IF($A222="","",_xll.ciqfunctions.udf.CIQ($A222,"IQ_EBITDA_INT",IQ_LTM,IQ_TODAY,"CHP"))</f>
        <v/>
      </c>
      <c r="S222" s="28" t="str">
        <f>IF($A222="","",_xll.ciqfunctions.udf.CIQ($A222,"IQ_FFO_TOTAL_DEBT",IQ_LTM,IQ_TODAY,"CHP"))</f>
        <v/>
      </c>
      <c r="T222" s="28" t="str">
        <f>IF($A222="","",_xll.ciqfunctions.udf.CIQ($A222,"IQ_NET_DEBT_EBITDA",IQ_LTM,IQ_TODAY,"CHP"))</f>
        <v/>
      </c>
      <c r="U222" s="28" t="str">
        <f>IF($A222="","",_xll.ciqfunctions.udf.CIQ($A222,"IQ_TOTAL_DEBT_CAP",IQ_LTM,IQ_TODAY,"CHP"))</f>
        <v/>
      </c>
      <c r="V222" s="28" t="str">
        <f>IF($A222="","",_xll.ciqfunctions.udf.CIQ($A222,"IQ_DEBT_TOTAL_LIAB",IQ_LTM,IQ_TODAY,"CHP"))</f>
        <v/>
      </c>
      <c r="W222" s="28" t="str">
        <f>IF($A222="","",_xll.ciqfunctions.udf.CIQ($A222,"IQ_TOTAL_DEBT_TOTAL_REV",IQ_LTM,IQ_TODAY,"CHP"))</f>
        <v/>
      </c>
      <c r="Y222" s="28" t="str">
        <f>IF($A222="","",_xll.ciqfunctions.udf.CIQ($A222,"IQ_FFO_PLUS_CASH_ST_DEBT",IQ_LTM,IQ_TODAY,"CHP"))</f>
        <v/>
      </c>
      <c r="Z222" s="28" t="str">
        <f>IF($A222="","",_xll.ciqfunctions.udf.CIQ($A222,"IQ_FFO_GROSS_PROFIT",IQ_LTM,IQ_TODAY,"CHP"))</f>
        <v/>
      </c>
      <c r="AA222" s="28" t="str">
        <f>IF($A222="","",_xll.ciqfunctions.udf.CIQ($A222,"IQ_BASIC_DEFENSE_INTERVAL",IQ_LTM,IQ_TODAY,"CHP"))</f>
        <v/>
      </c>
      <c r="AB222" s="28" t="str">
        <f>IF($A222="","",_xll.ciqfunctions.udf.CIQ($A222,"IQ_CURRENT_RATIO",IQ_LTM,IQ_TODAY,"CHP"))</f>
        <v/>
      </c>
      <c r="AC222" s="28" t="str">
        <f>IF($A222="","",_xll.ciqfunctions.udf.CIQ($A222,"IQ_QUICK_RATIO",IQ_LTM,IQ_TODAY,"CHP"))</f>
        <v/>
      </c>
    </row>
    <row r="223" spans="3:29" ht="12.75" customHeight="1" x14ac:dyDescent="0.2">
      <c r="C223" s="37" t="str">
        <f>IF($A223="","",_xll.ciqfunctions.udf.CIQ($A223,"IQ_PERIODDATE",IQ_LTM,IQ_TODAY,"CHP"))</f>
        <v/>
      </c>
      <c r="D223" s="28" t="str">
        <f>IF($A223="","",_xll.ciqfunctions.udf.CIQ($A223,"IQ_TOTAL_REV",IQ_LTM,IQ_TODAY,"CHP",,$B$4))</f>
        <v/>
      </c>
      <c r="E223" s="28" t="str">
        <f>IF($A223="","",_xll.ciqfunctions.udf.CIQ($A223,"IQ_TOTAL_EQUITY",IQ_LTM,IQ_TODAY,"CHP",,$B$4))</f>
        <v/>
      </c>
      <c r="F223" s="28" t="str">
        <f>IF($A223="","",_xll.ciqfunctions.udf.CIQ($A223,"IQ_RETURN_CAPITAL_CHP",IQ_LTM,IQ_TODAY,"CHP"))</f>
        <v/>
      </c>
      <c r="G223" s="28" t="str">
        <f>IF($A223="","",_xll.ciqfunctions.udf.CIQ($A223,"IQ_RECURRING_EARN_ASSETS",IQ_LTM,IQ_TODAY,"CHP"))</f>
        <v/>
      </c>
      <c r="H223" s="28" t="str">
        <f>IF($A223="","",_xll.ciqfunctions.udf.CIQ($A223,"IQ_NET_WORKING_CAP_REV",IQ_LTM,IQ_TODAY,"CHP"))</f>
        <v/>
      </c>
      <c r="I223" s="28" t="str">
        <f>IF($A223="","",_xll.ciqfunctions.udf.CIQ($A223,"IQ_ASSET_TURNOVER",IQ_LTM,IQ_TODAY,"CHP"))</f>
        <v/>
      </c>
      <c r="J223" s="28" t="str">
        <f>IF($A223="","",_xll.ciqfunctions.udf.CIQ($A223,"IQ_INTAN_ASSETS_REV",IQ_LTM,IQ_TODAY,"CHP"))</f>
        <v/>
      </c>
      <c r="K223" s="28" t="str">
        <f>IF($A223="","",_xll.ciqfunctions.udf.CIQ($A223,"IQ_NET_WORKING_CAP_TOTAL_ASSETS",IQ_LTM,IQ_TODAY,"CHP"))</f>
        <v/>
      </c>
      <c r="L223" s="28" t="str">
        <f>IF($A223="","",_xll.ciqfunctions.udf.CIQ($A223,"IQ_AP_AR",IQ_LTM,IQ_TODAY,"CHP"))</f>
        <v/>
      </c>
      <c r="M223" s="28" t="str">
        <f>IF($A223="","",_xll.ciqfunctions.udf.CIQ($A223,"IQ_MGMT_RATE_RETURN",IQ_LTM,IQ_TODAY,"CHP"))</f>
        <v/>
      </c>
      <c r="N223" s="28" t="str">
        <f>IF($A223="","",_xll.ciqfunctions.udf.CIQ($A223,"IQ_GROSS_MARGIN",IQ_LTM,IQ_TODAY,"CHP"))</f>
        <v/>
      </c>
      <c r="O223" s="28" t="str">
        <f>IF($A223="","",_xll.ciqfunctions.udf.CIQ($A223,"IQ_EBITDA_MARGIN",IQ_LTM,IQ_TODAY,"CHP"))</f>
        <v/>
      </c>
      <c r="Q223" s="28" t="str">
        <f>IF($A223="","",_xll.ciqfunctions.udf.CIQ($A223,"IQ_FFO_INT",IQ_LTM,IQ_TODAY,"CHP"))</f>
        <v/>
      </c>
      <c r="R223" s="28" t="str">
        <f>IF($A223="","",_xll.ciqfunctions.udf.CIQ($A223,"IQ_EBITDA_INT",IQ_LTM,IQ_TODAY,"CHP"))</f>
        <v/>
      </c>
      <c r="S223" s="28" t="str">
        <f>IF($A223="","",_xll.ciqfunctions.udf.CIQ($A223,"IQ_FFO_TOTAL_DEBT",IQ_LTM,IQ_TODAY,"CHP"))</f>
        <v/>
      </c>
      <c r="T223" s="28" t="str">
        <f>IF($A223="","",_xll.ciqfunctions.udf.CIQ($A223,"IQ_NET_DEBT_EBITDA",IQ_LTM,IQ_TODAY,"CHP"))</f>
        <v/>
      </c>
      <c r="U223" s="28" t="str">
        <f>IF($A223="","",_xll.ciqfunctions.udf.CIQ($A223,"IQ_TOTAL_DEBT_CAP",IQ_LTM,IQ_TODAY,"CHP"))</f>
        <v/>
      </c>
      <c r="V223" s="28" t="str">
        <f>IF($A223="","",_xll.ciqfunctions.udf.CIQ($A223,"IQ_DEBT_TOTAL_LIAB",IQ_LTM,IQ_TODAY,"CHP"))</f>
        <v/>
      </c>
      <c r="W223" s="28" t="str">
        <f>IF($A223="","",_xll.ciqfunctions.udf.CIQ($A223,"IQ_TOTAL_DEBT_TOTAL_REV",IQ_LTM,IQ_TODAY,"CHP"))</f>
        <v/>
      </c>
      <c r="Y223" s="28" t="str">
        <f>IF($A223="","",_xll.ciqfunctions.udf.CIQ($A223,"IQ_FFO_PLUS_CASH_ST_DEBT",IQ_LTM,IQ_TODAY,"CHP"))</f>
        <v/>
      </c>
      <c r="Z223" s="28" t="str">
        <f>IF($A223="","",_xll.ciqfunctions.udf.CIQ($A223,"IQ_FFO_GROSS_PROFIT",IQ_LTM,IQ_TODAY,"CHP"))</f>
        <v/>
      </c>
      <c r="AA223" s="28" t="str">
        <f>IF($A223="","",_xll.ciqfunctions.udf.CIQ($A223,"IQ_BASIC_DEFENSE_INTERVAL",IQ_LTM,IQ_TODAY,"CHP"))</f>
        <v/>
      </c>
      <c r="AB223" s="28" t="str">
        <f>IF($A223="","",_xll.ciqfunctions.udf.CIQ($A223,"IQ_CURRENT_RATIO",IQ_LTM,IQ_TODAY,"CHP"))</f>
        <v/>
      </c>
      <c r="AC223" s="28" t="str">
        <f>IF($A223="","",_xll.ciqfunctions.udf.CIQ($A223,"IQ_QUICK_RATIO",IQ_LTM,IQ_TODAY,"CHP"))</f>
        <v/>
      </c>
    </row>
    <row r="224" spans="3:29" ht="12.75" customHeight="1" x14ac:dyDescent="0.2">
      <c r="C224" s="37" t="str">
        <f>IF($A224="","",_xll.ciqfunctions.udf.CIQ($A224,"IQ_PERIODDATE",IQ_LTM,IQ_TODAY,"CHP"))</f>
        <v/>
      </c>
      <c r="D224" s="28" t="str">
        <f>IF($A224="","",_xll.ciqfunctions.udf.CIQ($A224,"IQ_TOTAL_REV",IQ_LTM,IQ_TODAY,"CHP",,$B$4))</f>
        <v/>
      </c>
      <c r="E224" s="28" t="str">
        <f>IF($A224="","",_xll.ciqfunctions.udf.CIQ($A224,"IQ_TOTAL_EQUITY",IQ_LTM,IQ_TODAY,"CHP",,$B$4))</f>
        <v/>
      </c>
      <c r="F224" s="28" t="str">
        <f>IF($A224="","",_xll.ciqfunctions.udf.CIQ($A224,"IQ_RETURN_CAPITAL_CHP",IQ_LTM,IQ_TODAY,"CHP"))</f>
        <v/>
      </c>
      <c r="G224" s="28" t="str">
        <f>IF($A224="","",_xll.ciqfunctions.udf.CIQ($A224,"IQ_RECURRING_EARN_ASSETS",IQ_LTM,IQ_TODAY,"CHP"))</f>
        <v/>
      </c>
      <c r="H224" s="28" t="str">
        <f>IF($A224="","",_xll.ciqfunctions.udf.CIQ($A224,"IQ_NET_WORKING_CAP_REV",IQ_LTM,IQ_TODAY,"CHP"))</f>
        <v/>
      </c>
      <c r="I224" s="28" t="str">
        <f>IF($A224="","",_xll.ciqfunctions.udf.CIQ($A224,"IQ_ASSET_TURNOVER",IQ_LTM,IQ_TODAY,"CHP"))</f>
        <v/>
      </c>
      <c r="J224" s="28" t="str">
        <f>IF($A224="","",_xll.ciqfunctions.udf.CIQ($A224,"IQ_INTAN_ASSETS_REV",IQ_LTM,IQ_TODAY,"CHP"))</f>
        <v/>
      </c>
      <c r="K224" s="28" t="str">
        <f>IF($A224="","",_xll.ciqfunctions.udf.CIQ($A224,"IQ_NET_WORKING_CAP_TOTAL_ASSETS",IQ_LTM,IQ_TODAY,"CHP"))</f>
        <v/>
      </c>
      <c r="L224" s="28" t="str">
        <f>IF($A224="","",_xll.ciqfunctions.udf.CIQ($A224,"IQ_AP_AR",IQ_LTM,IQ_TODAY,"CHP"))</f>
        <v/>
      </c>
      <c r="M224" s="28" t="str">
        <f>IF($A224="","",_xll.ciqfunctions.udf.CIQ($A224,"IQ_MGMT_RATE_RETURN",IQ_LTM,IQ_TODAY,"CHP"))</f>
        <v/>
      </c>
      <c r="N224" s="28" t="str">
        <f>IF($A224="","",_xll.ciqfunctions.udf.CIQ($A224,"IQ_GROSS_MARGIN",IQ_LTM,IQ_TODAY,"CHP"))</f>
        <v/>
      </c>
      <c r="O224" s="28" t="str">
        <f>IF($A224="","",_xll.ciqfunctions.udf.CIQ($A224,"IQ_EBITDA_MARGIN",IQ_LTM,IQ_TODAY,"CHP"))</f>
        <v/>
      </c>
      <c r="Q224" s="28" t="str">
        <f>IF($A224="","",_xll.ciqfunctions.udf.CIQ($A224,"IQ_FFO_INT",IQ_LTM,IQ_TODAY,"CHP"))</f>
        <v/>
      </c>
      <c r="R224" s="28" t="str">
        <f>IF($A224="","",_xll.ciqfunctions.udf.CIQ($A224,"IQ_EBITDA_INT",IQ_LTM,IQ_TODAY,"CHP"))</f>
        <v/>
      </c>
      <c r="S224" s="28" t="str">
        <f>IF($A224="","",_xll.ciqfunctions.udf.CIQ($A224,"IQ_FFO_TOTAL_DEBT",IQ_LTM,IQ_TODAY,"CHP"))</f>
        <v/>
      </c>
      <c r="T224" s="28" t="str">
        <f>IF($A224="","",_xll.ciqfunctions.udf.CIQ($A224,"IQ_NET_DEBT_EBITDA",IQ_LTM,IQ_TODAY,"CHP"))</f>
        <v/>
      </c>
      <c r="U224" s="28" t="str">
        <f>IF($A224="","",_xll.ciqfunctions.udf.CIQ($A224,"IQ_TOTAL_DEBT_CAP",IQ_LTM,IQ_TODAY,"CHP"))</f>
        <v/>
      </c>
      <c r="V224" s="28" t="str">
        <f>IF($A224="","",_xll.ciqfunctions.udf.CIQ($A224,"IQ_DEBT_TOTAL_LIAB",IQ_LTM,IQ_TODAY,"CHP"))</f>
        <v/>
      </c>
      <c r="W224" s="28" t="str">
        <f>IF($A224="","",_xll.ciqfunctions.udf.CIQ($A224,"IQ_TOTAL_DEBT_TOTAL_REV",IQ_LTM,IQ_TODAY,"CHP"))</f>
        <v/>
      </c>
      <c r="Y224" s="28" t="str">
        <f>IF($A224="","",_xll.ciqfunctions.udf.CIQ($A224,"IQ_FFO_PLUS_CASH_ST_DEBT",IQ_LTM,IQ_TODAY,"CHP"))</f>
        <v/>
      </c>
      <c r="Z224" s="28" t="str">
        <f>IF($A224="","",_xll.ciqfunctions.udf.CIQ($A224,"IQ_FFO_GROSS_PROFIT",IQ_LTM,IQ_TODAY,"CHP"))</f>
        <v/>
      </c>
      <c r="AA224" s="28" t="str">
        <f>IF($A224="","",_xll.ciqfunctions.udf.CIQ($A224,"IQ_BASIC_DEFENSE_INTERVAL",IQ_LTM,IQ_TODAY,"CHP"))</f>
        <v/>
      </c>
      <c r="AB224" s="28" t="str">
        <f>IF($A224="","",_xll.ciqfunctions.udf.CIQ($A224,"IQ_CURRENT_RATIO",IQ_LTM,IQ_TODAY,"CHP"))</f>
        <v/>
      </c>
      <c r="AC224" s="28" t="str">
        <f>IF($A224="","",_xll.ciqfunctions.udf.CIQ($A224,"IQ_QUICK_RATIO",IQ_LTM,IQ_TODAY,"CHP"))</f>
        <v/>
      </c>
    </row>
    <row r="225" spans="3:29" ht="12.75" customHeight="1" x14ac:dyDescent="0.2">
      <c r="C225" s="37" t="str">
        <f>IF($A225="","",_xll.ciqfunctions.udf.CIQ($A225,"IQ_PERIODDATE",IQ_LTM,IQ_TODAY,"CHP"))</f>
        <v/>
      </c>
      <c r="D225" s="28" t="str">
        <f>IF($A225="","",_xll.ciqfunctions.udf.CIQ($A225,"IQ_TOTAL_REV",IQ_LTM,IQ_TODAY,"CHP",,$B$4))</f>
        <v/>
      </c>
      <c r="E225" s="28" t="str">
        <f>IF($A225="","",_xll.ciqfunctions.udf.CIQ($A225,"IQ_TOTAL_EQUITY",IQ_LTM,IQ_TODAY,"CHP",,$B$4))</f>
        <v/>
      </c>
      <c r="F225" s="28" t="str">
        <f>IF($A225="","",_xll.ciqfunctions.udf.CIQ($A225,"IQ_RETURN_CAPITAL_CHP",IQ_LTM,IQ_TODAY,"CHP"))</f>
        <v/>
      </c>
      <c r="G225" s="28" t="str">
        <f>IF($A225="","",_xll.ciqfunctions.udf.CIQ($A225,"IQ_RECURRING_EARN_ASSETS",IQ_LTM,IQ_TODAY,"CHP"))</f>
        <v/>
      </c>
      <c r="H225" s="28" t="str">
        <f>IF($A225="","",_xll.ciqfunctions.udf.CIQ($A225,"IQ_NET_WORKING_CAP_REV",IQ_LTM,IQ_TODAY,"CHP"))</f>
        <v/>
      </c>
      <c r="I225" s="28" t="str">
        <f>IF($A225="","",_xll.ciqfunctions.udf.CIQ($A225,"IQ_ASSET_TURNOVER",IQ_LTM,IQ_TODAY,"CHP"))</f>
        <v/>
      </c>
      <c r="J225" s="28" t="str">
        <f>IF($A225="","",_xll.ciqfunctions.udf.CIQ($A225,"IQ_INTAN_ASSETS_REV",IQ_LTM,IQ_TODAY,"CHP"))</f>
        <v/>
      </c>
      <c r="K225" s="28" t="str">
        <f>IF($A225="","",_xll.ciqfunctions.udf.CIQ($A225,"IQ_NET_WORKING_CAP_TOTAL_ASSETS",IQ_LTM,IQ_TODAY,"CHP"))</f>
        <v/>
      </c>
      <c r="L225" s="28" t="str">
        <f>IF($A225="","",_xll.ciqfunctions.udf.CIQ($A225,"IQ_AP_AR",IQ_LTM,IQ_TODAY,"CHP"))</f>
        <v/>
      </c>
      <c r="M225" s="28" t="str">
        <f>IF($A225="","",_xll.ciqfunctions.udf.CIQ($A225,"IQ_MGMT_RATE_RETURN",IQ_LTM,IQ_TODAY,"CHP"))</f>
        <v/>
      </c>
      <c r="N225" s="28" t="str">
        <f>IF($A225="","",_xll.ciqfunctions.udf.CIQ($A225,"IQ_GROSS_MARGIN",IQ_LTM,IQ_TODAY,"CHP"))</f>
        <v/>
      </c>
      <c r="O225" s="28" t="str">
        <f>IF($A225="","",_xll.ciqfunctions.udf.CIQ($A225,"IQ_EBITDA_MARGIN",IQ_LTM,IQ_TODAY,"CHP"))</f>
        <v/>
      </c>
      <c r="Q225" s="28" t="str">
        <f>IF($A225="","",_xll.ciqfunctions.udf.CIQ($A225,"IQ_FFO_INT",IQ_LTM,IQ_TODAY,"CHP"))</f>
        <v/>
      </c>
      <c r="R225" s="28" t="str">
        <f>IF($A225="","",_xll.ciqfunctions.udf.CIQ($A225,"IQ_EBITDA_INT",IQ_LTM,IQ_TODAY,"CHP"))</f>
        <v/>
      </c>
      <c r="S225" s="28" t="str">
        <f>IF($A225="","",_xll.ciqfunctions.udf.CIQ($A225,"IQ_FFO_TOTAL_DEBT",IQ_LTM,IQ_TODAY,"CHP"))</f>
        <v/>
      </c>
      <c r="T225" s="28" t="str">
        <f>IF($A225="","",_xll.ciqfunctions.udf.CIQ($A225,"IQ_NET_DEBT_EBITDA",IQ_LTM,IQ_TODAY,"CHP"))</f>
        <v/>
      </c>
      <c r="U225" s="28" t="str">
        <f>IF($A225="","",_xll.ciqfunctions.udf.CIQ($A225,"IQ_TOTAL_DEBT_CAP",IQ_LTM,IQ_TODAY,"CHP"))</f>
        <v/>
      </c>
      <c r="V225" s="28" t="str">
        <f>IF($A225="","",_xll.ciqfunctions.udf.CIQ($A225,"IQ_DEBT_TOTAL_LIAB",IQ_LTM,IQ_TODAY,"CHP"))</f>
        <v/>
      </c>
      <c r="W225" s="28" t="str">
        <f>IF($A225="","",_xll.ciqfunctions.udf.CIQ($A225,"IQ_TOTAL_DEBT_TOTAL_REV",IQ_LTM,IQ_TODAY,"CHP"))</f>
        <v/>
      </c>
      <c r="Y225" s="28" t="str">
        <f>IF($A225="","",_xll.ciqfunctions.udf.CIQ($A225,"IQ_FFO_PLUS_CASH_ST_DEBT",IQ_LTM,IQ_TODAY,"CHP"))</f>
        <v/>
      </c>
      <c r="Z225" s="28" t="str">
        <f>IF($A225="","",_xll.ciqfunctions.udf.CIQ($A225,"IQ_FFO_GROSS_PROFIT",IQ_LTM,IQ_TODAY,"CHP"))</f>
        <v/>
      </c>
      <c r="AA225" s="28" t="str">
        <f>IF($A225="","",_xll.ciqfunctions.udf.CIQ($A225,"IQ_BASIC_DEFENSE_INTERVAL",IQ_LTM,IQ_TODAY,"CHP"))</f>
        <v/>
      </c>
      <c r="AB225" s="28" t="str">
        <f>IF($A225="","",_xll.ciqfunctions.udf.CIQ($A225,"IQ_CURRENT_RATIO",IQ_LTM,IQ_TODAY,"CHP"))</f>
        <v/>
      </c>
      <c r="AC225" s="28" t="str">
        <f>IF($A225="","",_xll.ciqfunctions.udf.CIQ($A225,"IQ_QUICK_RATIO",IQ_LTM,IQ_TODAY,"CHP"))</f>
        <v/>
      </c>
    </row>
    <row r="226" spans="3:29" ht="12.75" customHeight="1" x14ac:dyDescent="0.2">
      <c r="C226" s="37" t="str">
        <f>IF($A226="","",_xll.ciqfunctions.udf.CIQ($A226,"IQ_PERIODDATE",IQ_LTM,IQ_TODAY,"CHP"))</f>
        <v/>
      </c>
      <c r="D226" s="28" t="str">
        <f>IF($A226="","",_xll.ciqfunctions.udf.CIQ($A226,"IQ_TOTAL_REV",IQ_LTM,IQ_TODAY,"CHP",,$B$4))</f>
        <v/>
      </c>
      <c r="E226" s="28" t="str">
        <f>IF($A226="","",_xll.ciqfunctions.udf.CIQ($A226,"IQ_TOTAL_EQUITY",IQ_LTM,IQ_TODAY,"CHP",,$B$4))</f>
        <v/>
      </c>
      <c r="F226" s="28" t="str">
        <f>IF($A226="","",_xll.ciqfunctions.udf.CIQ($A226,"IQ_RETURN_CAPITAL_CHP",IQ_LTM,IQ_TODAY,"CHP"))</f>
        <v/>
      </c>
      <c r="G226" s="28" t="str">
        <f>IF($A226="","",_xll.ciqfunctions.udf.CIQ($A226,"IQ_RECURRING_EARN_ASSETS",IQ_LTM,IQ_TODAY,"CHP"))</f>
        <v/>
      </c>
      <c r="H226" s="28" t="str">
        <f>IF($A226="","",_xll.ciqfunctions.udf.CIQ($A226,"IQ_NET_WORKING_CAP_REV",IQ_LTM,IQ_TODAY,"CHP"))</f>
        <v/>
      </c>
      <c r="I226" s="28" t="str">
        <f>IF($A226="","",_xll.ciqfunctions.udf.CIQ($A226,"IQ_ASSET_TURNOVER",IQ_LTM,IQ_TODAY,"CHP"))</f>
        <v/>
      </c>
      <c r="J226" s="28" t="str">
        <f>IF($A226="","",_xll.ciqfunctions.udf.CIQ($A226,"IQ_INTAN_ASSETS_REV",IQ_LTM,IQ_TODAY,"CHP"))</f>
        <v/>
      </c>
      <c r="K226" s="28" t="str">
        <f>IF($A226="","",_xll.ciqfunctions.udf.CIQ($A226,"IQ_NET_WORKING_CAP_TOTAL_ASSETS",IQ_LTM,IQ_TODAY,"CHP"))</f>
        <v/>
      </c>
      <c r="L226" s="28" t="str">
        <f>IF($A226="","",_xll.ciqfunctions.udf.CIQ($A226,"IQ_AP_AR",IQ_LTM,IQ_TODAY,"CHP"))</f>
        <v/>
      </c>
      <c r="M226" s="28" t="str">
        <f>IF($A226="","",_xll.ciqfunctions.udf.CIQ($A226,"IQ_MGMT_RATE_RETURN",IQ_LTM,IQ_TODAY,"CHP"))</f>
        <v/>
      </c>
      <c r="N226" s="28" t="str">
        <f>IF($A226="","",_xll.ciqfunctions.udf.CIQ($A226,"IQ_GROSS_MARGIN",IQ_LTM,IQ_TODAY,"CHP"))</f>
        <v/>
      </c>
      <c r="O226" s="28" t="str">
        <f>IF($A226="","",_xll.ciqfunctions.udf.CIQ($A226,"IQ_EBITDA_MARGIN",IQ_LTM,IQ_TODAY,"CHP"))</f>
        <v/>
      </c>
      <c r="Q226" s="28" t="str">
        <f>IF($A226="","",_xll.ciqfunctions.udf.CIQ($A226,"IQ_FFO_INT",IQ_LTM,IQ_TODAY,"CHP"))</f>
        <v/>
      </c>
      <c r="R226" s="28" t="str">
        <f>IF($A226="","",_xll.ciqfunctions.udf.CIQ($A226,"IQ_EBITDA_INT",IQ_LTM,IQ_TODAY,"CHP"))</f>
        <v/>
      </c>
      <c r="S226" s="28" t="str">
        <f>IF($A226="","",_xll.ciqfunctions.udf.CIQ($A226,"IQ_FFO_TOTAL_DEBT",IQ_LTM,IQ_TODAY,"CHP"))</f>
        <v/>
      </c>
      <c r="T226" s="28" t="str">
        <f>IF($A226="","",_xll.ciqfunctions.udf.CIQ($A226,"IQ_NET_DEBT_EBITDA",IQ_LTM,IQ_TODAY,"CHP"))</f>
        <v/>
      </c>
      <c r="U226" s="28" t="str">
        <f>IF($A226="","",_xll.ciqfunctions.udf.CIQ($A226,"IQ_TOTAL_DEBT_CAP",IQ_LTM,IQ_TODAY,"CHP"))</f>
        <v/>
      </c>
      <c r="V226" s="28" t="str">
        <f>IF($A226="","",_xll.ciqfunctions.udf.CIQ($A226,"IQ_DEBT_TOTAL_LIAB",IQ_LTM,IQ_TODAY,"CHP"))</f>
        <v/>
      </c>
      <c r="W226" s="28" t="str">
        <f>IF($A226="","",_xll.ciqfunctions.udf.CIQ($A226,"IQ_TOTAL_DEBT_TOTAL_REV",IQ_LTM,IQ_TODAY,"CHP"))</f>
        <v/>
      </c>
      <c r="Y226" s="28" t="str">
        <f>IF($A226="","",_xll.ciqfunctions.udf.CIQ($A226,"IQ_FFO_PLUS_CASH_ST_DEBT",IQ_LTM,IQ_TODAY,"CHP"))</f>
        <v/>
      </c>
      <c r="Z226" s="28" t="str">
        <f>IF($A226="","",_xll.ciqfunctions.udf.CIQ($A226,"IQ_FFO_GROSS_PROFIT",IQ_LTM,IQ_TODAY,"CHP"))</f>
        <v/>
      </c>
      <c r="AA226" s="28" t="str">
        <f>IF($A226="","",_xll.ciqfunctions.udf.CIQ($A226,"IQ_BASIC_DEFENSE_INTERVAL",IQ_LTM,IQ_TODAY,"CHP"))</f>
        <v/>
      </c>
      <c r="AB226" s="28" t="str">
        <f>IF($A226="","",_xll.ciqfunctions.udf.CIQ($A226,"IQ_CURRENT_RATIO",IQ_LTM,IQ_TODAY,"CHP"))</f>
        <v/>
      </c>
      <c r="AC226" s="28" t="str">
        <f>IF($A226="","",_xll.ciqfunctions.udf.CIQ($A226,"IQ_QUICK_RATIO",IQ_LTM,IQ_TODAY,"CHP"))</f>
        <v/>
      </c>
    </row>
    <row r="227" spans="3:29" ht="12.75" customHeight="1" x14ac:dyDescent="0.2">
      <c r="C227" s="37" t="str">
        <f>IF($A227="","",_xll.ciqfunctions.udf.CIQ($A227,"IQ_PERIODDATE",IQ_LTM,IQ_TODAY,"CHP"))</f>
        <v/>
      </c>
      <c r="D227" s="28" t="str">
        <f>IF($A227="","",_xll.ciqfunctions.udf.CIQ($A227,"IQ_TOTAL_REV",IQ_LTM,IQ_TODAY,"CHP",,$B$4))</f>
        <v/>
      </c>
      <c r="E227" s="28" t="str">
        <f>IF($A227="","",_xll.ciqfunctions.udf.CIQ($A227,"IQ_TOTAL_EQUITY",IQ_LTM,IQ_TODAY,"CHP",,$B$4))</f>
        <v/>
      </c>
      <c r="F227" s="28" t="str">
        <f>IF($A227="","",_xll.ciqfunctions.udf.CIQ($A227,"IQ_RETURN_CAPITAL_CHP",IQ_LTM,IQ_TODAY,"CHP"))</f>
        <v/>
      </c>
      <c r="G227" s="28" t="str">
        <f>IF($A227="","",_xll.ciqfunctions.udf.CIQ($A227,"IQ_RECURRING_EARN_ASSETS",IQ_LTM,IQ_TODAY,"CHP"))</f>
        <v/>
      </c>
      <c r="H227" s="28" t="str">
        <f>IF($A227="","",_xll.ciqfunctions.udf.CIQ($A227,"IQ_NET_WORKING_CAP_REV",IQ_LTM,IQ_TODAY,"CHP"))</f>
        <v/>
      </c>
      <c r="I227" s="28" t="str">
        <f>IF($A227="","",_xll.ciqfunctions.udf.CIQ($A227,"IQ_ASSET_TURNOVER",IQ_LTM,IQ_TODAY,"CHP"))</f>
        <v/>
      </c>
      <c r="J227" s="28" t="str">
        <f>IF($A227="","",_xll.ciqfunctions.udf.CIQ($A227,"IQ_INTAN_ASSETS_REV",IQ_LTM,IQ_TODAY,"CHP"))</f>
        <v/>
      </c>
      <c r="K227" s="28" t="str">
        <f>IF($A227="","",_xll.ciqfunctions.udf.CIQ($A227,"IQ_NET_WORKING_CAP_TOTAL_ASSETS",IQ_LTM,IQ_TODAY,"CHP"))</f>
        <v/>
      </c>
      <c r="L227" s="28" t="str">
        <f>IF($A227="","",_xll.ciqfunctions.udf.CIQ($A227,"IQ_AP_AR",IQ_LTM,IQ_TODAY,"CHP"))</f>
        <v/>
      </c>
      <c r="M227" s="28" t="str">
        <f>IF($A227="","",_xll.ciqfunctions.udf.CIQ($A227,"IQ_MGMT_RATE_RETURN",IQ_LTM,IQ_TODAY,"CHP"))</f>
        <v/>
      </c>
      <c r="N227" s="28" t="str">
        <f>IF($A227="","",_xll.ciqfunctions.udf.CIQ($A227,"IQ_GROSS_MARGIN",IQ_LTM,IQ_TODAY,"CHP"))</f>
        <v/>
      </c>
      <c r="O227" s="28" t="str">
        <f>IF($A227="","",_xll.ciqfunctions.udf.CIQ($A227,"IQ_EBITDA_MARGIN",IQ_LTM,IQ_TODAY,"CHP"))</f>
        <v/>
      </c>
      <c r="Q227" s="28" t="str">
        <f>IF($A227="","",_xll.ciqfunctions.udf.CIQ($A227,"IQ_FFO_INT",IQ_LTM,IQ_TODAY,"CHP"))</f>
        <v/>
      </c>
      <c r="R227" s="28" t="str">
        <f>IF($A227="","",_xll.ciqfunctions.udf.CIQ($A227,"IQ_EBITDA_INT",IQ_LTM,IQ_TODAY,"CHP"))</f>
        <v/>
      </c>
      <c r="S227" s="28" t="str">
        <f>IF($A227="","",_xll.ciqfunctions.udf.CIQ($A227,"IQ_FFO_TOTAL_DEBT",IQ_LTM,IQ_TODAY,"CHP"))</f>
        <v/>
      </c>
      <c r="T227" s="28" t="str">
        <f>IF($A227="","",_xll.ciqfunctions.udf.CIQ($A227,"IQ_NET_DEBT_EBITDA",IQ_LTM,IQ_TODAY,"CHP"))</f>
        <v/>
      </c>
      <c r="U227" s="28" t="str">
        <f>IF($A227="","",_xll.ciqfunctions.udf.CIQ($A227,"IQ_TOTAL_DEBT_CAP",IQ_LTM,IQ_TODAY,"CHP"))</f>
        <v/>
      </c>
      <c r="V227" s="28" t="str">
        <f>IF($A227="","",_xll.ciqfunctions.udf.CIQ($A227,"IQ_DEBT_TOTAL_LIAB",IQ_LTM,IQ_TODAY,"CHP"))</f>
        <v/>
      </c>
      <c r="W227" s="28" t="str">
        <f>IF($A227="","",_xll.ciqfunctions.udf.CIQ($A227,"IQ_TOTAL_DEBT_TOTAL_REV",IQ_LTM,IQ_TODAY,"CHP"))</f>
        <v/>
      </c>
      <c r="Y227" s="28" t="str">
        <f>IF($A227="","",_xll.ciqfunctions.udf.CIQ($A227,"IQ_FFO_PLUS_CASH_ST_DEBT",IQ_LTM,IQ_TODAY,"CHP"))</f>
        <v/>
      </c>
      <c r="Z227" s="28" t="str">
        <f>IF($A227="","",_xll.ciqfunctions.udf.CIQ($A227,"IQ_FFO_GROSS_PROFIT",IQ_LTM,IQ_TODAY,"CHP"))</f>
        <v/>
      </c>
      <c r="AA227" s="28" t="str">
        <f>IF($A227="","",_xll.ciqfunctions.udf.CIQ($A227,"IQ_BASIC_DEFENSE_INTERVAL",IQ_LTM,IQ_TODAY,"CHP"))</f>
        <v/>
      </c>
      <c r="AB227" s="28" t="str">
        <f>IF($A227="","",_xll.ciqfunctions.udf.CIQ($A227,"IQ_CURRENT_RATIO",IQ_LTM,IQ_TODAY,"CHP"))</f>
        <v/>
      </c>
      <c r="AC227" s="28" t="str">
        <f>IF($A227="","",_xll.ciqfunctions.udf.CIQ($A227,"IQ_QUICK_RATIO",IQ_LTM,IQ_TODAY,"CHP"))</f>
        <v/>
      </c>
    </row>
    <row r="228" spans="3:29" ht="12.75" customHeight="1" x14ac:dyDescent="0.2">
      <c r="C228" s="37" t="str">
        <f>IF($A228="","",_xll.ciqfunctions.udf.CIQ($A228,"IQ_PERIODDATE",IQ_LTM,IQ_TODAY,"CHP"))</f>
        <v/>
      </c>
      <c r="D228" s="28" t="str">
        <f>IF($A228="","",_xll.ciqfunctions.udf.CIQ($A228,"IQ_TOTAL_REV",IQ_LTM,IQ_TODAY,"CHP",,$B$4))</f>
        <v/>
      </c>
      <c r="E228" s="28" t="str">
        <f>IF($A228="","",_xll.ciqfunctions.udf.CIQ($A228,"IQ_TOTAL_EQUITY",IQ_LTM,IQ_TODAY,"CHP",,$B$4))</f>
        <v/>
      </c>
      <c r="F228" s="28" t="str">
        <f>IF($A228="","",_xll.ciqfunctions.udf.CIQ($A228,"IQ_RETURN_CAPITAL_CHP",IQ_LTM,IQ_TODAY,"CHP"))</f>
        <v/>
      </c>
      <c r="G228" s="28" t="str">
        <f>IF($A228="","",_xll.ciqfunctions.udf.CIQ($A228,"IQ_RECURRING_EARN_ASSETS",IQ_LTM,IQ_TODAY,"CHP"))</f>
        <v/>
      </c>
      <c r="H228" s="28" t="str">
        <f>IF($A228="","",_xll.ciqfunctions.udf.CIQ($A228,"IQ_NET_WORKING_CAP_REV",IQ_LTM,IQ_TODAY,"CHP"))</f>
        <v/>
      </c>
      <c r="I228" s="28" t="str">
        <f>IF($A228="","",_xll.ciqfunctions.udf.CIQ($A228,"IQ_ASSET_TURNOVER",IQ_LTM,IQ_TODAY,"CHP"))</f>
        <v/>
      </c>
      <c r="J228" s="28" t="str">
        <f>IF($A228="","",_xll.ciqfunctions.udf.CIQ($A228,"IQ_INTAN_ASSETS_REV",IQ_LTM,IQ_TODAY,"CHP"))</f>
        <v/>
      </c>
      <c r="K228" s="28" t="str">
        <f>IF($A228="","",_xll.ciqfunctions.udf.CIQ($A228,"IQ_NET_WORKING_CAP_TOTAL_ASSETS",IQ_LTM,IQ_TODAY,"CHP"))</f>
        <v/>
      </c>
      <c r="L228" s="28" t="str">
        <f>IF($A228="","",_xll.ciqfunctions.udf.CIQ($A228,"IQ_AP_AR",IQ_LTM,IQ_TODAY,"CHP"))</f>
        <v/>
      </c>
      <c r="M228" s="28" t="str">
        <f>IF($A228="","",_xll.ciqfunctions.udf.CIQ($A228,"IQ_MGMT_RATE_RETURN",IQ_LTM,IQ_TODAY,"CHP"))</f>
        <v/>
      </c>
      <c r="N228" s="28" t="str">
        <f>IF($A228="","",_xll.ciqfunctions.udf.CIQ($A228,"IQ_GROSS_MARGIN",IQ_LTM,IQ_TODAY,"CHP"))</f>
        <v/>
      </c>
      <c r="O228" s="28" t="str">
        <f>IF($A228="","",_xll.ciqfunctions.udf.CIQ($A228,"IQ_EBITDA_MARGIN",IQ_LTM,IQ_TODAY,"CHP"))</f>
        <v/>
      </c>
      <c r="Q228" s="28" t="str">
        <f>IF($A228="","",_xll.ciqfunctions.udf.CIQ($A228,"IQ_FFO_INT",IQ_LTM,IQ_TODAY,"CHP"))</f>
        <v/>
      </c>
      <c r="R228" s="28" t="str">
        <f>IF($A228="","",_xll.ciqfunctions.udf.CIQ($A228,"IQ_EBITDA_INT",IQ_LTM,IQ_TODAY,"CHP"))</f>
        <v/>
      </c>
      <c r="S228" s="28" t="str">
        <f>IF($A228="","",_xll.ciqfunctions.udf.CIQ($A228,"IQ_FFO_TOTAL_DEBT",IQ_LTM,IQ_TODAY,"CHP"))</f>
        <v/>
      </c>
      <c r="T228" s="28" t="str">
        <f>IF($A228="","",_xll.ciqfunctions.udf.CIQ($A228,"IQ_NET_DEBT_EBITDA",IQ_LTM,IQ_TODAY,"CHP"))</f>
        <v/>
      </c>
      <c r="U228" s="28" t="str">
        <f>IF($A228="","",_xll.ciqfunctions.udf.CIQ($A228,"IQ_TOTAL_DEBT_CAP",IQ_LTM,IQ_TODAY,"CHP"))</f>
        <v/>
      </c>
      <c r="V228" s="28" t="str">
        <f>IF($A228="","",_xll.ciqfunctions.udf.CIQ($A228,"IQ_DEBT_TOTAL_LIAB",IQ_LTM,IQ_TODAY,"CHP"))</f>
        <v/>
      </c>
      <c r="W228" s="28" t="str">
        <f>IF($A228="","",_xll.ciqfunctions.udf.CIQ($A228,"IQ_TOTAL_DEBT_TOTAL_REV",IQ_LTM,IQ_TODAY,"CHP"))</f>
        <v/>
      </c>
      <c r="Y228" s="28" t="str">
        <f>IF($A228="","",_xll.ciqfunctions.udf.CIQ($A228,"IQ_FFO_PLUS_CASH_ST_DEBT",IQ_LTM,IQ_TODAY,"CHP"))</f>
        <v/>
      </c>
      <c r="Z228" s="28" t="str">
        <f>IF($A228="","",_xll.ciqfunctions.udf.CIQ($A228,"IQ_FFO_GROSS_PROFIT",IQ_LTM,IQ_TODAY,"CHP"))</f>
        <v/>
      </c>
      <c r="AA228" s="28" t="str">
        <f>IF($A228="","",_xll.ciqfunctions.udf.CIQ($A228,"IQ_BASIC_DEFENSE_INTERVAL",IQ_LTM,IQ_TODAY,"CHP"))</f>
        <v/>
      </c>
      <c r="AB228" s="28" t="str">
        <f>IF($A228="","",_xll.ciqfunctions.udf.CIQ($A228,"IQ_CURRENT_RATIO",IQ_LTM,IQ_TODAY,"CHP"))</f>
        <v/>
      </c>
      <c r="AC228" s="28" t="str">
        <f>IF($A228="","",_xll.ciqfunctions.udf.CIQ($A228,"IQ_QUICK_RATIO",IQ_LTM,IQ_TODAY,"CHP"))</f>
        <v/>
      </c>
    </row>
    <row r="229" spans="3:29" ht="12.75" customHeight="1" x14ac:dyDescent="0.2">
      <c r="C229" s="37" t="str">
        <f>IF($A229="","",_xll.ciqfunctions.udf.CIQ($A229,"IQ_PERIODDATE",IQ_LTM,IQ_TODAY,"CHP"))</f>
        <v/>
      </c>
      <c r="D229" s="28" t="str">
        <f>IF($A229="","",_xll.ciqfunctions.udf.CIQ($A229,"IQ_TOTAL_REV",IQ_LTM,IQ_TODAY,"CHP",,$B$4))</f>
        <v/>
      </c>
      <c r="E229" s="28" t="str">
        <f>IF($A229="","",_xll.ciqfunctions.udf.CIQ($A229,"IQ_TOTAL_EQUITY",IQ_LTM,IQ_TODAY,"CHP",,$B$4))</f>
        <v/>
      </c>
      <c r="F229" s="28" t="str">
        <f>IF($A229="","",_xll.ciqfunctions.udf.CIQ($A229,"IQ_RETURN_CAPITAL_CHP",IQ_LTM,IQ_TODAY,"CHP"))</f>
        <v/>
      </c>
      <c r="G229" s="28" t="str">
        <f>IF($A229="","",_xll.ciqfunctions.udf.CIQ($A229,"IQ_RECURRING_EARN_ASSETS",IQ_LTM,IQ_TODAY,"CHP"))</f>
        <v/>
      </c>
      <c r="H229" s="28" t="str">
        <f>IF($A229="","",_xll.ciqfunctions.udf.CIQ($A229,"IQ_NET_WORKING_CAP_REV",IQ_LTM,IQ_TODAY,"CHP"))</f>
        <v/>
      </c>
      <c r="I229" s="28" t="str">
        <f>IF($A229="","",_xll.ciqfunctions.udf.CIQ($A229,"IQ_ASSET_TURNOVER",IQ_LTM,IQ_TODAY,"CHP"))</f>
        <v/>
      </c>
      <c r="J229" s="28" t="str">
        <f>IF($A229="","",_xll.ciqfunctions.udf.CIQ($A229,"IQ_INTAN_ASSETS_REV",IQ_LTM,IQ_TODAY,"CHP"))</f>
        <v/>
      </c>
      <c r="K229" s="28" t="str">
        <f>IF($A229="","",_xll.ciqfunctions.udf.CIQ($A229,"IQ_NET_WORKING_CAP_TOTAL_ASSETS",IQ_LTM,IQ_TODAY,"CHP"))</f>
        <v/>
      </c>
      <c r="L229" s="28" t="str">
        <f>IF($A229="","",_xll.ciqfunctions.udf.CIQ($A229,"IQ_AP_AR",IQ_LTM,IQ_TODAY,"CHP"))</f>
        <v/>
      </c>
      <c r="M229" s="28" t="str">
        <f>IF($A229="","",_xll.ciqfunctions.udf.CIQ($A229,"IQ_MGMT_RATE_RETURN",IQ_LTM,IQ_TODAY,"CHP"))</f>
        <v/>
      </c>
      <c r="N229" s="28" t="str">
        <f>IF($A229="","",_xll.ciqfunctions.udf.CIQ($A229,"IQ_GROSS_MARGIN",IQ_LTM,IQ_TODAY,"CHP"))</f>
        <v/>
      </c>
      <c r="O229" s="28" t="str">
        <f>IF($A229="","",_xll.ciqfunctions.udf.CIQ($A229,"IQ_EBITDA_MARGIN",IQ_LTM,IQ_TODAY,"CHP"))</f>
        <v/>
      </c>
      <c r="Q229" s="28" t="str">
        <f>IF($A229="","",_xll.ciqfunctions.udf.CIQ($A229,"IQ_FFO_INT",IQ_LTM,IQ_TODAY,"CHP"))</f>
        <v/>
      </c>
      <c r="R229" s="28" t="str">
        <f>IF($A229="","",_xll.ciqfunctions.udf.CIQ($A229,"IQ_EBITDA_INT",IQ_LTM,IQ_TODAY,"CHP"))</f>
        <v/>
      </c>
      <c r="S229" s="28" t="str">
        <f>IF($A229="","",_xll.ciqfunctions.udf.CIQ($A229,"IQ_FFO_TOTAL_DEBT",IQ_LTM,IQ_TODAY,"CHP"))</f>
        <v/>
      </c>
      <c r="T229" s="28" t="str">
        <f>IF($A229="","",_xll.ciqfunctions.udf.CIQ($A229,"IQ_NET_DEBT_EBITDA",IQ_LTM,IQ_TODAY,"CHP"))</f>
        <v/>
      </c>
      <c r="U229" s="28" t="str">
        <f>IF($A229="","",_xll.ciqfunctions.udf.CIQ($A229,"IQ_TOTAL_DEBT_CAP",IQ_LTM,IQ_TODAY,"CHP"))</f>
        <v/>
      </c>
      <c r="V229" s="28" t="str">
        <f>IF($A229="","",_xll.ciqfunctions.udf.CIQ($A229,"IQ_DEBT_TOTAL_LIAB",IQ_LTM,IQ_TODAY,"CHP"))</f>
        <v/>
      </c>
      <c r="W229" s="28" t="str">
        <f>IF($A229="","",_xll.ciqfunctions.udf.CIQ($A229,"IQ_TOTAL_DEBT_TOTAL_REV",IQ_LTM,IQ_TODAY,"CHP"))</f>
        <v/>
      </c>
      <c r="Y229" s="28" t="str">
        <f>IF($A229="","",_xll.ciqfunctions.udf.CIQ($A229,"IQ_FFO_PLUS_CASH_ST_DEBT",IQ_LTM,IQ_TODAY,"CHP"))</f>
        <v/>
      </c>
      <c r="Z229" s="28" t="str">
        <f>IF($A229="","",_xll.ciqfunctions.udf.CIQ($A229,"IQ_FFO_GROSS_PROFIT",IQ_LTM,IQ_TODAY,"CHP"))</f>
        <v/>
      </c>
      <c r="AA229" s="28" t="str">
        <f>IF($A229="","",_xll.ciqfunctions.udf.CIQ($A229,"IQ_BASIC_DEFENSE_INTERVAL",IQ_LTM,IQ_TODAY,"CHP"))</f>
        <v/>
      </c>
      <c r="AB229" s="28" t="str">
        <f>IF($A229="","",_xll.ciqfunctions.udf.CIQ($A229,"IQ_CURRENT_RATIO",IQ_LTM,IQ_TODAY,"CHP"))</f>
        <v/>
      </c>
      <c r="AC229" s="28" t="str">
        <f>IF($A229="","",_xll.ciqfunctions.udf.CIQ($A229,"IQ_QUICK_RATIO",IQ_LTM,IQ_TODAY,"CHP"))</f>
        <v/>
      </c>
    </row>
    <row r="230" spans="3:29" ht="12.75" customHeight="1" x14ac:dyDescent="0.2">
      <c r="C230" s="37" t="str">
        <f>IF($A230="","",_xll.ciqfunctions.udf.CIQ($A230,"IQ_PERIODDATE",IQ_LTM,IQ_TODAY,"CHP"))</f>
        <v/>
      </c>
      <c r="D230" s="28" t="str">
        <f>IF($A230="","",_xll.ciqfunctions.udf.CIQ($A230,"IQ_TOTAL_REV",IQ_LTM,IQ_TODAY,"CHP",,$B$4))</f>
        <v/>
      </c>
      <c r="E230" s="28" t="str">
        <f>IF($A230="","",_xll.ciqfunctions.udf.CIQ($A230,"IQ_TOTAL_EQUITY",IQ_LTM,IQ_TODAY,"CHP",,$B$4))</f>
        <v/>
      </c>
      <c r="F230" s="28" t="str">
        <f>IF($A230="","",_xll.ciqfunctions.udf.CIQ($A230,"IQ_RETURN_CAPITAL_CHP",IQ_LTM,IQ_TODAY,"CHP"))</f>
        <v/>
      </c>
      <c r="G230" s="28" t="str">
        <f>IF($A230="","",_xll.ciqfunctions.udf.CIQ($A230,"IQ_RECURRING_EARN_ASSETS",IQ_LTM,IQ_TODAY,"CHP"))</f>
        <v/>
      </c>
      <c r="H230" s="28" t="str">
        <f>IF($A230="","",_xll.ciqfunctions.udf.CIQ($A230,"IQ_NET_WORKING_CAP_REV",IQ_LTM,IQ_TODAY,"CHP"))</f>
        <v/>
      </c>
      <c r="I230" s="28" t="str">
        <f>IF($A230="","",_xll.ciqfunctions.udf.CIQ($A230,"IQ_ASSET_TURNOVER",IQ_LTM,IQ_TODAY,"CHP"))</f>
        <v/>
      </c>
      <c r="J230" s="28" t="str">
        <f>IF($A230="","",_xll.ciqfunctions.udf.CIQ($A230,"IQ_INTAN_ASSETS_REV",IQ_LTM,IQ_TODAY,"CHP"))</f>
        <v/>
      </c>
      <c r="K230" s="28" t="str">
        <f>IF($A230="","",_xll.ciqfunctions.udf.CIQ($A230,"IQ_NET_WORKING_CAP_TOTAL_ASSETS",IQ_LTM,IQ_TODAY,"CHP"))</f>
        <v/>
      </c>
      <c r="L230" s="28" t="str">
        <f>IF($A230="","",_xll.ciqfunctions.udf.CIQ($A230,"IQ_AP_AR",IQ_LTM,IQ_TODAY,"CHP"))</f>
        <v/>
      </c>
      <c r="M230" s="28" t="str">
        <f>IF($A230="","",_xll.ciqfunctions.udf.CIQ($A230,"IQ_MGMT_RATE_RETURN",IQ_LTM,IQ_TODAY,"CHP"))</f>
        <v/>
      </c>
      <c r="N230" s="28" t="str">
        <f>IF($A230="","",_xll.ciqfunctions.udf.CIQ($A230,"IQ_GROSS_MARGIN",IQ_LTM,IQ_TODAY,"CHP"))</f>
        <v/>
      </c>
      <c r="O230" s="28" t="str">
        <f>IF($A230="","",_xll.ciqfunctions.udf.CIQ($A230,"IQ_EBITDA_MARGIN",IQ_LTM,IQ_TODAY,"CHP"))</f>
        <v/>
      </c>
      <c r="Q230" s="28" t="str">
        <f>IF($A230="","",_xll.ciqfunctions.udf.CIQ($A230,"IQ_FFO_INT",IQ_LTM,IQ_TODAY,"CHP"))</f>
        <v/>
      </c>
      <c r="R230" s="28" t="str">
        <f>IF($A230="","",_xll.ciqfunctions.udf.CIQ($A230,"IQ_EBITDA_INT",IQ_LTM,IQ_TODAY,"CHP"))</f>
        <v/>
      </c>
      <c r="S230" s="28" t="str">
        <f>IF($A230="","",_xll.ciqfunctions.udf.CIQ($A230,"IQ_FFO_TOTAL_DEBT",IQ_LTM,IQ_TODAY,"CHP"))</f>
        <v/>
      </c>
      <c r="T230" s="28" t="str">
        <f>IF($A230="","",_xll.ciqfunctions.udf.CIQ($A230,"IQ_NET_DEBT_EBITDA",IQ_LTM,IQ_TODAY,"CHP"))</f>
        <v/>
      </c>
      <c r="U230" s="28" t="str">
        <f>IF($A230="","",_xll.ciqfunctions.udf.CIQ($A230,"IQ_TOTAL_DEBT_CAP",IQ_LTM,IQ_TODAY,"CHP"))</f>
        <v/>
      </c>
      <c r="V230" s="28" t="str">
        <f>IF($A230="","",_xll.ciqfunctions.udf.CIQ($A230,"IQ_DEBT_TOTAL_LIAB",IQ_LTM,IQ_TODAY,"CHP"))</f>
        <v/>
      </c>
      <c r="W230" s="28" t="str">
        <f>IF($A230="","",_xll.ciqfunctions.udf.CIQ($A230,"IQ_TOTAL_DEBT_TOTAL_REV",IQ_LTM,IQ_TODAY,"CHP"))</f>
        <v/>
      </c>
      <c r="Y230" s="28" t="str">
        <f>IF($A230="","",_xll.ciqfunctions.udf.CIQ($A230,"IQ_FFO_PLUS_CASH_ST_DEBT",IQ_LTM,IQ_TODAY,"CHP"))</f>
        <v/>
      </c>
      <c r="Z230" s="28" t="str">
        <f>IF($A230="","",_xll.ciqfunctions.udf.CIQ($A230,"IQ_FFO_GROSS_PROFIT",IQ_LTM,IQ_TODAY,"CHP"))</f>
        <v/>
      </c>
      <c r="AA230" s="28" t="str">
        <f>IF($A230="","",_xll.ciqfunctions.udf.CIQ($A230,"IQ_BASIC_DEFENSE_INTERVAL",IQ_LTM,IQ_TODAY,"CHP"))</f>
        <v/>
      </c>
      <c r="AB230" s="28" t="str">
        <f>IF($A230="","",_xll.ciqfunctions.udf.CIQ($A230,"IQ_CURRENT_RATIO",IQ_LTM,IQ_TODAY,"CHP"))</f>
        <v/>
      </c>
      <c r="AC230" s="28" t="str">
        <f>IF($A230="","",_xll.ciqfunctions.udf.CIQ($A230,"IQ_QUICK_RATIO",IQ_LTM,IQ_TODAY,"CHP"))</f>
        <v/>
      </c>
    </row>
    <row r="231" spans="3:29" ht="12.75" customHeight="1" x14ac:dyDescent="0.2">
      <c r="C231" s="37" t="str">
        <f>IF($A231="","",_xll.ciqfunctions.udf.CIQ($A231,"IQ_PERIODDATE",IQ_LTM,IQ_TODAY,"CHP"))</f>
        <v/>
      </c>
      <c r="D231" s="28" t="str">
        <f>IF($A231="","",_xll.ciqfunctions.udf.CIQ($A231,"IQ_TOTAL_REV",IQ_LTM,IQ_TODAY,"CHP",,$B$4))</f>
        <v/>
      </c>
      <c r="E231" s="28" t="str">
        <f>IF($A231="","",_xll.ciqfunctions.udf.CIQ($A231,"IQ_TOTAL_EQUITY",IQ_LTM,IQ_TODAY,"CHP",,$B$4))</f>
        <v/>
      </c>
      <c r="F231" s="28" t="str">
        <f>IF($A231="","",_xll.ciqfunctions.udf.CIQ($A231,"IQ_RETURN_CAPITAL_CHP",IQ_LTM,IQ_TODAY,"CHP"))</f>
        <v/>
      </c>
      <c r="G231" s="28" t="str">
        <f>IF($A231="","",_xll.ciqfunctions.udf.CIQ($A231,"IQ_RECURRING_EARN_ASSETS",IQ_LTM,IQ_TODAY,"CHP"))</f>
        <v/>
      </c>
      <c r="H231" s="28" t="str">
        <f>IF($A231="","",_xll.ciqfunctions.udf.CIQ($A231,"IQ_NET_WORKING_CAP_REV",IQ_LTM,IQ_TODAY,"CHP"))</f>
        <v/>
      </c>
      <c r="I231" s="28" t="str">
        <f>IF($A231="","",_xll.ciqfunctions.udf.CIQ($A231,"IQ_ASSET_TURNOVER",IQ_LTM,IQ_TODAY,"CHP"))</f>
        <v/>
      </c>
      <c r="J231" s="28" t="str">
        <f>IF($A231="","",_xll.ciqfunctions.udf.CIQ($A231,"IQ_INTAN_ASSETS_REV",IQ_LTM,IQ_TODAY,"CHP"))</f>
        <v/>
      </c>
      <c r="K231" s="28" t="str">
        <f>IF($A231="","",_xll.ciqfunctions.udf.CIQ($A231,"IQ_NET_WORKING_CAP_TOTAL_ASSETS",IQ_LTM,IQ_TODAY,"CHP"))</f>
        <v/>
      </c>
      <c r="L231" s="28" t="str">
        <f>IF($A231="","",_xll.ciqfunctions.udf.CIQ($A231,"IQ_AP_AR",IQ_LTM,IQ_TODAY,"CHP"))</f>
        <v/>
      </c>
      <c r="M231" s="28" t="str">
        <f>IF($A231="","",_xll.ciqfunctions.udf.CIQ($A231,"IQ_MGMT_RATE_RETURN",IQ_LTM,IQ_TODAY,"CHP"))</f>
        <v/>
      </c>
      <c r="N231" s="28" t="str">
        <f>IF($A231="","",_xll.ciqfunctions.udf.CIQ($A231,"IQ_GROSS_MARGIN",IQ_LTM,IQ_TODAY,"CHP"))</f>
        <v/>
      </c>
      <c r="O231" s="28" t="str">
        <f>IF($A231="","",_xll.ciqfunctions.udf.CIQ($A231,"IQ_EBITDA_MARGIN",IQ_LTM,IQ_TODAY,"CHP"))</f>
        <v/>
      </c>
      <c r="Q231" s="28" t="str">
        <f>IF($A231="","",_xll.ciqfunctions.udf.CIQ($A231,"IQ_FFO_INT",IQ_LTM,IQ_TODAY,"CHP"))</f>
        <v/>
      </c>
      <c r="R231" s="28" t="str">
        <f>IF($A231="","",_xll.ciqfunctions.udf.CIQ($A231,"IQ_EBITDA_INT",IQ_LTM,IQ_TODAY,"CHP"))</f>
        <v/>
      </c>
      <c r="S231" s="28" t="str">
        <f>IF($A231="","",_xll.ciqfunctions.udf.CIQ($A231,"IQ_FFO_TOTAL_DEBT",IQ_LTM,IQ_TODAY,"CHP"))</f>
        <v/>
      </c>
      <c r="T231" s="28" t="str">
        <f>IF($A231="","",_xll.ciqfunctions.udf.CIQ($A231,"IQ_NET_DEBT_EBITDA",IQ_LTM,IQ_TODAY,"CHP"))</f>
        <v/>
      </c>
      <c r="U231" s="28" t="str">
        <f>IF($A231="","",_xll.ciqfunctions.udf.CIQ($A231,"IQ_TOTAL_DEBT_CAP",IQ_LTM,IQ_TODAY,"CHP"))</f>
        <v/>
      </c>
      <c r="V231" s="28" t="str">
        <f>IF($A231="","",_xll.ciqfunctions.udf.CIQ($A231,"IQ_DEBT_TOTAL_LIAB",IQ_LTM,IQ_TODAY,"CHP"))</f>
        <v/>
      </c>
      <c r="W231" s="28" t="str">
        <f>IF($A231="","",_xll.ciqfunctions.udf.CIQ($A231,"IQ_TOTAL_DEBT_TOTAL_REV",IQ_LTM,IQ_TODAY,"CHP"))</f>
        <v/>
      </c>
      <c r="Y231" s="28" t="str">
        <f>IF($A231="","",_xll.ciqfunctions.udf.CIQ($A231,"IQ_FFO_PLUS_CASH_ST_DEBT",IQ_LTM,IQ_TODAY,"CHP"))</f>
        <v/>
      </c>
      <c r="Z231" s="28" t="str">
        <f>IF($A231="","",_xll.ciqfunctions.udf.CIQ($A231,"IQ_FFO_GROSS_PROFIT",IQ_LTM,IQ_TODAY,"CHP"))</f>
        <v/>
      </c>
      <c r="AA231" s="28" t="str">
        <f>IF($A231="","",_xll.ciqfunctions.udf.CIQ($A231,"IQ_BASIC_DEFENSE_INTERVAL",IQ_LTM,IQ_TODAY,"CHP"))</f>
        <v/>
      </c>
      <c r="AB231" s="28" t="str">
        <f>IF($A231="","",_xll.ciqfunctions.udf.CIQ($A231,"IQ_CURRENT_RATIO",IQ_LTM,IQ_TODAY,"CHP"))</f>
        <v/>
      </c>
      <c r="AC231" s="28" t="str">
        <f>IF($A231="","",_xll.ciqfunctions.udf.CIQ($A231,"IQ_QUICK_RATIO",IQ_LTM,IQ_TODAY,"CHP"))</f>
        <v/>
      </c>
    </row>
    <row r="232" spans="3:29" ht="12.75" customHeight="1" x14ac:dyDescent="0.2">
      <c r="C232" s="37" t="str">
        <f>IF($A232="","",_xll.ciqfunctions.udf.CIQ($A232,"IQ_PERIODDATE",IQ_LTM,IQ_TODAY,"CHP"))</f>
        <v/>
      </c>
      <c r="D232" s="28" t="str">
        <f>IF($A232="","",_xll.ciqfunctions.udf.CIQ($A232,"IQ_TOTAL_REV",IQ_LTM,IQ_TODAY,"CHP",,$B$4))</f>
        <v/>
      </c>
      <c r="E232" s="28" t="str">
        <f>IF($A232="","",_xll.ciqfunctions.udf.CIQ($A232,"IQ_TOTAL_EQUITY",IQ_LTM,IQ_TODAY,"CHP",,$B$4))</f>
        <v/>
      </c>
      <c r="F232" s="28" t="str">
        <f>IF($A232="","",_xll.ciqfunctions.udf.CIQ($A232,"IQ_RETURN_CAPITAL_CHP",IQ_LTM,IQ_TODAY,"CHP"))</f>
        <v/>
      </c>
      <c r="G232" s="28" t="str">
        <f>IF($A232="","",_xll.ciqfunctions.udf.CIQ($A232,"IQ_RECURRING_EARN_ASSETS",IQ_LTM,IQ_TODAY,"CHP"))</f>
        <v/>
      </c>
      <c r="H232" s="28" t="str">
        <f>IF($A232="","",_xll.ciqfunctions.udf.CIQ($A232,"IQ_NET_WORKING_CAP_REV",IQ_LTM,IQ_TODAY,"CHP"))</f>
        <v/>
      </c>
      <c r="I232" s="28" t="str">
        <f>IF($A232="","",_xll.ciqfunctions.udf.CIQ($A232,"IQ_ASSET_TURNOVER",IQ_LTM,IQ_TODAY,"CHP"))</f>
        <v/>
      </c>
      <c r="J232" s="28" t="str">
        <f>IF($A232="","",_xll.ciqfunctions.udf.CIQ($A232,"IQ_INTAN_ASSETS_REV",IQ_LTM,IQ_TODAY,"CHP"))</f>
        <v/>
      </c>
      <c r="K232" s="28" t="str">
        <f>IF($A232="","",_xll.ciqfunctions.udf.CIQ($A232,"IQ_NET_WORKING_CAP_TOTAL_ASSETS",IQ_LTM,IQ_TODAY,"CHP"))</f>
        <v/>
      </c>
      <c r="L232" s="28" t="str">
        <f>IF($A232="","",_xll.ciqfunctions.udf.CIQ($A232,"IQ_AP_AR",IQ_LTM,IQ_TODAY,"CHP"))</f>
        <v/>
      </c>
      <c r="M232" s="28" t="str">
        <f>IF($A232="","",_xll.ciqfunctions.udf.CIQ($A232,"IQ_MGMT_RATE_RETURN",IQ_LTM,IQ_TODAY,"CHP"))</f>
        <v/>
      </c>
      <c r="N232" s="28" t="str">
        <f>IF($A232="","",_xll.ciqfunctions.udf.CIQ($A232,"IQ_GROSS_MARGIN",IQ_LTM,IQ_TODAY,"CHP"))</f>
        <v/>
      </c>
      <c r="O232" s="28" t="str">
        <f>IF($A232="","",_xll.ciqfunctions.udf.CIQ($A232,"IQ_EBITDA_MARGIN",IQ_LTM,IQ_TODAY,"CHP"))</f>
        <v/>
      </c>
      <c r="Q232" s="28" t="str">
        <f>IF($A232="","",_xll.ciqfunctions.udf.CIQ($A232,"IQ_FFO_INT",IQ_LTM,IQ_TODAY,"CHP"))</f>
        <v/>
      </c>
      <c r="R232" s="28" t="str">
        <f>IF($A232="","",_xll.ciqfunctions.udf.CIQ($A232,"IQ_EBITDA_INT",IQ_LTM,IQ_TODAY,"CHP"))</f>
        <v/>
      </c>
      <c r="S232" s="28" t="str">
        <f>IF($A232="","",_xll.ciqfunctions.udf.CIQ($A232,"IQ_FFO_TOTAL_DEBT",IQ_LTM,IQ_TODAY,"CHP"))</f>
        <v/>
      </c>
      <c r="T232" s="28" t="str">
        <f>IF($A232="","",_xll.ciqfunctions.udf.CIQ($A232,"IQ_NET_DEBT_EBITDA",IQ_LTM,IQ_TODAY,"CHP"))</f>
        <v/>
      </c>
      <c r="U232" s="28" t="str">
        <f>IF($A232="","",_xll.ciqfunctions.udf.CIQ($A232,"IQ_TOTAL_DEBT_CAP",IQ_LTM,IQ_TODAY,"CHP"))</f>
        <v/>
      </c>
      <c r="V232" s="28" t="str">
        <f>IF($A232="","",_xll.ciqfunctions.udf.CIQ($A232,"IQ_DEBT_TOTAL_LIAB",IQ_LTM,IQ_TODAY,"CHP"))</f>
        <v/>
      </c>
      <c r="W232" s="28" t="str">
        <f>IF($A232="","",_xll.ciqfunctions.udf.CIQ($A232,"IQ_TOTAL_DEBT_TOTAL_REV",IQ_LTM,IQ_TODAY,"CHP"))</f>
        <v/>
      </c>
      <c r="Y232" s="28" t="str">
        <f>IF($A232="","",_xll.ciqfunctions.udf.CIQ($A232,"IQ_FFO_PLUS_CASH_ST_DEBT",IQ_LTM,IQ_TODAY,"CHP"))</f>
        <v/>
      </c>
      <c r="Z232" s="28" t="str">
        <f>IF($A232="","",_xll.ciqfunctions.udf.CIQ($A232,"IQ_FFO_GROSS_PROFIT",IQ_LTM,IQ_TODAY,"CHP"))</f>
        <v/>
      </c>
      <c r="AA232" s="28" t="str">
        <f>IF($A232="","",_xll.ciqfunctions.udf.CIQ($A232,"IQ_BASIC_DEFENSE_INTERVAL",IQ_LTM,IQ_TODAY,"CHP"))</f>
        <v/>
      </c>
      <c r="AB232" s="28" t="str">
        <f>IF($A232="","",_xll.ciqfunctions.udf.CIQ($A232,"IQ_CURRENT_RATIO",IQ_LTM,IQ_TODAY,"CHP"))</f>
        <v/>
      </c>
      <c r="AC232" s="28" t="str">
        <f>IF($A232="","",_xll.ciqfunctions.udf.CIQ($A232,"IQ_QUICK_RATIO",IQ_LTM,IQ_TODAY,"CHP"))</f>
        <v/>
      </c>
    </row>
    <row r="233" spans="3:29" ht="12.75" customHeight="1" x14ac:dyDescent="0.2">
      <c r="C233" s="37" t="str">
        <f>IF($A233="","",_xll.ciqfunctions.udf.CIQ($A233,"IQ_PERIODDATE",IQ_LTM,IQ_TODAY,"CHP"))</f>
        <v/>
      </c>
      <c r="D233" s="28" t="str">
        <f>IF($A233="","",_xll.ciqfunctions.udf.CIQ($A233,"IQ_TOTAL_REV",IQ_LTM,IQ_TODAY,"CHP",,$B$4))</f>
        <v/>
      </c>
      <c r="E233" s="28" t="str">
        <f>IF($A233="","",_xll.ciqfunctions.udf.CIQ($A233,"IQ_TOTAL_EQUITY",IQ_LTM,IQ_TODAY,"CHP",,$B$4))</f>
        <v/>
      </c>
      <c r="F233" s="28" t="str">
        <f>IF($A233="","",_xll.ciqfunctions.udf.CIQ($A233,"IQ_RETURN_CAPITAL_CHP",IQ_LTM,IQ_TODAY,"CHP"))</f>
        <v/>
      </c>
      <c r="G233" s="28" t="str">
        <f>IF($A233="","",_xll.ciqfunctions.udf.CIQ($A233,"IQ_RECURRING_EARN_ASSETS",IQ_LTM,IQ_TODAY,"CHP"))</f>
        <v/>
      </c>
      <c r="H233" s="28" t="str">
        <f>IF($A233="","",_xll.ciqfunctions.udf.CIQ($A233,"IQ_NET_WORKING_CAP_REV",IQ_LTM,IQ_TODAY,"CHP"))</f>
        <v/>
      </c>
      <c r="I233" s="28" t="str">
        <f>IF($A233="","",_xll.ciqfunctions.udf.CIQ($A233,"IQ_ASSET_TURNOVER",IQ_LTM,IQ_TODAY,"CHP"))</f>
        <v/>
      </c>
      <c r="J233" s="28" t="str">
        <f>IF($A233="","",_xll.ciqfunctions.udf.CIQ($A233,"IQ_INTAN_ASSETS_REV",IQ_LTM,IQ_TODAY,"CHP"))</f>
        <v/>
      </c>
      <c r="K233" s="28" t="str">
        <f>IF($A233="","",_xll.ciqfunctions.udf.CIQ($A233,"IQ_NET_WORKING_CAP_TOTAL_ASSETS",IQ_LTM,IQ_TODAY,"CHP"))</f>
        <v/>
      </c>
      <c r="L233" s="28" t="str">
        <f>IF($A233="","",_xll.ciqfunctions.udf.CIQ($A233,"IQ_AP_AR",IQ_LTM,IQ_TODAY,"CHP"))</f>
        <v/>
      </c>
      <c r="M233" s="28" t="str">
        <f>IF($A233="","",_xll.ciqfunctions.udf.CIQ($A233,"IQ_MGMT_RATE_RETURN",IQ_LTM,IQ_TODAY,"CHP"))</f>
        <v/>
      </c>
      <c r="N233" s="28" t="str">
        <f>IF($A233="","",_xll.ciqfunctions.udf.CIQ($A233,"IQ_GROSS_MARGIN",IQ_LTM,IQ_TODAY,"CHP"))</f>
        <v/>
      </c>
      <c r="O233" s="28" t="str">
        <f>IF($A233="","",_xll.ciqfunctions.udf.CIQ($A233,"IQ_EBITDA_MARGIN",IQ_LTM,IQ_TODAY,"CHP"))</f>
        <v/>
      </c>
      <c r="Q233" s="28" t="str">
        <f>IF($A233="","",_xll.ciqfunctions.udf.CIQ($A233,"IQ_FFO_INT",IQ_LTM,IQ_TODAY,"CHP"))</f>
        <v/>
      </c>
      <c r="R233" s="28" t="str">
        <f>IF($A233="","",_xll.ciqfunctions.udf.CIQ($A233,"IQ_EBITDA_INT",IQ_LTM,IQ_TODAY,"CHP"))</f>
        <v/>
      </c>
      <c r="S233" s="28" t="str">
        <f>IF($A233="","",_xll.ciqfunctions.udf.CIQ($A233,"IQ_FFO_TOTAL_DEBT",IQ_LTM,IQ_TODAY,"CHP"))</f>
        <v/>
      </c>
      <c r="T233" s="28" t="str">
        <f>IF($A233="","",_xll.ciqfunctions.udf.CIQ($A233,"IQ_NET_DEBT_EBITDA",IQ_LTM,IQ_TODAY,"CHP"))</f>
        <v/>
      </c>
      <c r="U233" s="28" t="str">
        <f>IF($A233="","",_xll.ciqfunctions.udf.CIQ($A233,"IQ_TOTAL_DEBT_CAP",IQ_LTM,IQ_TODAY,"CHP"))</f>
        <v/>
      </c>
      <c r="V233" s="28" t="str">
        <f>IF($A233="","",_xll.ciqfunctions.udf.CIQ($A233,"IQ_DEBT_TOTAL_LIAB",IQ_LTM,IQ_TODAY,"CHP"))</f>
        <v/>
      </c>
      <c r="W233" s="28" t="str">
        <f>IF($A233="","",_xll.ciqfunctions.udf.CIQ($A233,"IQ_TOTAL_DEBT_TOTAL_REV",IQ_LTM,IQ_TODAY,"CHP"))</f>
        <v/>
      </c>
      <c r="Y233" s="28" t="str">
        <f>IF($A233="","",_xll.ciqfunctions.udf.CIQ($A233,"IQ_FFO_PLUS_CASH_ST_DEBT",IQ_LTM,IQ_TODAY,"CHP"))</f>
        <v/>
      </c>
      <c r="Z233" s="28" t="str">
        <f>IF($A233="","",_xll.ciqfunctions.udf.CIQ($A233,"IQ_FFO_GROSS_PROFIT",IQ_LTM,IQ_TODAY,"CHP"))</f>
        <v/>
      </c>
      <c r="AA233" s="28" t="str">
        <f>IF($A233="","",_xll.ciqfunctions.udf.CIQ($A233,"IQ_BASIC_DEFENSE_INTERVAL",IQ_LTM,IQ_TODAY,"CHP"))</f>
        <v/>
      </c>
      <c r="AB233" s="28" t="str">
        <f>IF($A233="","",_xll.ciqfunctions.udf.CIQ($A233,"IQ_CURRENT_RATIO",IQ_LTM,IQ_TODAY,"CHP"))</f>
        <v/>
      </c>
      <c r="AC233" s="28" t="str">
        <f>IF($A233="","",_xll.ciqfunctions.udf.CIQ($A233,"IQ_QUICK_RATIO",IQ_LTM,IQ_TODAY,"CHP"))</f>
        <v/>
      </c>
    </row>
    <row r="234" spans="3:29" ht="12.75" customHeight="1" x14ac:dyDescent="0.2">
      <c r="C234" s="37" t="str">
        <f>IF($A234="","",_xll.ciqfunctions.udf.CIQ($A234,"IQ_PERIODDATE",IQ_LTM,IQ_TODAY,"CHP"))</f>
        <v/>
      </c>
      <c r="D234" s="28" t="str">
        <f>IF($A234="","",_xll.ciqfunctions.udf.CIQ($A234,"IQ_TOTAL_REV",IQ_LTM,IQ_TODAY,"CHP",,$B$4))</f>
        <v/>
      </c>
      <c r="E234" s="28" t="str">
        <f>IF($A234="","",_xll.ciqfunctions.udf.CIQ($A234,"IQ_TOTAL_EQUITY",IQ_LTM,IQ_TODAY,"CHP",,$B$4))</f>
        <v/>
      </c>
      <c r="F234" s="28" t="str">
        <f>IF($A234="","",_xll.ciqfunctions.udf.CIQ($A234,"IQ_RETURN_CAPITAL_CHP",IQ_LTM,IQ_TODAY,"CHP"))</f>
        <v/>
      </c>
      <c r="G234" s="28" t="str">
        <f>IF($A234="","",_xll.ciqfunctions.udf.CIQ($A234,"IQ_RECURRING_EARN_ASSETS",IQ_LTM,IQ_TODAY,"CHP"))</f>
        <v/>
      </c>
      <c r="H234" s="28" t="str">
        <f>IF($A234="","",_xll.ciqfunctions.udf.CIQ($A234,"IQ_NET_WORKING_CAP_REV",IQ_LTM,IQ_TODAY,"CHP"))</f>
        <v/>
      </c>
      <c r="I234" s="28" t="str">
        <f>IF($A234="","",_xll.ciqfunctions.udf.CIQ($A234,"IQ_ASSET_TURNOVER",IQ_LTM,IQ_TODAY,"CHP"))</f>
        <v/>
      </c>
      <c r="J234" s="28" t="str">
        <f>IF($A234="","",_xll.ciqfunctions.udf.CIQ($A234,"IQ_INTAN_ASSETS_REV",IQ_LTM,IQ_TODAY,"CHP"))</f>
        <v/>
      </c>
      <c r="K234" s="28" t="str">
        <f>IF($A234="","",_xll.ciqfunctions.udf.CIQ($A234,"IQ_NET_WORKING_CAP_TOTAL_ASSETS",IQ_LTM,IQ_TODAY,"CHP"))</f>
        <v/>
      </c>
      <c r="L234" s="28" t="str">
        <f>IF($A234="","",_xll.ciqfunctions.udf.CIQ($A234,"IQ_AP_AR",IQ_LTM,IQ_TODAY,"CHP"))</f>
        <v/>
      </c>
      <c r="M234" s="28" t="str">
        <f>IF($A234="","",_xll.ciqfunctions.udf.CIQ($A234,"IQ_MGMT_RATE_RETURN",IQ_LTM,IQ_TODAY,"CHP"))</f>
        <v/>
      </c>
      <c r="N234" s="28" t="str">
        <f>IF($A234="","",_xll.ciqfunctions.udf.CIQ($A234,"IQ_GROSS_MARGIN",IQ_LTM,IQ_TODAY,"CHP"))</f>
        <v/>
      </c>
      <c r="O234" s="28" t="str">
        <f>IF($A234="","",_xll.ciqfunctions.udf.CIQ($A234,"IQ_EBITDA_MARGIN",IQ_LTM,IQ_TODAY,"CHP"))</f>
        <v/>
      </c>
      <c r="Q234" s="28" t="str">
        <f>IF($A234="","",_xll.ciqfunctions.udf.CIQ($A234,"IQ_FFO_INT",IQ_LTM,IQ_TODAY,"CHP"))</f>
        <v/>
      </c>
      <c r="R234" s="28" t="str">
        <f>IF($A234="","",_xll.ciqfunctions.udf.CIQ($A234,"IQ_EBITDA_INT",IQ_LTM,IQ_TODAY,"CHP"))</f>
        <v/>
      </c>
      <c r="S234" s="28" t="str">
        <f>IF($A234="","",_xll.ciqfunctions.udf.CIQ($A234,"IQ_FFO_TOTAL_DEBT",IQ_LTM,IQ_TODAY,"CHP"))</f>
        <v/>
      </c>
      <c r="T234" s="28" t="str">
        <f>IF($A234="","",_xll.ciqfunctions.udf.CIQ($A234,"IQ_NET_DEBT_EBITDA",IQ_LTM,IQ_TODAY,"CHP"))</f>
        <v/>
      </c>
      <c r="U234" s="28" t="str">
        <f>IF($A234="","",_xll.ciqfunctions.udf.CIQ($A234,"IQ_TOTAL_DEBT_CAP",IQ_LTM,IQ_TODAY,"CHP"))</f>
        <v/>
      </c>
      <c r="V234" s="28" t="str">
        <f>IF($A234="","",_xll.ciqfunctions.udf.CIQ($A234,"IQ_DEBT_TOTAL_LIAB",IQ_LTM,IQ_TODAY,"CHP"))</f>
        <v/>
      </c>
      <c r="W234" s="28" t="str">
        <f>IF($A234="","",_xll.ciqfunctions.udf.CIQ($A234,"IQ_TOTAL_DEBT_TOTAL_REV",IQ_LTM,IQ_TODAY,"CHP"))</f>
        <v/>
      </c>
      <c r="Y234" s="28" t="str">
        <f>IF($A234="","",_xll.ciqfunctions.udf.CIQ($A234,"IQ_FFO_PLUS_CASH_ST_DEBT",IQ_LTM,IQ_TODAY,"CHP"))</f>
        <v/>
      </c>
      <c r="Z234" s="28" t="str">
        <f>IF($A234="","",_xll.ciqfunctions.udf.CIQ($A234,"IQ_FFO_GROSS_PROFIT",IQ_LTM,IQ_TODAY,"CHP"))</f>
        <v/>
      </c>
      <c r="AA234" s="28" t="str">
        <f>IF($A234="","",_xll.ciqfunctions.udf.CIQ($A234,"IQ_BASIC_DEFENSE_INTERVAL",IQ_LTM,IQ_TODAY,"CHP"))</f>
        <v/>
      </c>
      <c r="AB234" s="28" t="str">
        <f>IF($A234="","",_xll.ciqfunctions.udf.CIQ($A234,"IQ_CURRENT_RATIO",IQ_LTM,IQ_TODAY,"CHP"))</f>
        <v/>
      </c>
      <c r="AC234" s="28" t="str">
        <f>IF($A234="","",_xll.ciqfunctions.udf.CIQ($A234,"IQ_QUICK_RATIO",IQ_LTM,IQ_TODAY,"CHP"))</f>
        <v/>
      </c>
    </row>
    <row r="235" spans="3:29" ht="12.75" customHeight="1" x14ac:dyDescent="0.2">
      <c r="C235" s="37" t="str">
        <f>IF($A235="","",_xll.ciqfunctions.udf.CIQ($A235,"IQ_PERIODDATE",IQ_LTM,IQ_TODAY,"CHP"))</f>
        <v/>
      </c>
      <c r="D235" s="28" t="str">
        <f>IF($A235="","",_xll.ciqfunctions.udf.CIQ($A235,"IQ_TOTAL_REV",IQ_LTM,IQ_TODAY,"CHP",,$B$4))</f>
        <v/>
      </c>
      <c r="E235" s="28" t="str">
        <f>IF($A235="","",_xll.ciqfunctions.udf.CIQ($A235,"IQ_TOTAL_EQUITY",IQ_LTM,IQ_TODAY,"CHP",,$B$4))</f>
        <v/>
      </c>
      <c r="F235" s="28" t="str">
        <f>IF($A235="","",_xll.ciqfunctions.udf.CIQ($A235,"IQ_RETURN_CAPITAL_CHP",IQ_LTM,IQ_TODAY,"CHP"))</f>
        <v/>
      </c>
      <c r="G235" s="28" t="str">
        <f>IF($A235="","",_xll.ciqfunctions.udf.CIQ($A235,"IQ_RECURRING_EARN_ASSETS",IQ_LTM,IQ_TODAY,"CHP"))</f>
        <v/>
      </c>
      <c r="H235" s="28" t="str">
        <f>IF($A235="","",_xll.ciqfunctions.udf.CIQ($A235,"IQ_NET_WORKING_CAP_REV",IQ_LTM,IQ_TODAY,"CHP"))</f>
        <v/>
      </c>
      <c r="I235" s="28" t="str">
        <f>IF($A235="","",_xll.ciqfunctions.udf.CIQ($A235,"IQ_ASSET_TURNOVER",IQ_LTM,IQ_TODAY,"CHP"))</f>
        <v/>
      </c>
      <c r="J235" s="28" t="str">
        <f>IF($A235="","",_xll.ciqfunctions.udf.CIQ($A235,"IQ_INTAN_ASSETS_REV",IQ_LTM,IQ_TODAY,"CHP"))</f>
        <v/>
      </c>
      <c r="K235" s="28" t="str">
        <f>IF($A235="","",_xll.ciqfunctions.udf.CIQ($A235,"IQ_NET_WORKING_CAP_TOTAL_ASSETS",IQ_LTM,IQ_TODAY,"CHP"))</f>
        <v/>
      </c>
      <c r="L235" s="28" t="str">
        <f>IF($A235="","",_xll.ciqfunctions.udf.CIQ($A235,"IQ_AP_AR",IQ_LTM,IQ_TODAY,"CHP"))</f>
        <v/>
      </c>
      <c r="M235" s="28" t="str">
        <f>IF($A235="","",_xll.ciqfunctions.udf.CIQ($A235,"IQ_MGMT_RATE_RETURN",IQ_LTM,IQ_TODAY,"CHP"))</f>
        <v/>
      </c>
      <c r="N235" s="28" t="str">
        <f>IF($A235="","",_xll.ciqfunctions.udf.CIQ($A235,"IQ_GROSS_MARGIN",IQ_LTM,IQ_TODAY,"CHP"))</f>
        <v/>
      </c>
      <c r="O235" s="28" t="str">
        <f>IF($A235="","",_xll.ciqfunctions.udf.CIQ($A235,"IQ_EBITDA_MARGIN",IQ_LTM,IQ_TODAY,"CHP"))</f>
        <v/>
      </c>
      <c r="Q235" s="28" t="str">
        <f>IF($A235="","",_xll.ciqfunctions.udf.CIQ($A235,"IQ_FFO_INT",IQ_LTM,IQ_TODAY,"CHP"))</f>
        <v/>
      </c>
      <c r="R235" s="28" t="str">
        <f>IF($A235="","",_xll.ciqfunctions.udf.CIQ($A235,"IQ_EBITDA_INT",IQ_LTM,IQ_TODAY,"CHP"))</f>
        <v/>
      </c>
      <c r="S235" s="28" t="str">
        <f>IF($A235="","",_xll.ciqfunctions.udf.CIQ($A235,"IQ_FFO_TOTAL_DEBT",IQ_LTM,IQ_TODAY,"CHP"))</f>
        <v/>
      </c>
      <c r="T235" s="28" t="str">
        <f>IF($A235="","",_xll.ciqfunctions.udf.CIQ($A235,"IQ_NET_DEBT_EBITDA",IQ_LTM,IQ_TODAY,"CHP"))</f>
        <v/>
      </c>
      <c r="U235" s="28" t="str">
        <f>IF($A235="","",_xll.ciqfunctions.udf.CIQ($A235,"IQ_TOTAL_DEBT_CAP",IQ_LTM,IQ_TODAY,"CHP"))</f>
        <v/>
      </c>
      <c r="V235" s="28" t="str">
        <f>IF($A235="","",_xll.ciqfunctions.udf.CIQ($A235,"IQ_DEBT_TOTAL_LIAB",IQ_LTM,IQ_TODAY,"CHP"))</f>
        <v/>
      </c>
      <c r="W235" s="28" t="str">
        <f>IF($A235="","",_xll.ciqfunctions.udf.CIQ($A235,"IQ_TOTAL_DEBT_TOTAL_REV",IQ_LTM,IQ_TODAY,"CHP"))</f>
        <v/>
      </c>
      <c r="Y235" s="28" t="str">
        <f>IF($A235="","",_xll.ciqfunctions.udf.CIQ($A235,"IQ_FFO_PLUS_CASH_ST_DEBT",IQ_LTM,IQ_TODAY,"CHP"))</f>
        <v/>
      </c>
      <c r="Z235" s="28" t="str">
        <f>IF($A235="","",_xll.ciqfunctions.udf.CIQ($A235,"IQ_FFO_GROSS_PROFIT",IQ_LTM,IQ_TODAY,"CHP"))</f>
        <v/>
      </c>
      <c r="AA235" s="28" t="str">
        <f>IF($A235="","",_xll.ciqfunctions.udf.CIQ($A235,"IQ_BASIC_DEFENSE_INTERVAL",IQ_LTM,IQ_TODAY,"CHP"))</f>
        <v/>
      </c>
      <c r="AB235" s="28" t="str">
        <f>IF($A235="","",_xll.ciqfunctions.udf.CIQ($A235,"IQ_CURRENT_RATIO",IQ_LTM,IQ_TODAY,"CHP"))</f>
        <v/>
      </c>
      <c r="AC235" s="28" t="str">
        <f>IF($A235="","",_xll.ciqfunctions.udf.CIQ($A235,"IQ_QUICK_RATIO",IQ_LTM,IQ_TODAY,"CHP"))</f>
        <v/>
      </c>
    </row>
    <row r="236" spans="3:29" ht="12.75" customHeight="1" x14ac:dyDescent="0.2">
      <c r="C236" s="37" t="str">
        <f>IF($A236="","",_xll.ciqfunctions.udf.CIQ($A236,"IQ_PERIODDATE",IQ_LTM,IQ_TODAY,"CHP"))</f>
        <v/>
      </c>
      <c r="D236" s="28" t="str">
        <f>IF($A236="","",_xll.ciqfunctions.udf.CIQ($A236,"IQ_TOTAL_REV",IQ_LTM,IQ_TODAY,"CHP",,$B$4))</f>
        <v/>
      </c>
      <c r="E236" s="28" t="str">
        <f>IF($A236="","",_xll.ciqfunctions.udf.CIQ($A236,"IQ_TOTAL_EQUITY",IQ_LTM,IQ_TODAY,"CHP",,$B$4))</f>
        <v/>
      </c>
      <c r="F236" s="28" t="str">
        <f>IF($A236="","",_xll.ciqfunctions.udf.CIQ($A236,"IQ_RETURN_CAPITAL_CHP",IQ_LTM,IQ_TODAY,"CHP"))</f>
        <v/>
      </c>
      <c r="G236" s="28" t="str">
        <f>IF($A236="","",_xll.ciqfunctions.udf.CIQ($A236,"IQ_RECURRING_EARN_ASSETS",IQ_LTM,IQ_TODAY,"CHP"))</f>
        <v/>
      </c>
      <c r="H236" s="28" t="str">
        <f>IF($A236="","",_xll.ciqfunctions.udf.CIQ($A236,"IQ_NET_WORKING_CAP_REV",IQ_LTM,IQ_TODAY,"CHP"))</f>
        <v/>
      </c>
      <c r="I236" s="28" t="str">
        <f>IF($A236="","",_xll.ciqfunctions.udf.CIQ($A236,"IQ_ASSET_TURNOVER",IQ_LTM,IQ_TODAY,"CHP"))</f>
        <v/>
      </c>
      <c r="J236" s="28" t="str">
        <f>IF($A236="","",_xll.ciqfunctions.udf.CIQ($A236,"IQ_INTAN_ASSETS_REV",IQ_LTM,IQ_TODAY,"CHP"))</f>
        <v/>
      </c>
      <c r="K236" s="28" t="str">
        <f>IF($A236="","",_xll.ciqfunctions.udf.CIQ($A236,"IQ_NET_WORKING_CAP_TOTAL_ASSETS",IQ_LTM,IQ_TODAY,"CHP"))</f>
        <v/>
      </c>
      <c r="L236" s="28" t="str">
        <f>IF($A236="","",_xll.ciqfunctions.udf.CIQ($A236,"IQ_AP_AR",IQ_LTM,IQ_TODAY,"CHP"))</f>
        <v/>
      </c>
      <c r="M236" s="28" t="str">
        <f>IF($A236="","",_xll.ciqfunctions.udf.CIQ($A236,"IQ_MGMT_RATE_RETURN",IQ_LTM,IQ_TODAY,"CHP"))</f>
        <v/>
      </c>
      <c r="N236" s="28" t="str">
        <f>IF($A236="","",_xll.ciqfunctions.udf.CIQ($A236,"IQ_GROSS_MARGIN",IQ_LTM,IQ_TODAY,"CHP"))</f>
        <v/>
      </c>
      <c r="O236" s="28" t="str">
        <f>IF($A236="","",_xll.ciqfunctions.udf.CIQ($A236,"IQ_EBITDA_MARGIN",IQ_LTM,IQ_TODAY,"CHP"))</f>
        <v/>
      </c>
      <c r="Q236" s="28" t="str">
        <f>IF($A236="","",_xll.ciqfunctions.udf.CIQ($A236,"IQ_FFO_INT",IQ_LTM,IQ_TODAY,"CHP"))</f>
        <v/>
      </c>
      <c r="R236" s="28" t="str">
        <f>IF($A236="","",_xll.ciqfunctions.udf.CIQ($A236,"IQ_EBITDA_INT",IQ_LTM,IQ_TODAY,"CHP"))</f>
        <v/>
      </c>
      <c r="S236" s="28" t="str">
        <f>IF($A236="","",_xll.ciqfunctions.udf.CIQ($A236,"IQ_FFO_TOTAL_DEBT",IQ_LTM,IQ_TODAY,"CHP"))</f>
        <v/>
      </c>
      <c r="T236" s="28" t="str">
        <f>IF($A236="","",_xll.ciqfunctions.udf.CIQ($A236,"IQ_NET_DEBT_EBITDA",IQ_LTM,IQ_TODAY,"CHP"))</f>
        <v/>
      </c>
      <c r="U236" s="28" t="str">
        <f>IF($A236="","",_xll.ciqfunctions.udf.CIQ($A236,"IQ_TOTAL_DEBT_CAP",IQ_LTM,IQ_TODAY,"CHP"))</f>
        <v/>
      </c>
      <c r="V236" s="28" t="str">
        <f>IF($A236="","",_xll.ciqfunctions.udf.CIQ($A236,"IQ_DEBT_TOTAL_LIAB",IQ_LTM,IQ_TODAY,"CHP"))</f>
        <v/>
      </c>
      <c r="W236" s="28" t="str">
        <f>IF($A236="","",_xll.ciqfunctions.udf.CIQ($A236,"IQ_TOTAL_DEBT_TOTAL_REV",IQ_LTM,IQ_TODAY,"CHP"))</f>
        <v/>
      </c>
      <c r="Y236" s="28" t="str">
        <f>IF($A236="","",_xll.ciqfunctions.udf.CIQ($A236,"IQ_FFO_PLUS_CASH_ST_DEBT",IQ_LTM,IQ_TODAY,"CHP"))</f>
        <v/>
      </c>
      <c r="Z236" s="28" t="str">
        <f>IF($A236="","",_xll.ciqfunctions.udf.CIQ($A236,"IQ_FFO_GROSS_PROFIT",IQ_LTM,IQ_TODAY,"CHP"))</f>
        <v/>
      </c>
      <c r="AA236" s="28" t="str">
        <f>IF($A236="","",_xll.ciqfunctions.udf.CIQ($A236,"IQ_BASIC_DEFENSE_INTERVAL",IQ_LTM,IQ_TODAY,"CHP"))</f>
        <v/>
      </c>
      <c r="AB236" s="28" t="str">
        <f>IF($A236="","",_xll.ciqfunctions.udf.CIQ($A236,"IQ_CURRENT_RATIO",IQ_LTM,IQ_TODAY,"CHP"))</f>
        <v/>
      </c>
      <c r="AC236" s="28" t="str">
        <f>IF($A236="","",_xll.ciqfunctions.udf.CIQ($A236,"IQ_QUICK_RATIO",IQ_LTM,IQ_TODAY,"CHP"))</f>
        <v/>
      </c>
    </row>
    <row r="237" spans="3:29" ht="12.75" customHeight="1" x14ac:dyDescent="0.2">
      <c r="C237" s="37" t="str">
        <f>IF($A237="","",_xll.ciqfunctions.udf.CIQ($A237,"IQ_PERIODDATE",IQ_LTM,IQ_TODAY,"CHP"))</f>
        <v/>
      </c>
      <c r="D237" s="28" t="str">
        <f>IF($A237="","",_xll.ciqfunctions.udf.CIQ($A237,"IQ_TOTAL_REV",IQ_LTM,IQ_TODAY,"CHP",,$B$4))</f>
        <v/>
      </c>
      <c r="E237" s="28" t="str">
        <f>IF($A237="","",_xll.ciqfunctions.udf.CIQ($A237,"IQ_TOTAL_EQUITY",IQ_LTM,IQ_TODAY,"CHP",,$B$4))</f>
        <v/>
      </c>
      <c r="F237" s="28" t="str">
        <f>IF($A237="","",_xll.ciqfunctions.udf.CIQ($A237,"IQ_RETURN_CAPITAL_CHP",IQ_LTM,IQ_TODAY,"CHP"))</f>
        <v/>
      </c>
      <c r="G237" s="28" t="str">
        <f>IF($A237="","",_xll.ciqfunctions.udf.CIQ($A237,"IQ_RECURRING_EARN_ASSETS",IQ_LTM,IQ_TODAY,"CHP"))</f>
        <v/>
      </c>
      <c r="H237" s="28" t="str">
        <f>IF($A237="","",_xll.ciqfunctions.udf.CIQ($A237,"IQ_NET_WORKING_CAP_REV",IQ_LTM,IQ_TODAY,"CHP"))</f>
        <v/>
      </c>
      <c r="I237" s="28" t="str">
        <f>IF($A237="","",_xll.ciqfunctions.udf.CIQ($A237,"IQ_ASSET_TURNOVER",IQ_LTM,IQ_TODAY,"CHP"))</f>
        <v/>
      </c>
      <c r="J237" s="28" t="str">
        <f>IF($A237="","",_xll.ciqfunctions.udf.CIQ($A237,"IQ_INTAN_ASSETS_REV",IQ_LTM,IQ_TODAY,"CHP"))</f>
        <v/>
      </c>
      <c r="K237" s="28" t="str">
        <f>IF($A237="","",_xll.ciqfunctions.udf.CIQ($A237,"IQ_NET_WORKING_CAP_TOTAL_ASSETS",IQ_LTM,IQ_TODAY,"CHP"))</f>
        <v/>
      </c>
      <c r="L237" s="28" t="str">
        <f>IF($A237="","",_xll.ciqfunctions.udf.CIQ($A237,"IQ_AP_AR",IQ_LTM,IQ_TODAY,"CHP"))</f>
        <v/>
      </c>
      <c r="M237" s="28" t="str">
        <f>IF($A237="","",_xll.ciqfunctions.udf.CIQ($A237,"IQ_MGMT_RATE_RETURN",IQ_LTM,IQ_TODAY,"CHP"))</f>
        <v/>
      </c>
      <c r="N237" s="28" t="str">
        <f>IF($A237="","",_xll.ciqfunctions.udf.CIQ($A237,"IQ_GROSS_MARGIN",IQ_LTM,IQ_TODAY,"CHP"))</f>
        <v/>
      </c>
      <c r="O237" s="28" t="str">
        <f>IF($A237="","",_xll.ciqfunctions.udf.CIQ($A237,"IQ_EBITDA_MARGIN",IQ_LTM,IQ_TODAY,"CHP"))</f>
        <v/>
      </c>
      <c r="Q237" s="28" t="str">
        <f>IF($A237="","",_xll.ciqfunctions.udf.CIQ($A237,"IQ_FFO_INT",IQ_LTM,IQ_TODAY,"CHP"))</f>
        <v/>
      </c>
      <c r="R237" s="28" t="str">
        <f>IF($A237="","",_xll.ciqfunctions.udf.CIQ($A237,"IQ_EBITDA_INT",IQ_LTM,IQ_TODAY,"CHP"))</f>
        <v/>
      </c>
      <c r="S237" s="28" t="str">
        <f>IF($A237="","",_xll.ciqfunctions.udf.CIQ($A237,"IQ_FFO_TOTAL_DEBT",IQ_LTM,IQ_TODAY,"CHP"))</f>
        <v/>
      </c>
      <c r="T237" s="28" t="str">
        <f>IF($A237="","",_xll.ciqfunctions.udf.CIQ($A237,"IQ_NET_DEBT_EBITDA",IQ_LTM,IQ_TODAY,"CHP"))</f>
        <v/>
      </c>
      <c r="U237" s="28" t="str">
        <f>IF($A237="","",_xll.ciqfunctions.udf.CIQ($A237,"IQ_TOTAL_DEBT_CAP",IQ_LTM,IQ_TODAY,"CHP"))</f>
        <v/>
      </c>
      <c r="V237" s="28" t="str">
        <f>IF($A237="","",_xll.ciqfunctions.udf.CIQ($A237,"IQ_DEBT_TOTAL_LIAB",IQ_LTM,IQ_TODAY,"CHP"))</f>
        <v/>
      </c>
      <c r="W237" s="28" t="str">
        <f>IF($A237="","",_xll.ciqfunctions.udf.CIQ($A237,"IQ_TOTAL_DEBT_TOTAL_REV",IQ_LTM,IQ_TODAY,"CHP"))</f>
        <v/>
      </c>
      <c r="Y237" s="28" t="str">
        <f>IF($A237="","",_xll.ciqfunctions.udf.CIQ($A237,"IQ_FFO_PLUS_CASH_ST_DEBT",IQ_LTM,IQ_TODAY,"CHP"))</f>
        <v/>
      </c>
      <c r="Z237" s="28" t="str">
        <f>IF($A237="","",_xll.ciqfunctions.udf.CIQ($A237,"IQ_FFO_GROSS_PROFIT",IQ_LTM,IQ_TODAY,"CHP"))</f>
        <v/>
      </c>
      <c r="AA237" s="28" t="str">
        <f>IF($A237="","",_xll.ciqfunctions.udf.CIQ($A237,"IQ_BASIC_DEFENSE_INTERVAL",IQ_LTM,IQ_TODAY,"CHP"))</f>
        <v/>
      </c>
      <c r="AB237" s="28" t="str">
        <f>IF($A237="","",_xll.ciqfunctions.udf.CIQ($A237,"IQ_CURRENT_RATIO",IQ_LTM,IQ_TODAY,"CHP"))</f>
        <v/>
      </c>
      <c r="AC237" s="28" t="str">
        <f>IF($A237="","",_xll.ciqfunctions.udf.CIQ($A237,"IQ_QUICK_RATIO",IQ_LTM,IQ_TODAY,"CHP"))</f>
        <v/>
      </c>
    </row>
    <row r="238" spans="3:29" ht="12.75" customHeight="1" x14ac:dyDescent="0.2">
      <c r="C238" s="37" t="str">
        <f>IF($A238="","",_xll.ciqfunctions.udf.CIQ($A238,"IQ_PERIODDATE",IQ_LTM,IQ_TODAY,"CHP"))</f>
        <v/>
      </c>
      <c r="D238" s="28" t="str">
        <f>IF($A238="","",_xll.ciqfunctions.udf.CIQ($A238,"IQ_TOTAL_REV",IQ_LTM,IQ_TODAY,"CHP",,$B$4))</f>
        <v/>
      </c>
      <c r="E238" s="28" t="str">
        <f>IF($A238="","",_xll.ciqfunctions.udf.CIQ($A238,"IQ_TOTAL_EQUITY",IQ_LTM,IQ_TODAY,"CHP",,$B$4))</f>
        <v/>
      </c>
      <c r="F238" s="28" t="str">
        <f>IF($A238="","",_xll.ciqfunctions.udf.CIQ($A238,"IQ_RETURN_CAPITAL_CHP",IQ_LTM,IQ_TODAY,"CHP"))</f>
        <v/>
      </c>
      <c r="G238" s="28" t="str">
        <f>IF($A238="","",_xll.ciqfunctions.udf.CIQ($A238,"IQ_RECURRING_EARN_ASSETS",IQ_LTM,IQ_TODAY,"CHP"))</f>
        <v/>
      </c>
      <c r="H238" s="28" t="str">
        <f>IF($A238="","",_xll.ciqfunctions.udf.CIQ($A238,"IQ_NET_WORKING_CAP_REV",IQ_LTM,IQ_TODAY,"CHP"))</f>
        <v/>
      </c>
      <c r="I238" s="28" t="str">
        <f>IF($A238="","",_xll.ciqfunctions.udf.CIQ($A238,"IQ_ASSET_TURNOVER",IQ_LTM,IQ_TODAY,"CHP"))</f>
        <v/>
      </c>
      <c r="J238" s="28" t="str">
        <f>IF($A238="","",_xll.ciqfunctions.udf.CIQ($A238,"IQ_INTAN_ASSETS_REV",IQ_LTM,IQ_TODAY,"CHP"))</f>
        <v/>
      </c>
      <c r="K238" s="28" t="str">
        <f>IF($A238="","",_xll.ciqfunctions.udf.CIQ($A238,"IQ_NET_WORKING_CAP_TOTAL_ASSETS",IQ_LTM,IQ_TODAY,"CHP"))</f>
        <v/>
      </c>
      <c r="L238" s="28" t="str">
        <f>IF($A238="","",_xll.ciqfunctions.udf.CIQ($A238,"IQ_AP_AR",IQ_LTM,IQ_TODAY,"CHP"))</f>
        <v/>
      </c>
      <c r="M238" s="28" t="str">
        <f>IF($A238="","",_xll.ciqfunctions.udf.CIQ($A238,"IQ_MGMT_RATE_RETURN",IQ_LTM,IQ_TODAY,"CHP"))</f>
        <v/>
      </c>
      <c r="N238" s="28" t="str">
        <f>IF($A238="","",_xll.ciqfunctions.udf.CIQ($A238,"IQ_GROSS_MARGIN",IQ_LTM,IQ_TODAY,"CHP"))</f>
        <v/>
      </c>
      <c r="O238" s="28" t="str">
        <f>IF($A238="","",_xll.ciqfunctions.udf.CIQ($A238,"IQ_EBITDA_MARGIN",IQ_LTM,IQ_TODAY,"CHP"))</f>
        <v/>
      </c>
      <c r="Q238" s="28" t="str">
        <f>IF($A238="","",_xll.ciqfunctions.udf.CIQ($A238,"IQ_FFO_INT",IQ_LTM,IQ_TODAY,"CHP"))</f>
        <v/>
      </c>
      <c r="R238" s="28" t="str">
        <f>IF($A238="","",_xll.ciqfunctions.udf.CIQ($A238,"IQ_EBITDA_INT",IQ_LTM,IQ_TODAY,"CHP"))</f>
        <v/>
      </c>
      <c r="S238" s="28" t="str">
        <f>IF($A238="","",_xll.ciqfunctions.udf.CIQ($A238,"IQ_FFO_TOTAL_DEBT",IQ_LTM,IQ_TODAY,"CHP"))</f>
        <v/>
      </c>
      <c r="T238" s="28" t="str">
        <f>IF($A238="","",_xll.ciqfunctions.udf.CIQ($A238,"IQ_NET_DEBT_EBITDA",IQ_LTM,IQ_TODAY,"CHP"))</f>
        <v/>
      </c>
      <c r="U238" s="28" t="str">
        <f>IF($A238="","",_xll.ciqfunctions.udf.CIQ($A238,"IQ_TOTAL_DEBT_CAP",IQ_LTM,IQ_TODAY,"CHP"))</f>
        <v/>
      </c>
      <c r="V238" s="28" t="str">
        <f>IF($A238="","",_xll.ciqfunctions.udf.CIQ($A238,"IQ_DEBT_TOTAL_LIAB",IQ_LTM,IQ_TODAY,"CHP"))</f>
        <v/>
      </c>
      <c r="W238" s="28" t="str">
        <f>IF($A238="","",_xll.ciqfunctions.udf.CIQ($A238,"IQ_TOTAL_DEBT_TOTAL_REV",IQ_LTM,IQ_TODAY,"CHP"))</f>
        <v/>
      </c>
      <c r="Y238" s="28" t="str">
        <f>IF($A238="","",_xll.ciqfunctions.udf.CIQ($A238,"IQ_FFO_PLUS_CASH_ST_DEBT",IQ_LTM,IQ_TODAY,"CHP"))</f>
        <v/>
      </c>
      <c r="Z238" s="28" t="str">
        <f>IF($A238="","",_xll.ciqfunctions.udf.CIQ($A238,"IQ_FFO_GROSS_PROFIT",IQ_LTM,IQ_TODAY,"CHP"))</f>
        <v/>
      </c>
      <c r="AA238" s="28" t="str">
        <f>IF($A238="","",_xll.ciqfunctions.udf.CIQ($A238,"IQ_BASIC_DEFENSE_INTERVAL",IQ_LTM,IQ_TODAY,"CHP"))</f>
        <v/>
      </c>
      <c r="AB238" s="28" t="str">
        <f>IF($A238="","",_xll.ciqfunctions.udf.CIQ($A238,"IQ_CURRENT_RATIO",IQ_LTM,IQ_TODAY,"CHP"))</f>
        <v/>
      </c>
      <c r="AC238" s="28" t="str">
        <f>IF($A238="","",_xll.ciqfunctions.udf.CIQ($A238,"IQ_QUICK_RATIO",IQ_LTM,IQ_TODAY,"CHP"))</f>
        <v/>
      </c>
    </row>
    <row r="239" spans="3:29" ht="12.75" customHeight="1" x14ac:dyDescent="0.2">
      <c r="C239" s="37" t="str">
        <f>IF($A239="","",_xll.ciqfunctions.udf.CIQ($A239,"IQ_PERIODDATE",IQ_LTM,IQ_TODAY,"CHP"))</f>
        <v/>
      </c>
      <c r="D239" s="28" t="str">
        <f>IF($A239="","",_xll.ciqfunctions.udf.CIQ($A239,"IQ_TOTAL_REV",IQ_LTM,IQ_TODAY,"CHP",,$B$4))</f>
        <v/>
      </c>
      <c r="E239" s="28" t="str">
        <f>IF($A239="","",_xll.ciqfunctions.udf.CIQ($A239,"IQ_TOTAL_EQUITY",IQ_LTM,IQ_TODAY,"CHP",,$B$4))</f>
        <v/>
      </c>
      <c r="F239" s="28" t="str">
        <f>IF($A239="","",_xll.ciqfunctions.udf.CIQ($A239,"IQ_RETURN_CAPITAL_CHP",IQ_LTM,IQ_TODAY,"CHP"))</f>
        <v/>
      </c>
      <c r="G239" s="28" t="str">
        <f>IF($A239="","",_xll.ciqfunctions.udf.CIQ($A239,"IQ_RECURRING_EARN_ASSETS",IQ_LTM,IQ_TODAY,"CHP"))</f>
        <v/>
      </c>
      <c r="H239" s="28" t="str">
        <f>IF($A239="","",_xll.ciqfunctions.udf.CIQ($A239,"IQ_NET_WORKING_CAP_REV",IQ_LTM,IQ_TODAY,"CHP"))</f>
        <v/>
      </c>
      <c r="I239" s="28" t="str">
        <f>IF($A239="","",_xll.ciqfunctions.udf.CIQ($A239,"IQ_ASSET_TURNOVER",IQ_LTM,IQ_TODAY,"CHP"))</f>
        <v/>
      </c>
      <c r="J239" s="28" t="str">
        <f>IF($A239="","",_xll.ciqfunctions.udf.CIQ($A239,"IQ_INTAN_ASSETS_REV",IQ_LTM,IQ_TODAY,"CHP"))</f>
        <v/>
      </c>
      <c r="K239" s="28" t="str">
        <f>IF($A239="","",_xll.ciqfunctions.udf.CIQ($A239,"IQ_NET_WORKING_CAP_TOTAL_ASSETS",IQ_LTM,IQ_TODAY,"CHP"))</f>
        <v/>
      </c>
      <c r="L239" s="28" t="str">
        <f>IF($A239="","",_xll.ciqfunctions.udf.CIQ($A239,"IQ_AP_AR",IQ_LTM,IQ_TODAY,"CHP"))</f>
        <v/>
      </c>
      <c r="M239" s="28" t="str">
        <f>IF($A239="","",_xll.ciqfunctions.udf.CIQ($A239,"IQ_MGMT_RATE_RETURN",IQ_LTM,IQ_TODAY,"CHP"))</f>
        <v/>
      </c>
      <c r="N239" s="28" t="str">
        <f>IF($A239="","",_xll.ciqfunctions.udf.CIQ($A239,"IQ_GROSS_MARGIN",IQ_LTM,IQ_TODAY,"CHP"))</f>
        <v/>
      </c>
      <c r="O239" s="28" t="str">
        <f>IF($A239="","",_xll.ciqfunctions.udf.CIQ($A239,"IQ_EBITDA_MARGIN",IQ_LTM,IQ_TODAY,"CHP"))</f>
        <v/>
      </c>
      <c r="Q239" s="28" t="str">
        <f>IF($A239="","",_xll.ciqfunctions.udf.CIQ($A239,"IQ_FFO_INT",IQ_LTM,IQ_TODAY,"CHP"))</f>
        <v/>
      </c>
      <c r="R239" s="28" t="str">
        <f>IF($A239="","",_xll.ciqfunctions.udf.CIQ($A239,"IQ_EBITDA_INT",IQ_LTM,IQ_TODAY,"CHP"))</f>
        <v/>
      </c>
      <c r="S239" s="28" t="str">
        <f>IF($A239="","",_xll.ciqfunctions.udf.CIQ($A239,"IQ_FFO_TOTAL_DEBT",IQ_LTM,IQ_TODAY,"CHP"))</f>
        <v/>
      </c>
      <c r="T239" s="28" t="str">
        <f>IF($A239="","",_xll.ciqfunctions.udf.CIQ($A239,"IQ_NET_DEBT_EBITDA",IQ_LTM,IQ_TODAY,"CHP"))</f>
        <v/>
      </c>
      <c r="U239" s="28" t="str">
        <f>IF($A239="","",_xll.ciqfunctions.udf.CIQ($A239,"IQ_TOTAL_DEBT_CAP",IQ_LTM,IQ_TODAY,"CHP"))</f>
        <v/>
      </c>
      <c r="V239" s="28" t="str">
        <f>IF($A239="","",_xll.ciqfunctions.udf.CIQ($A239,"IQ_DEBT_TOTAL_LIAB",IQ_LTM,IQ_TODAY,"CHP"))</f>
        <v/>
      </c>
      <c r="W239" s="28" t="str">
        <f>IF($A239="","",_xll.ciqfunctions.udf.CIQ($A239,"IQ_TOTAL_DEBT_TOTAL_REV",IQ_LTM,IQ_TODAY,"CHP"))</f>
        <v/>
      </c>
      <c r="Y239" s="28" t="str">
        <f>IF($A239="","",_xll.ciqfunctions.udf.CIQ($A239,"IQ_FFO_PLUS_CASH_ST_DEBT",IQ_LTM,IQ_TODAY,"CHP"))</f>
        <v/>
      </c>
      <c r="Z239" s="28" t="str">
        <f>IF($A239="","",_xll.ciqfunctions.udf.CIQ($A239,"IQ_FFO_GROSS_PROFIT",IQ_LTM,IQ_TODAY,"CHP"))</f>
        <v/>
      </c>
      <c r="AA239" s="28" t="str">
        <f>IF($A239="","",_xll.ciqfunctions.udf.CIQ($A239,"IQ_BASIC_DEFENSE_INTERVAL",IQ_LTM,IQ_TODAY,"CHP"))</f>
        <v/>
      </c>
      <c r="AB239" s="28" t="str">
        <f>IF($A239="","",_xll.ciqfunctions.udf.CIQ($A239,"IQ_CURRENT_RATIO",IQ_LTM,IQ_TODAY,"CHP"))</f>
        <v/>
      </c>
      <c r="AC239" s="28" t="str">
        <f>IF($A239="","",_xll.ciqfunctions.udf.CIQ($A239,"IQ_QUICK_RATIO",IQ_LTM,IQ_TODAY,"CHP"))</f>
        <v/>
      </c>
    </row>
    <row r="240" spans="3:29" ht="12.75" customHeight="1" x14ac:dyDescent="0.2">
      <c r="C240" s="37" t="str">
        <f>IF($A240="","",_xll.ciqfunctions.udf.CIQ($A240,"IQ_PERIODDATE",IQ_LTM,IQ_TODAY,"CHP"))</f>
        <v/>
      </c>
      <c r="D240" s="28" t="str">
        <f>IF($A240="","",_xll.ciqfunctions.udf.CIQ($A240,"IQ_TOTAL_REV",IQ_LTM,IQ_TODAY,"CHP",,$B$4))</f>
        <v/>
      </c>
      <c r="E240" s="28" t="str">
        <f>IF($A240="","",_xll.ciqfunctions.udf.CIQ($A240,"IQ_TOTAL_EQUITY",IQ_LTM,IQ_TODAY,"CHP",,$B$4))</f>
        <v/>
      </c>
      <c r="F240" s="28" t="str">
        <f>IF($A240="","",_xll.ciqfunctions.udf.CIQ($A240,"IQ_RETURN_CAPITAL_CHP",IQ_LTM,IQ_TODAY,"CHP"))</f>
        <v/>
      </c>
      <c r="G240" s="28" t="str">
        <f>IF($A240="","",_xll.ciqfunctions.udf.CIQ($A240,"IQ_RECURRING_EARN_ASSETS",IQ_LTM,IQ_TODAY,"CHP"))</f>
        <v/>
      </c>
      <c r="H240" s="28" t="str">
        <f>IF($A240="","",_xll.ciqfunctions.udf.CIQ($A240,"IQ_NET_WORKING_CAP_REV",IQ_LTM,IQ_TODAY,"CHP"))</f>
        <v/>
      </c>
      <c r="I240" s="28" t="str">
        <f>IF($A240="","",_xll.ciqfunctions.udf.CIQ($A240,"IQ_ASSET_TURNOVER",IQ_LTM,IQ_TODAY,"CHP"))</f>
        <v/>
      </c>
      <c r="J240" s="28" t="str">
        <f>IF($A240="","",_xll.ciqfunctions.udf.CIQ($A240,"IQ_INTAN_ASSETS_REV",IQ_LTM,IQ_TODAY,"CHP"))</f>
        <v/>
      </c>
      <c r="K240" s="28" t="str">
        <f>IF($A240="","",_xll.ciqfunctions.udf.CIQ($A240,"IQ_NET_WORKING_CAP_TOTAL_ASSETS",IQ_LTM,IQ_TODAY,"CHP"))</f>
        <v/>
      </c>
      <c r="L240" s="28" t="str">
        <f>IF($A240="","",_xll.ciqfunctions.udf.CIQ($A240,"IQ_AP_AR",IQ_LTM,IQ_TODAY,"CHP"))</f>
        <v/>
      </c>
      <c r="M240" s="28" t="str">
        <f>IF($A240="","",_xll.ciqfunctions.udf.CIQ($A240,"IQ_MGMT_RATE_RETURN",IQ_LTM,IQ_TODAY,"CHP"))</f>
        <v/>
      </c>
      <c r="N240" s="28" t="str">
        <f>IF($A240="","",_xll.ciqfunctions.udf.CIQ($A240,"IQ_GROSS_MARGIN",IQ_LTM,IQ_TODAY,"CHP"))</f>
        <v/>
      </c>
      <c r="O240" s="28" t="str">
        <f>IF($A240="","",_xll.ciqfunctions.udf.CIQ($A240,"IQ_EBITDA_MARGIN",IQ_LTM,IQ_TODAY,"CHP"))</f>
        <v/>
      </c>
      <c r="Q240" s="28" t="str">
        <f>IF($A240="","",_xll.ciqfunctions.udf.CIQ($A240,"IQ_FFO_INT",IQ_LTM,IQ_TODAY,"CHP"))</f>
        <v/>
      </c>
      <c r="R240" s="28" t="str">
        <f>IF($A240="","",_xll.ciqfunctions.udf.CIQ($A240,"IQ_EBITDA_INT",IQ_LTM,IQ_TODAY,"CHP"))</f>
        <v/>
      </c>
      <c r="S240" s="28" t="str">
        <f>IF($A240="","",_xll.ciqfunctions.udf.CIQ($A240,"IQ_FFO_TOTAL_DEBT",IQ_LTM,IQ_TODAY,"CHP"))</f>
        <v/>
      </c>
      <c r="T240" s="28" t="str">
        <f>IF($A240="","",_xll.ciqfunctions.udf.CIQ($A240,"IQ_NET_DEBT_EBITDA",IQ_LTM,IQ_TODAY,"CHP"))</f>
        <v/>
      </c>
      <c r="U240" s="28" t="str">
        <f>IF($A240="","",_xll.ciqfunctions.udf.CIQ($A240,"IQ_TOTAL_DEBT_CAP",IQ_LTM,IQ_TODAY,"CHP"))</f>
        <v/>
      </c>
      <c r="V240" s="28" t="str">
        <f>IF($A240="","",_xll.ciqfunctions.udf.CIQ($A240,"IQ_DEBT_TOTAL_LIAB",IQ_LTM,IQ_TODAY,"CHP"))</f>
        <v/>
      </c>
      <c r="W240" s="28" t="str">
        <f>IF($A240="","",_xll.ciqfunctions.udf.CIQ($A240,"IQ_TOTAL_DEBT_TOTAL_REV",IQ_LTM,IQ_TODAY,"CHP"))</f>
        <v/>
      </c>
      <c r="Y240" s="28" t="str">
        <f>IF($A240="","",_xll.ciqfunctions.udf.CIQ($A240,"IQ_FFO_PLUS_CASH_ST_DEBT",IQ_LTM,IQ_TODAY,"CHP"))</f>
        <v/>
      </c>
      <c r="Z240" s="28" t="str">
        <f>IF($A240="","",_xll.ciqfunctions.udf.CIQ($A240,"IQ_FFO_GROSS_PROFIT",IQ_LTM,IQ_TODAY,"CHP"))</f>
        <v/>
      </c>
      <c r="AA240" s="28" t="str">
        <f>IF($A240="","",_xll.ciqfunctions.udf.CIQ($A240,"IQ_BASIC_DEFENSE_INTERVAL",IQ_LTM,IQ_TODAY,"CHP"))</f>
        <v/>
      </c>
      <c r="AB240" s="28" t="str">
        <f>IF($A240="","",_xll.ciqfunctions.udf.CIQ($A240,"IQ_CURRENT_RATIO",IQ_LTM,IQ_TODAY,"CHP"))</f>
        <v/>
      </c>
      <c r="AC240" s="28" t="str">
        <f>IF($A240="","",_xll.ciqfunctions.udf.CIQ($A240,"IQ_QUICK_RATIO",IQ_LTM,IQ_TODAY,"CHP"))</f>
        <v/>
      </c>
    </row>
    <row r="241" spans="3:29" ht="12.75" customHeight="1" x14ac:dyDescent="0.2">
      <c r="C241" s="37" t="str">
        <f>IF($A241="","",_xll.ciqfunctions.udf.CIQ($A241,"IQ_PERIODDATE",IQ_LTM,IQ_TODAY,"CHP"))</f>
        <v/>
      </c>
      <c r="D241" s="28" t="str">
        <f>IF($A241="","",_xll.ciqfunctions.udf.CIQ($A241,"IQ_TOTAL_REV",IQ_LTM,IQ_TODAY,"CHP",,$B$4))</f>
        <v/>
      </c>
      <c r="E241" s="28" t="str">
        <f>IF($A241="","",_xll.ciqfunctions.udf.CIQ($A241,"IQ_TOTAL_EQUITY",IQ_LTM,IQ_TODAY,"CHP",,$B$4))</f>
        <v/>
      </c>
      <c r="F241" s="28" t="str">
        <f>IF($A241="","",_xll.ciqfunctions.udf.CIQ($A241,"IQ_RETURN_CAPITAL_CHP",IQ_LTM,IQ_TODAY,"CHP"))</f>
        <v/>
      </c>
      <c r="G241" s="28" t="str">
        <f>IF($A241="","",_xll.ciqfunctions.udf.CIQ($A241,"IQ_RECURRING_EARN_ASSETS",IQ_LTM,IQ_TODAY,"CHP"))</f>
        <v/>
      </c>
      <c r="H241" s="28" t="str">
        <f>IF($A241="","",_xll.ciqfunctions.udf.CIQ($A241,"IQ_NET_WORKING_CAP_REV",IQ_LTM,IQ_TODAY,"CHP"))</f>
        <v/>
      </c>
      <c r="I241" s="28" t="str">
        <f>IF($A241="","",_xll.ciqfunctions.udf.CIQ($A241,"IQ_ASSET_TURNOVER",IQ_LTM,IQ_TODAY,"CHP"))</f>
        <v/>
      </c>
      <c r="J241" s="28" t="str">
        <f>IF($A241="","",_xll.ciqfunctions.udf.CIQ($A241,"IQ_INTAN_ASSETS_REV",IQ_LTM,IQ_TODAY,"CHP"))</f>
        <v/>
      </c>
      <c r="K241" s="28" t="str">
        <f>IF($A241="","",_xll.ciqfunctions.udf.CIQ($A241,"IQ_NET_WORKING_CAP_TOTAL_ASSETS",IQ_LTM,IQ_TODAY,"CHP"))</f>
        <v/>
      </c>
      <c r="L241" s="28" t="str">
        <f>IF($A241="","",_xll.ciqfunctions.udf.CIQ($A241,"IQ_AP_AR",IQ_LTM,IQ_TODAY,"CHP"))</f>
        <v/>
      </c>
      <c r="M241" s="28" t="str">
        <f>IF($A241="","",_xll.ciqfunctions.udf.CIQ($A241,"IQ_MGMT_RATE_RETURN",IQ_LTM,IQ_TODAY,"CHP"))</f>
        <v/>
      </c>
      <c r="N241" s="28" t="str">
        <f>IF($A241="","",_xll.ciqfunctions.udf.CIQ($A241,"IQ_GROSS_MARGIN",IQ_LTM,IQ_TODAY,"CHP"))</f>
        <v/>
      </c>
      <c r="O241" s="28" t="str">
        <f>IF($A241="","",_xll.ciqfunctions.udf.CIQ($A241,"IQ_EBITDA_MARGIN",IQ_LTM,IQ_TODAY,"CHP"))</f>
        <v/>
      </c>
      <c r="Q241" s="28" t="str">
        <f>IF($A241="","",_xll.ciqfunctions.udf.CIQ($A241,"IQ_FFO_INT",IQ_LTM,IQ_TODAY,"CHP"))</f>
        <v/>
      </c>
      <c r="R241" s="28" t="str">
        <f>IF($A241="","",_xll.ciqfunctions.udf.CIQ($A241,"IQ_EBITDA_INT",IQ_LTM,IQ_TODAY,"CHP"))</f>
        <v/>
      </c>
      <c r="S241" s="28" t="str">
        <f>IF($A241="","",_xll.ciqfunctions.udf.CIQ($A241,"IQ_FFO_TOTAL_DEBT",IQ_LTM,IQ_TODAY,"CHP"))</f>
        <v/>
      </c>
      <c r="T241" s="28" t="str">
        <f>IF($A241="","",_xll.ciqfunctions.udf.CIQ($A241,"IQ_NET_DEBT_EBITDA",IQ_LTM,IQ_TODAY,"CHP"))</f>
        <v/>
      </c>
      <c r="U241" s="28" t="str">
        <f>IF($A241="","",_xll.ciqfunctions.udf.CIQ($A241,"IQ_TOTAL_DEBT_CAP",IQ_LTM,IQ_TODAY,"CHP"))</f>
        <v/>
      </c>
      <c r="V241" s="28" t="str">
        <f>IF($A241="","",_xll.ciqfunctions.udf.CIQ($A241,"IQ_DEBT_TOTAL_LIAB",IQ_LTM,IQ_TODAY,"CHP"))</f>
        <v/>
      </c>
      <c r="W241" s="28" t="str">
        <f>IF($A241="","",_xll.ciqfunctions.udf.CIQ($A241,"IQ_TOTAL_DEBT_TOTAL_REV",IQ_LTM,IQ_TODAY,"CHP"))</f>
        <v/>
      </c>
      <c r="Y241" s="28" t="str">
        <f>IF($A241="","",_xll.ciqfunctions.udf.CIQ($A241,"IQ_FFO_PLUS_CASH_ST_DEBT",IQ_LTM,IQ_TODAY,"CHP"))</f>
        <v/>
      </c>
      <c r="Z241" s="28" t="str">
        <f>IF($A241="","",_xll.ciqfunctions.udf.CIQ($A241,"IQ_FFO_GROSS_PROFIT",IQ_LTM,IQ_TODAY,"CHP"))</f>
        <v/>
      </c>
      <c r="AA241" s="28" t="str">
        <f>IF($A241="","",_xll.ciqfunctions.udf.CIQ($A241,"IQ_BASIC_DEFENSE_INTERVAL",IQ_LTM,IQ_TODAY,"CHP"))</f>
        <v/>
      </c>
      <c r="AB241" s="28" t="str">
        <f>IF($A241="","",_xll.ciqfunctions.udf.CIQ($A241,"IQ_CURRENT_RATIO",IQ_LTM,IQ_TODAY,"CHP"))</f>
        <v/>
      </c>
      <c r="AC241" s="28" t="str">
        <f>IF($A241="","",_xll.ciqfunctions.udf.CIQ($A241,"IQ_QUICK_RATIO",IQ_LTM,IQ_TODAY,"CHP"))</f>
        <v/>
      </c>
    </row>
    <row r="242" spans="3:29" ht="12.75" customHeight="1" x14ac:dyDescent="0.2">
      <c r="C242" s="37" t="str">
        <f>IF($A242="","",_xll.ciqfunctions.udf.CIQ($A242,"IQ_PERIODDATE",IQ_LTM,IQ_TODAY,"CHP"))</f>
        <v/>
      </c>
      <c r="D242" s="28" t="str">
        <f>IF($A242="","",_xll.ciqfunctions.udf.CIQ($A242,"IQ_TOTAL_REV",IQ_LTM,IQ_TODAY,"CHP",,$B$4))</f>
        <v/>
      </c>
      <c r="E242" s="28" t="str">
        <f>IF($A242="","",_xll.ciqfunctions.udf.CIQ($A242,"IQ_TOTAL_EQUITY",IQ_LTM,IQ_TODAY,"CHP",,$B$4))</f>
        <v/>
      </c>
      <c r="F242" s="28" t="str">
        <f>IF($A242="","",_xll.ciqfunctions.udf.CIQ($A242,"IQ_RETURN_CAPITAL_CHP",IQ_LTM,IQ_TODAY,"CHP"))</f>
        <v/>
      </c>
      <c r="G242" s="28" t="str">
        <f>IF($A242="","",_xll.ciqfunctions.udf.CIQ($A242,"IQ_RECURRING_EARN_ASSETS",IQ_LTM,IQ_TODAY,"CHP"))</f>
        <v/>
      </c>
      <c r="H242" s="28" t="str">
        <f>IF($A242="","",_xll.ciqfunctions.udf.CIQ($A242,"IQ_NET_WORKING_CAP_REV",IQ_LTM,IQ_TODAY,"CHP"))</f>
        <v/>
      </c>
      <c r="I242" s="28" t="str">
        <f>IF($A242="","",_xll.ciqfunctions.udf.CIQ($A242,"IQ_ASSET_TURNOVER",IQ_LTM,IQ_TODAY,"CHP"))</f>
        <v/>
      </c>
      <c r="J242" s="28" t="str">
        <f>IF($A242="","",_xll.ciqfunctions.udf.CIQ($A242,"IQ_INTAN_ASSETS_REV",IQ_LTM,IQ_TODAY,"CHP"))</f>
        <v/>
      </c>
      <c r="K242" s="28" t="str">
        <f>IF($A242="","",_xll.ciqfunctions.udf.CIQ($A242,"IQ_NET_WORKING_CAP_TOTAL_ASSETS",IQ_LTM,IQ_TODAY,"CHP"))</f>
        <v/>
      </c>
      <c r="L242" s="28" t="str">
        <f>IF($A242="","",_xll.ciqfunctions.udf.CIQ($A242,"IQ_AP_AR",IQ_LTM,IQ_TODAY,"CHP"))</f>
        <v/>
      </c>
      <c r="M242" s="28" t="str">
        <f>IF($A242="","",_xll.ciqfunctions.udf.CIQ($A242,"IQ_MGMT_RATE_RETURN",IQ_LTM,IQ_TODAY,"CHP"))</f>
        <v/>
      </c>
      <c r="N242" s="28" t="str">
        <f>IF($A242="","",_xll.ciqfunctions.udf.CIQ($A242,"IQ_GROSS_MARGIN",IQ_LTM,IQ_TODAY,"CHP"))</f>
        <v/>
      </c>
      <c r="O242" s="28" t="str">
        <f>IF($A242="","",_xll.ciqfunctions.udf.CIQ($A242,"IQ_EBITDA_MARGIN",IQ_LTM,IQ_TODAY,"CHP"))</f>
        <v/>
      </c>
      <c r="Q242" s="28" t="str">
        <f>IF($A242="","",_xll.ciqfunctions.udf.CIQ($A242,"IQ_FFO_INT",IQ_LTM,IQ_TODAY,"CHP"))</f>
        <v/>
      </c>
      <c r="R242" s="28" t="str">
        <f>IF($A242="","",_xll.ciqfunctions.udf.CIQ($A242,"IQ_EBITDA_INT",IQ_LTM,IQ_TODAY,"CHP"))</f>
        <v/>
      </c>
      <c r="S242" s="28" t="str">
        <f>IF($A242="","",_xll.ciqfunctions.udf.CIQ($A242,"IQ_FFO_TOTAL_DEBT",IQ_LTM,IQ_TODAY,"CHP"))</f>
        <v/>
      </c>
      <c r="T242" s="28" t="str">
        <f>IF($A242="","",_xll.ciqfunctions.udf.CIQ($A242,"IQ_NET_DEBT_EBITDA",IQ_LTM,IQ_TODAY,"CHP"))</f>
        <v/>
      </c>
      <c r="U242" s="28" t="str">
        <f>IF($A242="","",_xll.ciqfunctions.udf.CIQ($A242,"IQ_TOTAL_DEBT_CAP",IQ_LTM,IQ_TODAY,"CHP"))</f>
        <v/>
      </c>
      <c r="V242" s="28" t="str">
        <f>IF($A242="","",_xll.ciqfunctions.udf.CIQ($A242,"IQ_DEBT_TOTAL_LIAB",IQ_LTM,IQ_TODAY,"CHP"))</f>
        <v/>
      </c>
      <c r="W242" s="28" t="str">
        <f>IF($A242="","",_xll.ciqfunctions.udf.CIQ($A242,"IQ_TOTAL_DEBT_TOTAL_REV",IQ_LTM,IQ_TODAY,"CHP"))</f>
        <v/>
      </c>
      <c r="Y242" s="28" t="str">
        <f>IF($A242="","",_xll.ciqfunctions.udf.CIQ($A242,"IQ_FFO_PLUS_CASH_ST_DEBT",IQ_LTM,IQ_TODAY,"CHP"))</f>
        <v/>
      </c>
      <c r="Z242" s="28" t="str">
        <f>IF($A242="","",_xll.ciqfunctions.udf.CIQ($A242,"IQ_FFO_GROSS_PROFIT",IQ_LTM,IQ_TODAY,"CHP"))</f>
        <v/>
      </c>
      <c r="AA242" s="28" t="str">
        <f>IF($A242="","",_xll.ciqfunctions.udf.CIQ($A242,"IQ_BASIC_DEFENSE_INTERVAL",IQ_LTM,IQ_TODAY,"CHP"))</f>
        <v/>
      </c>
      <c r="AB242" s="28" t="str">
        <f>IF($A242="","",_xll.ciqfunctions.udf.CIQ($A242,"IQ_CURRENT_RATIO",IQ_LTM,IQ_TODAY,"CHP"))</f>
        <v/>
      </c>
      <c r="AC242" s="28" t="str">
        <f>IF($A242="","",_xll.ciqfunctions.udf.CIQ($A242,"IQ_QUICK_RATIO",IQ_LTM,IQ_TODAY,"CHP"))</f>
        <v/>
      </c>
    </row>
    <row r="243" spans="3:29" ht="12.75" customHeight="1" x14ac:dyDescent="0.2">
      <c r="C243" s="37" t="str">
        <f>IF($A243="","",_xll.ciqfunctions.udf.CIQ($A243,"IQ_PERIODDATE",IQ_LTM,IQ_TODAY,"CHP"))</f>
        <v/>
      </c>
      <c r="D243" s="28" t="str">
        <f>IF($A243="","",_xll.ciqfunctions.udf.CIQ($A243,"IQ_TOTAL_REV",IQ_LTM,IQ_TODAY,"CHP",,$B$4))</f>
        <v/>
      </c>
      <c r="E243" s="28" t="str">
        <f>IF($A243="","",_xll.ciqfunctions.udf.CIQ($A243,"IQ_TOTAL_EQUITY",IQ_LTM,IQ_TODAY,"CHP",,$B$4))</f>
        <v/>
      </c>
      <c r="F243" s="28" t="str">
        <f>IF($A243="","",_xll.ciqfunctions.udf.CIQ($A243,"IQ_RETURN_CAPITAL_CHP",IQ_LTM,IQ_TODAY,"CHP"))</f>
        <v/>
      </c>
      <c r="G243" s="28" t="str">
        <f>IF($A243="","",_xll.ciqfunctions.udf.CIQ($A243,"IQ_RECURRING_EARN_ASSETS",IQ_LTM,IQ_TODAY,"CHP"))</f>
        <v/>
      </c>
      <c r="H243" s="28" t="str">
        <f>IF($A243="","",_xll.ciqfunctions.udf.CIQ($A243,"IQ_NET_WORKING_CAP_REV",IQ_LTM,IQ_TODAY,"CHP"))</f>
        <v/>
      </c>
      <c r="I243" s="28" t="str">
        <f>IF($A243="","",_xll.ciqfunctions.udf.CIQ($A243,"IQ_ASSET_TURNOVER",IQ_LTM,IQ_TODAY,"CHP"))</f>
        <v/>
      </c>
      <c r="J243" s="28" t="str">
        <f>IF($A243="","",_xll.ciqfunctions.udf.CIQ($A243,"IQ_INTAN_ASSETS_REV",IQ_LTM,IQ_TODAY,"CHP"))</f>
        <v/>
      </c>
      <c r="K243" s="28" t="str">
        <f>IF($A243="","",_xll.ciqfunctions.udf.CIQ($A243,"IQ_NET_WORKING_CAP_TOTAL_ASSETS",IQ_LTM,IQ_TODAY,"CHP"))</f>
        <v/>
      </c>
      <c r="L243" s="28" t="str">
        <f>IF($A243="","",_xll.ciqfunctions.udf.CIQ($A243,"IQ_AP_AR",IQ_LTM,IQ_TODAY,"CHP"))</f>
        <v/>
      </c>
      <c r="M243" s="28" t="str">
        <f>IF($A243="","",_xll.ciqfunctions.udf.CIQ($A243,"IQ_MGMT_RATE_RETURN",IQ_LTM,IQ_TODAY,"CHP"))</f>
        <v/>
      </c>
      <c r="N243" s="28" t="str">
        <f>IF($A243="","",_xll.ciqfunctions.udf.CIQ($A243,"IQ_GROSS_MARGIN",IQ_LTM,IQ_TODAY,"CHP"))</f>
        <v/>
      </c>
      <c r="O243" s="28" t="str">
        <f>IF($A243="","",_xll.ciqfunctions.udf.CIQ($A243,"IQ_EBITDA_MARGIN",IQ_LTM,IQ_TODAY,"CHP"))</f>
        <v/>
      </c>
      <c r="Q243" s="28" t="str">
        <f>IF($A243="","",_xll.ciqfunctions.udf.CIQ($A243,"IQ_FFO_INT",IQ_LTM,IQ_TODAY,"CHP"))</f>
        <v/>
      </c>
      <c r="R243" s="28" t="str">
        <f>IF($A243="","",_xll.ciqfunctions.udf.CIQ($A243,"IQ_EBITDA_INT",IQ_LTM,IQ_TODAY,"CHP"))</f>
        <v/>
      </c>
      <c r="S243" s="28" t="str">
        <f>IF($A243="","",_xll.ciqfunctions.udf.CIQ($A243,"IQ_FFO_TOTAL_DEBT",IQ_LTM,IQ_TODAY,"CHP"))</f>
        <v/>
      </c>
      <c r="T243" s="28" t="str">
        <f>IF($A243="","",_xll.ciqfunctions.udf.CIQ($A243,"IQ_NET_DEBT_EBITDA",IQ_LTM,IQ_TODAY,"CHP"))</f>
        <v/>
      </c>
      <c r="U243" s="28" t="str">
        <f>IF($A243="","",_xll.ciqfunctions.udf.CIQ($A243,"IQ_TOTAL_DEBT_CAP",IQ_LTM,IQ_TODAY,"CHP"))</f>
        <v/>
      </c>
      <c r="V243" s="28" t="str">
        <f>IF($A243="","",_xll.ciqfunctions.udf.CIQ($A243,"IQ_DEBT_TOTAL_LIAB",IQ_LTM,IQ_TODAY,"CHP"))</f>
        <v/>
      </c>
      <c r="W243" s="28" t="str">
        <f>IF($A243="","",_xll.ciqfunctions.udf.CIQ($A243,"IQ_TOTAL_DEBT_TOTAL_REV",IQ_LTM,IQ_TODAY,"CHP"))</f>
        <v/>
      </c>
      <c r="Y243" s="28" t="str">
        <f>IF($A243="","",_xll.ciqfunctions.udf.CIQ($A243,"IQ_FFO_PLUS_CASH_ST_DEBT",IQ_LTM,IQ_TODAY,"CHP"))</f>
        <v/>
      </c>
      <c r="Z243" s="28" t="str">
        <f>IF($A243="","",_xll.ciqfunctions.udf.CIQ($A243,"IQ_FFO_GROSS_PROFIT",IQ_LTM,IQ_TODAY,"CHP"))</f>
        <v/>
      </c>
      <c r="AA243" s="28" t="str">
        <f>IF($A243="","",_xll.ciqfunctions.udf.CIQ($A243,"IQ_BASIC_DEFENSE_INTERVAL",IQ_LTM,IQ_TODAY,"CHP"))</f>
        <v/>
      </c>
      <c r="AB243" s="28" t="str">
        <f>IF($A243="","",_xll.ciqfunctions.udf.CIQ($A243,"IQ_CURRENT_RATIO",IQ_LTM,IQ_TODAY,"CHP"))</f>
        <v/>
      </c>
      <c r="AC243" s="28" t="str">
        <f>IF($A243="","",_xll.ciqfunctions.udf.CIQ($A243,"IQ_QUICK_RATIO",IQ_LTM,IQ_TODAY,"CHP"))</f>
        <v/>
      </c>
    </row>
    <row r="244" spans="3:29" ht="12.75" customHeight="1" x14ac:dyDescent="0.2">
      <c r="C244" s="37" t="str">
        <f>IF($A244="","",_xll.ciqfunctions.udf.CIQ($A244,"IQ_PERIODDATE",IQ_LTM,IQ_TODAY,"CHP"))</f>
        <v/>
      </c>
      <c r="D244" s="28" t="str">
        <f>IF($A244="","",_xll.ciqfunctions.udf.CIQ($A244,"IQ_TOTAL_REV",IQ_LTM,IQ_TODAY,"CHP",,$B$4))</f>
        <v/>
      </c>
      <c r="E244" s="28" t="str">
        <f>IF($A244="","",_xll.ciqfunctions.udf.CIQ($A244,"IQ_TOTAL_EQUITY",IQ_LTM,IQ_TODAY,"CHP",,$B$4))</f>
        <v/>
      </c>
      <c r="F244" s="28" t="str">
        <f>IF($A244="","",_xll.ciqfunctions.udf.CIQ($A244,"IQ_RETURN_CAPITAL_CHP",IQ_LTM,IQ_TODAY,"CHP"))</f>
        <v/>
      </c>
      <c r="G244" s="28" t="str">
        <f>IF($A244="","",_xll.ciqfunctions.udf.CIQ($A244,"IQ_RECURRING_EARN_ASSETS",IQ_LTM,IQ_TODAY,"CHP"))</f>
        <v/>
      </c>
      <c r="H244" s="28" t="str">
        <f>IF($A244="","",_xll.ciqfunctions.udf.CIQ($A244,"IQ_NET_WORKING_CAP_REV",IQ_LTM,IQ_TODAY,"CHP"))</f>
        <v/>
      </c>
      <c r="I244" s="28" t="str">
        <f>IF($A244="","",_xll.ciqfunctions.udf.CIQ($A244,"IQ_ASSET_TURNOVER",IQ_LTM,IQ_TODAY,"CHP"))</f>
        <v/>
      </c>
      <c r="J244" s="28" t="str">
        <f>IF($A244="","",_xll.ciqfunctions.udf.CIQ($A244,"IQ_INTAN_ASSETS_REV",IQ_LTM,IQ_TODAY,"CHP"))</f>
        <v/>
      </c>
      <c r="K244" s="28" t="str">
        <f>IF($A244="","",_xll.ciqfunctions.udf.CIQ($A244,"IQ_NET_WORKING_CAP_TOTAL_ASSETS",IQ_LTM,IQ_TODAY,"CHP"))</f>
        <v/>
      </c>
      <c r="L244" s="28" t="str">
        <f>IF($A244="","",_xll.ciqfunctions.udf.CIQ($A244,"IQ_AP_AR",IQ_LTM,IQ_TODAY,"CHP"))</f>
        <v/>
      </c>
      <c r="M244" s="28" t="str">
        <f>IF($A244="","",_xll.ciqfunctions.udf.CIQ($A244,"IQ_MGMT_RATE_RETURN",IQ_LTM,IQ_TODAY,"CHP"))</f>
        <v/>
      </c>
      <c r="N244" s="28" t="str">
        <f>IF($A244="","",_xll.ciqfunctions.udf.CIQ($A244,"IQ_GROSS_MARGIN",IQ_LTM,IQ_TODAY,"CHP"))</f>
        <v/>
      </c>
      <c r="O244" s="28" t="str">
        <f>IF($A244="","",_xll.ciqfunctions.udf.CIQ($A244,"IQ_EBITDA_MARGIN",IQ_LTM,IQ_TODAY,"CHP"))</f>
        <v/>
      </c>
      <c r="Q244" s="28" t="str">
        <f>IF($A244="","",_xll.ciqfunctions.udf.CIQ($A244,"IQ_FFO_INT",IQ_LTM,IQ_TODAY,"CHP"))</f>
        <v/>
      </c>
      <c r="R244" s="28" t="str">
        <f>IF($A244="","",_xll.ciqfunctions.udf.CIQ($A244,"IQ_EBITDA_INT",IQ_LTM,IQ_TODAY,"CHP"))</f>
        <v/>
      </c>
      <c r="S244" s="28" t="str">
        <f>IF($A244="","",_xll.ciqfunctions.udf.CIQ($A244,"IQ_FFO_TOTAL_DEBT",IQ_LTM,IQ_TODAY,"CHP"))</f>
        <v/>
      </c>
      <c r="T244" s="28" t="str">
        <f>IF($A244="","",_xll.ciqfunctions.udf.CIQ($A244,"IQ_NET_DEBT_EBITDA",IQ_LTM,IQ_TODAY,"CHP"))</f>
        <v/>
      </c>
      <c r="U244" s="28" t="str">
        <f>IF($A244="","",_xll.ciqfunctions.udf.CIQ($A244,"IQ_TOTAL_DEBT_CAP",IQ_LTM,IQ_TODAY,"CHP"))</f>
        <v/>
      </c>
      <c r="V244" s="28" t="str">
        <f>IF($A244="","",_xll.ciqfunctions.udf.CIQ($A244,"IQ_DEBT_TOTAL_LIAB",IQ_LTM,IQ_TODAY,"CHP"))</f>
        <v/>
      </c>
      <c r="W244" s="28" t="str">
        <f>IF($A244="","",_xll.ciqfunctions.udf.CIQ($A244,"IQ_TOTAL_DEBT_TOTAL_REV",IQ_LTM,IQ_TODAY,"CHP"))</f>
        <v/>
      </c>
      <c r="Y244" s="28" t="str">
        <f>IF($A244="","",_xll.ciqfunctions.udf.CIQ($A244,"IQ_FFO_PLUS_CASH_ST_DEBT",IQ_LTM,IQ_TODAY,"CHP"))</f>
        <v/>
      </c>
      <c r="Z244" s="28" t="str">
        <f>IF($A244="","",_xll.ciqfunctions.udf.CIQ($A244,"IQ_FFO_GROSS_PROFIT",IQ_LTM,IQ_TODAY,"CHP"))</f>
        <v/>
      </c>
      <c r="AA244" s="28" t="str">
        <f>IF($A244="","",_xll.ciqfunctions.udf.CIQ($A244,"IQ_BASIC_DEFENSE_INTERVAL",IQ_LTM,IQ_TODAY,"CHP"))</f>
        <v/>
      </c>
      <c r="AB244" s="28" t="str">
        <f>IF($A244="","",_xll.ciqfunctions.udf.CIQ($A244,"IQ_CURRENT_RATIO",IQ_LTM,IQ_TODAY,"CHP"))</f>
        <v/>
      </c>
      <c r="AC244" s="28" t="str">
        <f>IF($A244="","",_xll.ciqfunctions.udf.CIQ($A244,"IQ_QUICK_RATIO",IQ_LTM,IQ_TODAY,"CHP"))</f>
        <v/>
      </c>
    </row>
    <row r="245" spans="3:29" ht="12.75" customHeight="1" x14ac:dyDescent="0.2">
      <c r="C245" s="37" t="str">
        <f>IF($A245="","",_xll.ciqfunctions.udf.CIQ($A245,"IQ_PERIODDATE",IQ_LTM,IQ_TODAY,"CHP"))</f>
        <v/>
      </c>
      <c r="D245" s="28" t="str">
        <f>IF($A245="","",_xll.ciqfunctions.udf.CIQ($A245,"IQ_TOTAL_REV",IQ_LTM,IQ_TODAY,"CHP",,$B$4))</f>
        <v/>
      </c>
      <c r="E245" s="28" t="str">
        <f>IF($A245="","",_xll.ciqfunctions.udf.CIQ($A245,"IQ_TOTAL_EQUITY",IQ_LTM,IQ_TODAY,"CHP",,$B$4))</f>
        <v/>
      </c>
      <c r="F245" s="28" t="str">
        <f>IF($A245="","",_xll.ciqfunctions.udf.CIQ($A245,"IQ_RETURN_CAPITAL_CHP",IQ_LTM,IQ_TODAY,"CHP"))</f>
        <v/>
      </c>
      <c r="G245" s="28" t="str">
        <f>IF($A245="","",_xll.ciqfunctions.udf.CIQ($A245,"IQ_RECURRING_EARN_ASSETS",IQ_LTM,IQ_TODAY,"CHP"))</f>
        <v/>
      </c>
      <c r="H245" s="28" t="str">
        <f>IF($A245="","",_xll.ciqfunctions.udf.CIQ($A245,"IQ_NET_WORKING_CAP_REV",IQ_LTM,IQ_TODAY,"CHP"))</f>
        <v/>
      </c>
      <c r="I245" s="28" t="str">
        <f>IF($A245="","",_xll.ciqfunctions.udf.CIQ($A245,"IQ_ASSET_TURNOVER",IQ_LTM,IQ_TODAY,"CHP"))</f>
        <v/>
      </c>
      <c r="J245" s="28" t="str">
        <f>IF($A245="","",_xll.ciqfunctions.udf.CIQ($A245,"IQ_INTAN_ASSETS_REV",IQ_LTM,IQ_TODAY,"CHP"))</f>
        <v/>
      </c>
      <c r="K245" s="28" t="str">
        <f>IF($A245="","",_xll.ciqfunctions.udf.CIQ($A245,"IQ_NET_WORKING_CAP_TOTAL_ASSETS",IQ_LTM,IQ_TODAY,"CHP"))</f>
        <v/>
      </c>
      <c r="L245" s="28" t="str">
        <f>IF($A245="","",_xll.ciqfunctions.udf.CIQ($A245,"IQ_AP_AR",IQ_LTM,IQ_TODAY,"CHP"))</f>
        <v/>
      </c>
      <c r="M245" s="28" t="str">
        <f>IF($A245="","",_xll.ciqfunctions.udf.CIQ($A245,"IQ_MGMT_RATE_RETURN",IQ_LTM,IQ_TODAY,"CHP"))</f>
        <v/>
      </c>
      <c r="N245" s="28" t="str">
        <f>IF($A245="","",_xll.ciqfunctions.udf.CIQ($A245,"IQ_GROSS_MARGIN",IQ_LTM,IQ_TODAY,"CHP"))</f>
        <v/>
      </c>
      <c r="O245" s="28" t="str">
        <f>IF($A245="","",_xll.ciqfunctions.udf.CIQ($A245,"IQ_EBITDA_MARGIN",IQ_LTM,IQ_TODAY,"CHP"))</f>
        <v/>
      </c>
      <c r="Q245" s="28" t="str">
        <f>IF($A245="","",_xll.ciqfunctions.udf.CIQ($A245,"IQ_FFO_INT",IQ_LTM,IQ_TODAY,"CHP"))</f>
        <v/>
      </c>
      <c r="R245" s="28" t="str">
        <f>IF($A245="","",_xll.ciqfunctions.udf.CIQ($A245,"IQ_EBITDA_INT",IQ_LTM,IQ_TODAY,"CHP"))</f>
        <v/>
      </c>
      <c r="S245" s="28" t="str">
        <f>IF($A245="","",_xll.ciqfunctions.udf.CIQ($A245,"IQ_FFO_TOTAL_DEBT",IQ_LTM,IQ_TODAY,"CHP"))</f>
        <v/>
      </c>
      <c r="T245" s="28" t="str">
        <f>IF($A245="","",_xll.ciqfunctions.udf.CIQ($A245,"IQ_NET_DEBT_EBITDA",IQ_LTM,IQ_TODAY,"CHP"))</f>
        <v/>
      </c>
      <c r="U245" s="28" t="str">
        <f>IF($A245="","",_xll.ciqfunctions.udf.CIQ($A245,"IQ_TOTAL_DEBT_CAP",IQ_LTM,IQ_TODAY,"CHP"))</f>
        <v/>
      </c>
      <c r="V245" s="28" t="str">
        <f>IF($A245="","",_xll.ciqfunctions.udf.CIQ($A245,"IQ_DEBT_TOTAL_LIAB",IQ_LTM,IQ_TODAY,"CHP"))</f>
        <v/>
      </c>
      <c r="W245" s="28" t="str">
        <f>IF($A245="","",_xll.ciqfunctions.udf.CIQ($A245,"IQ_TOTAL_DEBT_TOTAL_REV",IQ_LTM,IQ_TODAY,"CHP"))</f>
        <v/>
      </c>
      <c r="Y245" s="28" t="str">
        <f>IF($A245="","",_xll.ciqfunctions.udf.CIQ($A245,"IQ_FFO_PLUS_CASH_ST_DEBT",IQ_LTM,IQ_TODAY,"CHP"))</f>
        <v/>
      </c>
      <c r="Z245" s="28" t="str">
        <f>IF($A245="","",_xll.ciqfunctions.udf.CIQ($A245,"IQ_FFO_GROSS_PROFIT",IQ_LTM,IQ_TODAY,"CHP"))</f>
        <v/>
      </c>
      <c r="AA245" s="28" t="str">
        <f>IF($A245="","",_xll.ciqfunctions.udf.CIQ($A245,"IQ_BASIC_DEFENSE_INTERVAL",IQ_LTM,IQ_TODAY,"CHP"))</f>
        <v/>
      </c>
      <c r="AB245" s="28" t="str">
        <f>IF($A245="","",_xll.ciqfunctions.udf.CIQ($A245,"IQ_CURRENT_RATIO",IQ_LTM,IQ_TODAY,"CHP"))</f>
        <v/>
      </c>
      <c r="AC245" s="28" t="str">
        <f>IF($A245="","",_xll.ciqfunctions.udf.CIQ($A245,"IQ_QUICK_RATIO",IQ_LTM,IQ_TODAY,"CHP"))</f>
        <v/>
      </c>
    </row>
    <row r="246" spans="3:29" ht="12.75" customHeight="1" x14ac:dyDescent="0.2">
      <c r="C246" s="37" t="str">
        <f>IF($A246="","",_xll.ciqfunctions.udf.CIQ($A246,"IQ_PERIODDATE",IQ_LTM,IQ_TODAY,"CHP"))</f>
        <v/>
      </c>
      <c r="D246" s="28" t="str">
        <f>IF($A246="","",_xll.ciqfunctions.udf.CIQ($A246,"IQ_TOTAL_REV",IQ_LTM,IQ_TODAY,"CHP",,$B$4))</f>
        <v/>
      </c>
      <c r="E246" s="28" t="str">
        <f>IF($A246="","",_xll.ciqfunctions.udf.CIQ($A246,"IQ_TOTAL_EQUITY",IQ_LTM,IQ_TODAY,"CHP",,$B$4))</f>
        <v/>
      </c>
      <c r="F246" s="28" t="str">
        <f>IF($A246="","",_xll.ciqfunctions.udf.CIQ($A246,"IQ_RETURN_CAPITAL_CHP",IQ_LTM,IQ_TODAY,"CHP"))</f>
        <v/>
      </c>
      <c r="G246" s="28" t="str">
        <f>IF($A246="","",_xll.ciqfunctions.udf.CIQ($A246,"IQ_RECURRING_EARN_ASSETS",IQ_LTM,IQ_TODAY,"CHP"))</f>
        <v/>
      </c>
      <c r="H246" s="28" t="str">
        <f>IF($A246="","",_xll.ciqfunctions.udf.CIQ($A246,"IQ_NET_WORKING_CAP_REV",IQ_LTM,IQ_TODAY,"CHP"))</f>
        <v/>
      </c>
      <c r="I246" s="28" t="str">
        <f>IF($A246="","",_xll.ciqfunctions.udf.CIQ($A246,"IQ_ASSET_TURNOVER",IQ_LTM,IQ_TODAY,"CHP"))</f>
        <v/>
      </c>
      <c r="J246" s="28" t="str">
        <f>IF($A246="","",_xll.ciqfunctions.udf.CIQ($A246,"IQ_INTAN_ASSETS_REV",IQ_LTM,IQ_TODAY,"CHP"))</f>
        <v/>
      </c>
      <c r="K246" s="28" t="str">
        <f>IF($A246="","",_xll.ciqfunctions.udf.CIQ($A246,"IQ_NET_WORKING_CAP_TOTAL_ASSETS",IQ_LTM,IQ_TODAY,"CHP"))</f>
        <v/>
      </c>
      <c r="L246" s="28" t="str">
        <f>IF($A246="","",_xll.ciqfunctions.udf.CIQ($A246,"IQ_AP_AR",IQ_LTM,IQ_TODAY,"CHP"))</f>
        <v/>
      </c>
      <c r="M246" s="28" t="str">
        <f>IF($A246="","",_xll.ciqfunctions.udf.CIQ($A246,"IQ_MGMT_RATE_RETURN",IQ_LTM,IQ_TODAY,"CHP"))</f>
        <v/>
      </c>
      <c r="N246" s="28" t="str">
        <f>IF($A246="","",_xll.ciqfunctions.udf.CIQ($A246,"IQ_GROSS_MARGIN",IQ_LTM,IQ_TODAY,"CHP"))</f>
        <v/>
      </c>
      <c r="O246" s="28" t="str">
        <f>IF($A246="","",_xll.ciqfunctions.udf.CIQ($A246,"IQ_EBITDA_MARGIN",IQ_LTM,IQ_TODAY,"CHP"))</f>
        <v/>
      </c>
      <c r="Q246" s="28" t="str">
        <f>IF($A246="","",_xll.ciqfunctions.udf.CIQ($A246,"IQ_FFO_INT",IQ_LTM,IQ_TODAY,"CHP"))</f>
        <v/>
      </c>
      <c r="R246" s="28" t="str">
        <f>IF($A246="","",_xll.ciqfunctions.udf.CIQ($A246,"IQ_EBITDA_INT",IQ_LTM,IQ_TODAY,"CHP"))</f>
        <v/>
      </c>
      <c r="S246" s="28" t="str">
        <f>IF($A246="","",_xll.ciqfunctions.udf.CIQ($A246,"IQ_FFO_TOTAL_DEBT",IQ_LTM,IQ_TODAY,"CHP"))</f>
        <v/>
      </c>
      <c r="T246" s="28" t="str">
        <f>IF($A246="","",_xll.ciqfunctions.udf.CIQ($A246,"IQ_NET_DEBT_EBITDA",IQ_LTM,IQ_TODAY,"CHP"))</f>
        <v/>
      </c>
      <c r="U246" s="28" t="str">
        <f>IF($A246="","",_xll.ciqfunctions.udf.CIQ($A246,"IQ_TOTAL_DEBT_CAP",IQ_LTM,IQ_TODAY,"CHP"))</f>
        <v/>
      </c>
      <c r="V246" s="28" t="str">
        <f>IF($A246="","",_xll.ciqfunctions.udf.CIQ($A246,"IQ_DEBT_TOTAL_LIAB",IQ_LTM,IQ_TODAY,"CHP"))</f>
        <v/>
      </c>
      <c r="W246" s="28" t="str">
        <f>IF($A246="","",_xll.ciqfunctions.udf.CIQ($A246,"IQ_TOTAL_DEBT_TOTAL_REV",IQ_LTM,IQ_TODAY,"CHP"))</f>
        <v/>
      </c>
      <c r="Y246" s="28" t="str">
        <f>IF($A246="","",_xll.ciqfunctions.udf.CIQ($A246,"IQ_FFO_PLUS_CASH_ST_DEBT",IQ_LTM,IQ_TODAY,"CHP"))</f>
        <v/>
      </c>
      <c r="Z246" s="28" t="str">
        <f>IF($A246="","",_xll.ciqfunctions.udf.CIQ($A246,"IQ_FFO_GROSS_PROFIT",IQ_LTM,IQ_TODAY,"CHP"))</f>
        <v/>
      </c>
      <c r="AA246" s="28" t="str">
        <f>IF($A246="","",_xll.ciqfunctions.udf.CIQ($A246,"IQ_BASIC_DEFENSE_INTERVAL",IQ_LTM,IQ_TODAY,"CHP"))</f>
        <v/>
      </c>
      <c r="AB246" s="28" t="str">
        <f>IF($A246="","",_xll.ciqfunctions.udf.CIQ($A246,"IQ_CURRENT_RATIO",IQ_LTM,IQ_TODAY,"CHP"))</f>
        <v/>
      </c>
      <c r="AC246" s="28" t="str">
        <f>IF($A246="","",_xll.ciqfunctions.udf.CIQ($A246,"IQ_QUICK_RATIO",IQ_LTM,IQ_TODAY,"CHP"))</f>
        <v/>
      </c>
    </row>
    <row r="247" spans="3:29" ht="12.75" customHeight="1" x14ac:dyDescent="0.2">
      <c r="C247" s="37" t="str">
        <f>IF($A247="","",_xll.ciqfunctions.udf.CIQ($A247,"IQ_PERIODDATE",IQ_LTM,IQ_TODAY,"CHP"))</f>
        <v/>
      </c>
      <c r="D247" s="28" t="str">
        <f>IF($A247="","",_xll.ciqfunctions.udf.CIQ($A247,"IQ_TOTAL_REV",IQ_LTM,IQ_TODAY,"CHP",,$B$4))</f>
        <v/>
      </c>
      <c r="E247" s="28" t="str">
        <f>IF($A247="","",_xll.ciqfunctions.udf.CIQ($A247,"IQ_TOTAL_EQUITY",IQ_LTM,IQ_TODAY,"CHP",,$B$4))</f>
        <v/>
      </c>
      <c r="F247" s="28" t="str">
        <f>IF($A247="","",_xll.ciqfunctions.udf.CIQ($A247,"IQ_RETURN_CAPITAL_CHP",IQ_LTM,IQ_TODAY,"CHP"))</f>
        <v/>
      </c>
      <c r="G247" s="28" t="str">
        <f>IF($A247="","",_xll.ciqfunctions.udf.CIQ($A247,"IQ_RECURRING_EARN_ASSETS",IQ_LTM,IQ_TODAY,"CHP"))</f>
        <v/>
      </c>
      <c r="H247" s="28" t="str">
        <f>IF($A247="","",_xll.ciqfunctions.udf.CIQ($A247,"IQ_NET_WORKING_CAP_REV",IQ_LTM,IQ_TODAY,"CHP"))</f>
        <v/>
      </c>
      <c r="I247" s="28" t="str">
        <f>IF($A247="","",_xll.ciqfunctions.udf.CIQ($A247,"IQ_ASSET_TURNOVER",IQ_LTM,IQ_TODAY,"CHP"))</f>
        <v/>
      </c>
      <c r="J247" s="28" t="str">
        <f>IF($A247="","",_xll.ciqfunctions.udf.CIQ($A247,"IQ_INTAN_ASSETS_REV",IQ_LTM,IQ_TODAY,"CHP"))</f>
        <v/>
      </c>
      <c r="K247" s="28" t="str">
        <f>IF($A247="","",_xll.ciqfunctions.udf.CIQ($A247,"IQ_NET_WORKING_CAP_TOTAL_ASSETS",IQ_LTM,IQ_TODAY,"CHP"))</f>
        <v/>
      </c>
      <c r="L247" s="28" t="str">
        <f>IF($A247="","",_xll.ciqfunctions.udf.CIQ($A247,"IQ_AP_AR",IQ_LTM,IQ_TODAY,"CHP"))</f>
        <v/>
      </c>
      <c r="M247" s="28" t="str">
        <f>IF($A247="","",_xll.ciqfunctions.udf.CIQ($A247,"IQ_MGMT_RATE_RETURN",IQ_LTM,IQ_TODAY,"CHP"))</f>
        <v/>
      </c>
      <c r="N247" s="28" t="str">
        <f>IF($A247="","",_xll.ciqfunctions.udf.CIQ($A247,"IQ_GROSS_MARGIN",IQ_LTM,IQ_TODAY,"CHP"))</f>
        <v/>
      </c>
      <c r="O247" s="28" t="str">
        <f>IF($A247="","",_xll.ciqfunctions.udf.CIQ($A247,"IQ_EBITDA_MARGIN",IQ_LTM,IQ_TODAY,"CHP"))</f>
        <v/>
      </c>
      <c r="Q247" s="28" t="str">
        <f>IF($A247="","",_xll.ciqfunctions.udf.CIQ($A247,"IQ_FFO_INT",IQ_LTM,IQ_TODAY,"CHP"))</f>
        <v/>
      </c>
      <c r="R247" s="28" t="str">
        <f>IF($A247="","",_xll.ciqfunctions.udf.CIQ($A247,"IQ_EBITDA_INT",IQ_LTM,IQ_TODAY,"CHP"))</f>
        <v/>
      </c>
      <c r="S247" s="28" t="str">
        <f>IF($A247="","",_xll.ciqfunctions.udf.CIQ($A247,"IQ_FFO_TOTAL_DEBT",IQ_LTM,IQ_TODAY,"CHP"))</f>
        <v/>
      </c>
      <c r="T247" s="28" t="str">
        <f>IF($A247="","",_xll.ciqfunctions.udf.CIQ($A247,"IQ_NET_DEBT_EBITDA",IQ_LTM,IQ_TODAY,"CHP"))</f>
        <v/>
      </c>
      <c r="U247" s="28" t="str">
        <f>IF($A247="","",_xll.ciqfunctions.udf.CIQ($A247,"IQ_TOTAL_DEBT_CAP",IQ_LTM,IQ_TODAY,"CHP"))</f>
        <v/>
      </c>
      <c r="V247" s="28" t="str">
        <f>IF($A247="","",_xll.ciqfunctions.udf.CIQ($A247,"IQ_DEBT_TOTAL_LIAB",IQ_LTM,IQ_TODAY,"CHP"))</f>
        <v/>
      </c>
      <c r="W247" s="28" t="str">
        <f>IF($A247="","",_xll.ciqfunctions.udf.CIQ($A247,"IQ_TOTAL_DEBT_TOTAL_REV",IQ_LTM,IQ_TODAY,"CHP"))</f>
        <v/>
      </c>
      <c r="Y247" s="28" t="str">
        <f>IF($A247="","",_xll.ciqfunctions.udf.CIQ($A247,"IQ_FFO_PLUS_CASH_ST_DEBT",IQ_LTM,IQ_TODAY,"CHP"))</f>
        <v/>
      </c>
      <c r="Z247" s="28" t="str">
        <f>IF($A247="","",_xll.ciqfunctions.udf.CIQ($A247,"IQ_FFO_GROSS_PROFIT",IQ_LTM,IQ_TODAY,"CHP"))</f>
        <v/>
      </c>
      <c r="AA247" s="28" t="str">
        <f>IF($A247="","",_xll.ciqfunctions.udf.CIQ($A247,"IQ_BASIC_DEFENSE_INTERVAL",IQ_LTM,IQ_TODAY,"CHP"))</f>
        <v/>
      </c>
      <c r="AB247" s="28" t="str">
        <f>IF($A247="","",_xll.ciqfunctions.udf.CIQ($A247,"IQ_CURRENT_RATIO",IQ_LTM,IQ_TODAY,"CHP"))</f>
        <v/>
      </c>
      <c r="AC247" s="28" t="str">
        <f>IF($A247="","",_xll.ciqfunctions.udf.CIQ($A247,"IQ_QUICK_RATIO",IQ_LTM,IQ_TODAY,"CHP"))</f>
        <v/>
      </c>
    </row>
    <row r="248" spans="3:29" ht="12.75" customHeight="1" x14ac:dyDescent="0.2">
      <c r="C248" s="37" t="str">
        <f>IF($A248="","",_xll.ciqfunctions.udf.CIQ($A248,"IQ_PERIODDATE",IQ_LTM,IQ_TODAY,"CHP"))</f>
        <v/>
      </c>
      <c r="D248" s="28" t="str">
        <f>IF($A248="","",_xll.ciqfunctions.udf.CIQ($A248,"IQ_TOTAL_REV",IQ_LTM,IQ_TODAY,"CHP",,$B$4))</f>
        <v/>
      </c>
      <c r="E248" s="28" t="str">
        <f>IF($A248="","",_xll.ciqfunctions.udf.CIQ($A248,"IQ_TOTAL_EQUITY",IQ_LTM,IQ_TODAY,"CHP",,$B$4))</f>
        <v/>
      </c>
      <c r="F248" s="28" t="str">
        <f>IF($A248="","",_xll.ciqfunctions.udf.CIQ($A248,"IQ_RETURN_CAPITAL_CHP",IQ_LTM,IQ_TODAY,"CHP"))</f>
        <v/>
      </c>
      <c r="G248" s="28" t="str">
        <f>IF($A248="","",_xll.ciqfunctions.udf.CIQ($A248,"IQ_RECURRING_EARN_ASSETS",IQ_LTM,IQ_TODAY,"CHP"))</f>
        <v/>
      </c>
      <c r="H248" s="28" t="str">
        <f>IF($A248="","",_xll.ciqfunctions.udf.CIQ($A248,"IQ_NET_WORKING_CAP_REV",IQ_LTM,IQ_TODAY,"CHP"))</f>
        <v/>
      </c>
      <c r="I248" s="28" t="str">
        <f>IF($A248="","",_xll.ciqfunctions.udf.CIQ($A248,"IQ_ASSET_TURNOVER",IQ_LTM,IQ_TODAY,"CHP"))</f>
        <v/>
      </c>
      <c r="J248" s="28" t="str">
        <f>IF($A248="","",_xll.ciqfunctions.udf.CIQ($A248,"IQ_INTAN_ASSETS_REV",IQ_LTM,IQ_TODAY,"CHP"))</f>
        <v/>
      </c>
      <c r="K248" s="28" t="str">
        <f>IF($A248="","",_xll.ciqfunctions.udf.CIQ($A248,"IQ_NET_WORKING_CAP_TOTAL_ASSETS",IQ_LTM,IQ_TODAY,"CHP"))</f>
        <v/>
      </c>
      <c r="L248" s="28" t="str">
        <f>IF($A248="","",_xll.ciqfunctions.udf.CIQ($A248,"IQ_AP_AR",IQ_LTM,IQ_TODAY,"CHP"))</f>
        <v/>
      </c>
      <c r="M248" s="28" t="str">
        <f>IF($A248="","",_xll.ciqfunctions.udf.CIQ($A248,"IQ_MGMT_RATE_RETURN",IQ_LTM,IQ_TODAY,"CHP"))</f>
        <v/>
      </c>
      <c r="N248" s="28" t="str">
        <f>IF($A248="","",_xll.ciqfunctions.udf.CIQ($A248,"IQ_GROSS_MARGIN",IQ_LTM,IQ_TODAY,"CHP"))</f>
        <v/>
      </c>
      <c r="O248" s="28" t="str">
        <f>IF($A248="","",_xll.ciqfunctions.udf.CIQ($A248,"IQ_EBITDA_MARGIN",IQ_LTM,IQ_TODAY,"CHP"))</f>
        <v/>
      </c>
      <c r="Q248" s="28" t="str">
        <f>IF($A248="","",_xll.ciqfunctions.udf.CIQ($A248,"IQ_FFO_INT",IQ_LTM,IQ_TODAY,"CHP"))</f>
        <v/>
      </c>
      <c r="R248" s="28" t="str">
        <f>IF($A248="","",_xll.ciqfunctions.udf.CIQ($A248,"IQ_EBITDA_INT",IQ_LTM,IQ_TODAY,"CHP"))</f>
        <v/>
      </c>
      <c r="S248" s="28" t="str">
        <f>IF($A248="","",_xll.ciqfunctions.udf.CIQ($A248,"IQ_FFO_TOTAL_DEBT",IQ_LTM,IQ_TODAY,"CHP"))</f>
        <v/>
      </c>
      <c r="T248" s="28" t="str">
        <f>IF($A248="","",_xll.ciqfunctions.udf.CIQ($A248,"IQ_NET_DEBT_EBITDA",IQ_LTM,IQ_TODAY,"CHP"))</f>
        <v/>
      </c>
      <c r="U248" s="28" t="str">
        <f>IF($A248="","",_xll.ciqfunctions.udf.CIQ($A248,"IQ_TOTAL_DEBT_CAP",IQ_LTM,IQ_TODAY,"CHP"))</f>
        <v/>
      </c>
      <c r="V248" s="28" t="str">
        <f>IF($A248="","",_xll.ciqfunctions.udf.CIQ($A248,"IQ_DEBT_TOTAL_LIAB",IQ_LTM,IQ_TODAY,"CHP"))</f>
        <v/>
      </c>
      <c r="W248" s="28" t="str">
        <f>IF($A248="","",_xll.ciqfunctions.udf.CIQ($A248,"IQ_TOTAL_DEBT_TOTAL_REV",IQ_LTM,IQ_TODAY,"CHP"))</f>
        <v/>
      </c>
      <c r="Y248" s="28" t="str">
        <f>IF($A248="","",_xll.ciqfunctions.udf.CIQ($A248,"IQ_FFO_PLUS_CASH_ST_DEBT",IQ_LTM,IQ_TODAY,"CHP"))</f>
        <v/>
      </c>
      <c r="Z248" s="28" t="str">
        <f>IF($A248="","",_xll.ciqfunctions.udf.CIQ($A248,"IQ_FFO_GROSS_PROFIT",IQ_LTM,IQ_TODAY,"CHP"))</f>
        <v/>
      </c>
      <c r="AA248" s="28" t="str">
        <f>IF($A248="","",_xll.ciqfunctions.udf.CIQ($A248,"IQ_BASIC_DEFENSE_INTERVAL",IQ_LTM,IQ_TODAY,"CHP"))</f>
        <v/>
      </c>
      <c r="AB248" s="28" t="str">
        <f>IF($A248="","",_xll.ciqfunctions.udf.CIQ($A248,"IQ_CURRENT_RATIO",IQ_LTM,IQ_TODAY,"CHP"))</f>
        <v/>
      </c>
      <c r="AC248" s="28" t="str">
        <f>IF($A248="","",_xll.ciqfunctions.udf.CIQ($A248,"IQ_QUICK_RATIO",IQ_LTM,IQ_TODAY,"CHP"))</f>
        <v/>
      </c>
    </row>
    <row r="249" spans="3:29" ht="12.75" customHeight="1" x14ac:dyDescent="0.2">
      <c r="C249" s="37" t="str">
        <f>IF($A249="","",_xll.ciqfunctions.udf.CIQ($A249,"IQ_PERIODDATE",IQ_LTM,IQ_TODAY,"CHP"))</f>
        <v/>
      </c>
      <c r="D249" s="28" t="str">
        <f>IF($A249="","",_xll.ciqfunctions.udf.CIQ($A249,"IQ_TOTAL_REV",IQ_LTM,IQ_TODAY,"CHP",,$B$4))</f>
        <v/>
      </c>
      <c r="E249" s="28" t="str">
        <f>IF($A249="","",_xll.ciqfunctions.udf.CIQ($A249,"IQ_TOTAL_EQUITY",IQ_LTM,IQ_TODAY,"CHP",,$B$4))</f>
        <v/>
      </c>
      <c r="F249" s="28" t="str">
        <f>IF($A249="","",_xll.ciqfunctions.udf.CIQ($A249,"IQ_RETURN_CAPITAL_CHP",IQ_LTM,IQ_TODAY,"CHP"))</f>
        <v/>
      </c>
      <c r="G249" s="28" t="str">
        <f>IF($A249="","",_xll.ciqfunctions.udf.CIQ($A249,"IQ_RECURRING_EARN_ASSETS",IQ_LTM,IQ_TODAY,"CHP"))</f>
        <v/>
      </c>
      <c r="H249" s="28" t="str">
        <f>IF($A249="","",_xll.ciqfunctions.udf.CIQ($A249,"IQ_NET_WORKING_CAP_REV",IQ_LTM,IQ_TODAY,"CHP"))</f>
        <v/>
      </c>
      <c r="I249" s="28" t="str">
        <f>IF($A249="","",_xll.ciqfunctions.udf.CIQ($A249,"IQ_ASSET_TURNOVER",IQ_LTM,IQ_TODAY,"CHP"))</f>
        <v/>
      </c>
      <c r="J249" s="28" t="str">
        <f>IF($A249="","",_xll.ciqfunctions.udf.CIQ($A249,"IQ_INTAN_ASSETS_REV",IQ_LTM,IQ_TODAY,"CHP"))</f>
        <v/>
      </c>
      <c r="K249" s="28" t="str">
        <f>IF($A249="","",_xll.ciqfunctions.udf.CIQ($A249,"IQ_NET_WORKING_CAP_TOTAL_ASSETS",IQ_LTM,IQ_TODAY,"CHP"))</f>
        <v/>
      </c>
      <c r="L249" s="28" t="str">
        <f>IF($A249="","",_xll.ciqfunctions.udf.CIQ($A249,"IQ_AP_AR",IQ_LTM,IQ_TODAY,"CHP"))</f>
        <v/>
      </c>
      <c r="M249" s="28" t="str">
        <f>IF($A249="","",_xll.ciqfunctions.udf.CIQ($A249,"IQ_MGMT_RATE_RETURN",IQ_LTM,IQ_TODAY,"CHP"))</f>
        <v/>
      </c>
      <c r="N249" s="28" t="str">
        <f>IF($A249="","",_xll.ciqfunctions.udf.CIQ($A249,"IQ_GROSS_MARGIN",IQ_LTM,IQ_TODAY,"CHP"))</f>
        <v/>
      </c>
      <c r="O249" s="28" t="str">
        <f>IF($A249="","",_xll.ciqfunctions.udf.CIQ($A249,"IQ_EBITDA_MARGIN",IQ_LTM,IQ_TODAY,"CHP"))</f>
        <v/>
      </c>
      <c r="Q249" s="28" t="str">
        <f>IF($A249="","",_xll.ciqfunctions.udf.CIQ($A249,"IQ_FFO_INT",IQ_LTM,IQ_TODAY,"CHP"))</f>
        <v/>
      </c>
      <c r="R249" s="28" t="str">
        <f>IF($A249="","",_xll.ciqfunctions.udf.CIQ($A249,"IQ_EBITDA_INT",IQ_LTM,IQ_TODAY,"CHP"))</f>
        <v/>
      </c>
      <c r="S249" s="28" t="str">
        <f>IF($A249="","",_xll.ciqfunctions.udf.CIQ($A249,"IQ_FFO_TOTAL_DEBT",IQ_LTM,IQ_TODAY,"CHP"))</f>
        <v/>
      </c>
      <c r="T249" s="28" t="str">
        <f>IF($A249="","",_xll.ciqfunctions.udf.CIQ($A249,"IQ_NET_DEBT_EBITDA",IQ_LTM,IQ_TODAY,"CHP"))</f>
        <v/>
      </c>
      <c r="U249" s="28" t="str">
        <f>IF($A249="","",_xll.ciqfunctions.udf.CIQ($A249,"IQ_TOTAL_DEBT_CAP",IQ_LTM,IQ_TODAY,"CHP"))</f>
        <v/>
      </c>
      <c r="V249" s="28" t="str">
        <f>IF($A249="","",_xll.ciqfunctions.udf.CIQ($A249,"IQ_DEBT_TOTAL_LIAB",IQ_LTM,IQ_TODAY,"CHP"))</f>
        <v/>
      </c>
      <c r="W249" s="28" t="str">
        <f>IF($A249="","",_xll.ciqfunctions.udf.CIQ($A249,"IQ_TOTAL_DEBT_TOTAL_REV",IQ_LTM,IQ_TODAY,"CHP"))</f>
        <v/>
      </c>
      <c r="Y249" s="28" t="str">
        <f>IF($A249="","",_xll.ciqfunctions.udf.CIQ($A249,"IQ_FFO_PLUS_CASH_ST_DEBT",IQ_LTM,IQ_TODAY,"CHP"))</f>
        <v/>
      </c>
      <c r="Z249" s="28" t="str">
        <f>IF($A249="","",_xll.ciqfunctions.udf.CIQ($A249,"IQ_FFO_GROSS_PROFIT",IQ_LTM,IQ_TODAY,"CHP"))</f>
        <v/>
      </c>
      <c r="AA249" s="28" t="str">
        <f>IF($A249="","",_xll.ciqfunctions.udf.CIQ($A249,"IQ_BASIC_DEFENSE_INTERVAL",IQ_LTM,IQ_TODAY,"CHP"))</f>
        <v/>
      </c>
      <c r="AB249" s="28" t="str">
        <f>IF($A249="","",_xll.ciqfunctions.udf.CIQ($A249,"IQ_CURRENT_RATIO",IQ_LTM,IQ_TODAY,"CHP"))</f>
        <v/>
      </c>
      <c r="AC249" s="28" t="str">
        <f>IF($A249="","",_xll.ciqfunctions.udf.CIQ($A249,"IQ_QUICK_RATIO",IQ_LTM,IQ_TODAY,"CHP"))</f>
        <v/>
      </c>
    </row>
    <row r="250" spans="3:29" ht="12.75" customHeight="1" x14ac:dyDescent="0.2">
      <c r="C250" s="37" t="str">
        <f>IF($A250="","",_xll.ciqfunctions.udf.CIQ($A250,"IQ_PERIODDATE",IQ_LTM,IQ_TODAY,"CHP"))</f>
        <v/>
      </c>
      <c r="D250" s="28" t="str">
        <f>IF($A250="","",_xll.ciqfunctions.udf.CIQ($A250,"IQ_TOTAL_REV",IQ_LTM,IQ_TODAY,"CHP",,$B$4))</f>
        <v/>
      </c>
      <c r="E250" s="28" t="str">
        <f>IF($A250="","",_xll.ciqfunctions.udf.CIQ($A250,"IQ_TOTAL_EQUITY",IQ_LTM,IQ_TODAY,"CHP",,$B$4))</f>
        <v/>
      </c>
      <c r="F250" s="28" t="str">
        <f>IF($A250="","",_xll.ciqfunctions.udf.CIQ($A250,"IQ_RETURN_CAPITAL_CHP",IQ_LTM,IQ_TODAY,"CHP"))</f>
        <v/>
      </c>
      <c r="G250" s="28" t="str">
        <f>IF($A250="","",_xll.ciqfunctions.udf.CIQ($A250,"IQ_RECURRING_EARN_ASSETS",IQ_LTM,IQ_TODAY,"CHP"))</f>
        <v/>
      </c>
      <c r="H250" s="28" t="str">
        <f>IF($A250="","",_xll.ciqfunctions.udf.CIQ($A250,"IQ_NET_WORKING_CAP_REV",IQ_LTM,IQ_TODAY,"CHP"))</f>
        <v/>
      </c>
      <c r="I250" s="28" t="str">
        <f>IF($A250="","",_xll.ciqfunctions.udf.CIQ($A250,"IQ_ASSET_TURNOVER",IQ_LTM,IQ_TODAY,"CHP"))</f>
        <v/>
      </c>
      <c r="J250" s="28" t="str">
        <f>IF($A250="","",_xll.ciqfunctions.udf.CIQ($A250,"IQ_INTAN_ASSETS_REV",IQ_LTM,IQ_TODAY,"CHP"))</f>
        <v/>
      </c>
      <c r="K250" s="28" t="str">
        <f>IF($A250="","",_xll.ciqfunctions.udf.CIQ($A250,"IQ_NET_WORKING_CAP_TOTAL_ASSETS",IQ_LTM,IQ_TODAY,"CHP"))</f>
        <v/>
      </c>
      <c r="L250" s="28" t="str">
        <f>IF($A250="","",_xll.ciqfunctions.udf.CIQ($A250,"IQ_AP_AR",IQ_LTM,IQ_TODAY,"CHP"))</f>
        <v/>
      </c>
      <c r="M250" s="28" t="str">
        <f>IF($A250="","",_xll.ciqfunctions.udf.CIQ($A250,"IQ_MGMT_RATE_RETURN",IQ_LTM,IQ_TODAY,"CHP"))</f>
        <v/>
      </c>
      <c r="N250" s="28" t="str">
        <f>IF($A250="","",_xll.ciqfunctions.udf.CIQ($A250,"IQ_GROSS_MARGIN",IQ_LTM,IQ_TODAY,"CHP"))</f>
        <v/>
      </c>
      <c r="O250" s="28" t="str">
        <f>IF($A250="","",_xll.ciqfunctions.udf.CIQ($A250,"IQ_EBITDA_MARGIN",IQ_LTM,IQ_TODAY,"CHP"))</f>
        <v/>
      </c>
      <c r="Q250" s="28" t="str">
        <f>IF($A250="","",_xll.ciqfunctions.udf.CIQ($A250,"IQ_FFO_INT",IQ_LTM,IQ_TODAY,"CHP"))</f>
        <v/>
      </c>
      <c r="R250" s="28" t="str">
        <f>IF($A250="","",_xll.ciqfunctions.udf.CIQ($A250,"IQ_EBITDA_INT",IQ_LTM,IQ_TODAY,"CHP"))</f>
        <v/>
      </c>
      <c r="S250" s="28" t="str">
        <f>IF($A250="","",_xll.ciqfunctions.udf.CIQ($A250,"IQ_FFO_TOTAL_DEBT",IQ_LTM,IQ_TODAY,"CHP"))</f>
        <v/>
      </c>
      <c r="T250" s="28" t="str">
        <f>IF($A250="","",_xll.ciqfunctions.udf.CIQ($A250,"IQ_NET_DEBT_EBITDA",IQ_LTM,IQ_TODAY,"CHP"))</f>
        <v/>
      </c>
      <c r="U250" s="28" t="str">
        <f>IF($A250="","",_xll.ciqfunctions.udf.CIQ($A250,"IQ_TOTAL_DEBT_CAP",IQ_LTM,IQ_TODAY,"CHP"))</f>
        <v/>
      </c>
      <c r="V250" s="28" t="str">
        <f>IF($A250="","",_xll.ciqfunctions.udf.CIQ($A250,"IQ_DEBT_TOTAL_LIAB",IQ_LTM,IQ_TODAY,"CHP"))</f>
        <v/>
      </c>
      <c r="W250" s="28" t="str">
        <f>IF($A250="","",_xll.ciqfunctions.udf.CIQ($A250,"IQ_TOTAL_DEBT_TOTAL_REV",IQ_LTM,IQ_TODAY,"CHP"))</f>
        <v/>
      </c>
      <c r="Y250" s="28" t="str">
        <f>IF($A250="","",_xll.ciqfunctions.udf.CIQ($A250,"IQ_FFO_PLUS_CASH_ST_DEBT",IQ_LTM,IQ_TODAY,"CHP"))</f>
        <v/>
      </c>
      <c r="Z250" s="28" t="str">
        <f>IF($A250="","",_xll.ciqfunctions.udf.CIQ($A250,"IQ_FFO_GROSS_PROFIT",IQ_LTM,IQ_TODAY,"CHP"))</f>
        <v/>
      </c>
      <c r="AA250" s="28" t="str">
        <f>IF($A250="","",_xll.ciqfunctions.udf.CIQ($A250,"IQ_BASIC_DEFENSE_INTERVAL",IQ_LTM,IQ_TODAY,"CHP"))</f>
        <v/>
      </c>
      <c r="AB250" s="28" t="str">
        <f>IF($A250="","",_xll.ciqfunctions.udf.CIQ($A250,"IQ_CURRENT_RATIO",IQ_LTM,IQ_TODAY,"CHP"))</f>
        <v/>
      </c>
      <c r="AC250" s="28" t="str">
        <f>IF($A250="","",_xll.ciqfunctions.udf.CIQ($A250,"IQ_QUICK_RATIO",IQ_LTM,IQ_TODAY,"CHP"))</f>
        <v/>
      </c>
    </row>
    <row r="251" spans="3:29" ht="12.75" customHeight="1" x14ac:dyDescent="0.2">
      <c r="C251" s="37" t="str">
        <f>IF($A251="","",_xll.ciqfunctions.udf.CIQ($A251,"IQ_PERIODDATE",IQ_LTM,IQ_TODAY,"CHP"))</f>
        <v/>
      </c>
      <c r="D251" s="28" t="str">
        <f>IF($A251="","",_xll.ciqfunctions.udf.CIQ($A251,"IQ_TOTAL_REV",IQ_LTM,IQ_TODAY,"CHP",,$B$4))</f>
        <v/>
      </c>
      <c r="E251" s="28" t="str">
        <f>IF($A251="","",_xll.ciqfunctions.udf.CIQ($A251,"IQ_TOTAL_EQUITY",IQ_LTM,IQ_TODAY,"CHP",,$B$4))</f>
        <v/>
      </c>
      <c r="F251" s="28" t="str">
        <f>IF($A251="","",_xll.ciqfunctions.udf.CIQ($A251,"IQ_RETURN_CAPITAL_CHP",IQ_LTM,IQ_TODAY,"CHP"))</f>
        <v/>
      </c>
      <c r="G251" s="28" t="str">
        <f>IF($A251="","",_xll.ciqfunctions.udf.CIQ($A251,"IQ_RECURRING_EARN_ASSETS",IQ_LTM,IQ_TODAY,"CHP"))</f>
        <v/>
      </c>
      <c r="H251" s="28" t="str">
        <f>IF($A251="","",_xll.ciqfunctions.udf.CIQ($A251,"IQ_NET_WORKING_CAP_REV",IQ_LTM,IQ_TODAY,"CHP"))</f>
        <v/>
      </c>
      <c r="I251" s="28" t="str">
        <f>IF($A251="","",_xll.ciqfunctions.udf.CIQ($A251,"IQ_ASSET_TURNOVER",IQ_LTM,IQ_TODAY,"CHP"))</f>
        <v/>
      </c>
      <c r="J251" s="28" t="str">
        <f>IF($A251="","",_xll.ciqfunctions.udf.CIQ($A251,"IQ_INTAN_ASSETS_REV",IQ_LTM,IQ_TODAY,"CHP"))</f>
        <v/>
      </c>
      <c r="K251" s="28" t="str">
        <f>IF($A251="","",_xll.ciqfunctions.udf.CIQ($A251,"IQ_NET_WORKING_CAP_TOTAL_ASSETS",IQ_LTM,IQ_TODAY,"CHP"))</f>
        <v/>
      </c>
      <c r="L251" s="28" t="str">
        <f>IF($A251="","",_xll.ciqfunctions.udf.CIQ($A251,"IQ_AP_AR",IQ_LTM,IQ_TODAY,"CHP"))</f>
        <v/>
      </c>
      <c r="M251" s="28" t="str">
        <f>IF($A251="","",_xll.ciqfunctions.udf.CIQ($A251,"IQ_MGMT_RATE_RETURN",IQ_LTM,IQ_TODAY,"CHP"))</f>
        <v/>
      </c>
      <c r="N251" s="28" t="str">
        <f>IF($A251="","",_xll.ciqfunctions.udf.CIQ($A251,"IQ_GROSS_MARGIN",IQ_LTM,IQ_TODAY,"CHP"))</f>
        <v/>
      </c>
      <c r="O251" s="28" t="str">
        <f>IF($A251="","",_xll.ciqfunctions.udf.CIQ($A251,"IQ_EBITDA_MARGIN",IQ_LTM,IQ_TODAY,"CHP"))</f>
        <v/>
      </c>
      <c r="Q251" s="28" t="str">
        <f>IF($A251="","",_xll.ciqfunctions.udf.CIQ($A251,"IQ_FFO_INT",IQ_LTM,IQ_TODAY,"CHP"))</f>
        <v/>
      </c>
      <c r="R251" s="28" t="str">
        <f>IF($A251="","",_xll.ciqfunctions.udf.CIQ($A251,"IQ_EBITDA_INT",IQ_LTM,IQ_TODAY,"CHP"))</f>
        <v/>
      </c>
      <c r="S251" s="28" t="str">
        <f>IF($A251="","",_xll.ciqfunctions.udf.CIQ($A251,"IQ_FFO_TOTAL_DEBT",IQ_LTM,IQ_TODAY,"CHP"))</f>
        <v/>
      </c>
      <c r="T251" s="28" t="str">
        <f>IF($A251="","",_xll.ciqfunctions.udf.CIQ($A251,"IQ_NET_DEBT_EBITDA",IQ_LTM,IQ_TODAY,"CHP"))</f>
        <v/>
      </c>
      <c r="U251" s="28" t="str">
        <f>IF($A251="","",_xll.ciqfunctions.udf.CIQ($A251,"IQ_TOTAL_DEBT_CAP",IQ_LTM,IQ_TODAY,"CHP"))</f>
        <v/>
      </c>
      <c r="V251" s="28" t="str">
        <f>IF($A251="","",_xll.ciqfunctions.udf.CIQ($A251,"IQ_DEBT_TOTAL_LIAB",IQ_LTM,IQ_TODAY,"CHP"))</f>
        <v/>
      </c>
      <c r="W251" s="28" t="str">
        <f>IF($A251="","",_xll.ciqfunctions.udf.CIQ($A251,"IQ_TOTAL_DEBT_TOTAL_REV",IQ_LTM,IQ_TODAY,"CHP"))</f>
        <v/>
      </c>
      <c r="Y251" s="28" t="str">
        <f>IF($A251="","",_xll.ciqfunctions.udf.CIQ($A251,"IQ_FFO_PLUS_CASH_ST_DEBT",IQ_LTM,IQ_TODAY,"CHP"))</f>
        <v/>
      </c>
      <c r="Z251" s="28" t="str">
        <f>IF($A251="","",_xll.ciqfunctions.udf.CIQ($A251,"IQ_FFO_GROSS_PROFIT",IQ_LTM,IQ_TODAY,"CHP"))</f>
        <v/>
      </c>
      <c r="AA251" s="28" t="str">
        <f>IF($A251="","",_xll.ciqfunctions.udf.CIQ($A251,"IQ_BASIC_DEFENSE_INTERVAL",IQ_LTM,IQ_TODAY,"CHP"))</f>
        <v/>
      </c>
      <c r="AB251" s="28" t="str">
        <f>IF($A251="","",_xll.ciqfunctions.udf.CIQ($A251,"IQ_CURRENT_RATIO",IQ_LTM,IQ_TODAY,"CHP"))</f>
        <v/>
      </c>
      <c r="AC251" s="28" t="str">
        <f>IF($A251="","",_xll.ciqfunctions.udf.CIQ($A251,"IQ_QUICK_RATIO",IQ_LTM,IQ_TODAY,"CHP"))</f>
        <v/>
      </c>
    </row>
    <row r="252" spans="3:29" ht="12.75" customHeight="1" x14ac:dyDescent="0.2">
      <c r="C252" s="37" t="str">
        <f>IF($A252="","",_xll.ciqfunctions.udf.CIQ($A252,"IQ_PERIODDATE",IQ_LTM,IQ_TODAY,"CHP"))</f>
        <v/>
      </c>
      <c r="D252" s="28" t="str">
        <f>IF($A252="","",_xll.ciqfunctions.udf.CIQ($A252,"IQ_TOTAL_REV",IQ_LTM,IQ_TODAY,"CHP",,$B$4))</f>
        <v/>
      </c>
      <c r="E252" s="28" t="str">
        <f>IF($A252="","",_xll.ciqfunctions.udf.CIQ($A252,"IQ_TOTAL_EQUITY",IQ_LTM,IQ_TODAY,"CHP",,$B$4))</f>
        <v/>
      </c>
      <c r="F252" s="28" t="str">
        <f>IF($A252="","",_xll.ciqfunctions.udf.CIQ($A252,"IQ_RETURN_CAPITAL_CHP",IQ_LTM,IQ_TODAY,"CHP"))</f>
        <v/>
      </c>
      <c r="G252" s="28" t="str">
        <f>IF($A252="","",_xll.ciqfunctions.udf.CIQ($A252,"IQ_RECURRING_EARN_ASSETS",IQ_LTM,IQ_TODAY,"CHP"))</f>
        <v/>
      </c>
      <c r="H252" s="28" t="str">
        <f>IF($A252="","",_xll.ciqfunctions.udf.CIQ($A252,"IQ_NET_WORKING_CAP_REV",IQ_LTM,IQ_TODAY,"CHP"))</f>
        <v/>
      </c>
      <c r="I252" s="28" t="str">
        <f>IF($A252="","",_xll.ciqfunctions.udf.CIQ($A252,"IQ_ASSET_TURNOVER",IQ_LTM,IQ_TODAY,"CHP"))</f>
        <v/>
      </c>
      <c r="J252" s="28" t="str">
        <f>IF($A252="","",_xll.ciqfunctions.udf.CIQ($A252,"IQ_INTAN_ASSETS_REV",IQ_LTM,IQ_TODAY,"CHP"))</f>
        <v/>
      </c>
      <c r="K252" s="28" t="str">
        <f>IF($A252="","",_xll.ciqfunctions.udf.CIQ($A252,"IQ_NET_WORKING_CAP_TOTAL_ASSETS",IQ_LTM,IQ_TODAY,"CHP"))</f>
        <v/>
      </c>
      <c r="L252" s="28" t="str">
        <f>IF($A252="","",_xll.ciqfunctions.udf.CIQ($A252,"IQ_AP_AR",IQ_LTM,IQ_TODAY,"CHP"))</f>
        <v/>
      </c>
      <c r="M252" s="28" t="str">
        <f>IF($A252="","",_xll.ciqfunctions.udf.CIQ($A252,"IQ_MGMT_RATE_RETURN",IQ_LTM,IQ_TODAY,"CHP"))</f>
        <v/>
      </c>
      <c r="N252" s="28" t="str">
        <f>IF($A252="","",_xll.ciqfunctions.udf.CIQ($A252,"IQ_GROSS_MARGIN",IQ_LTM,IQ_TODAY,"CHP"))</f>
        <v/>
      </c>
      <c r="O252" s="28" t="str">
        <f>IF($A252="","",_xll.ciqfunctions.udf.CIQ($A252,"IQ_EBITDA_MARGIN",IQ_LTM,IQ_TODAY,"CHP"))</f>
        <v/>
      </c>
      <c r="Q252" s="28" t="str">
        <f>IF($A252="","",_xll.ciqfunctions.udf.CIQ($A252,"IQ_FFO_INT",IQ_LTM,IQ_TODAY,"CHP"))</f>
        <v/>
      </c>
      <c r="R252" s="28" t="str">
        <f>IF($A252="","",_xll.ciqfunctions.udf.CIQ($A252,"IQ_EBITDA_INT",IQ_LTM,IQ_TODAY,"CHP"))</f>
        <v/>
      </c>
      <c r="S252" s="28" t="str">
        <f>IF($A252="","",_xll.ciqfunctions.udf.CIQ($A252,"IQ_FFO_TOTAL_DEBT",IQ_LTM,IQ_TODAY,"CHP"))</f>
        <v/>
      </c>
      <c r="T252" s="28" t="str">
        <f>IF($A252="","",_xll.ciqfunctions.udf.CIQ($A252,"IQ_NET_DEBT_EBITDA",IQ_LTM,IQ_TODAY,"CHP"))</f>
        <v/>
      </c>
      <c r="U252" s="28" t="str">
        <f>IF($A252="","",_xll.ciqfunctions.udf.CIQ($A252,"IQ_TOTAL_DEBT_CAP",IQ_LTM,IQ_TODAY,"CHP"))</f>
        <v/>
      </c>
      <c r="V252" s="28" t="str">
        <f>IF($A252="","",_xll.ciqfunctions.udf.CIQ($A252,"IQ_DEBT_TOTAL_LIAB",IQ_LTM,IQ_TODAY,"CHP"))</f>
        <v/>
      </c>
      <c r="W252" s="28" t="str">
        <f>IF($A252="","",_xll.ciqfunctions.udf.CIQ($A252,"IQ_TOTAL_DEBT_TOTAL_REV",IQ_LTM,IQ_TODAY,"CHP"))</f>
        <v/>
      </c>
      <c r="Y252" s="28" t="str">
        <f>IF($A252="","",_xll.ciqfunctions.udf.CIQ($A252,"IQ_FFO_PLUS_CASH_ST_DEBT",IQ_LTM,IQ_TODAY,"CHP"))</f>
        <v/>
      </c>
      <c r="Z252" s="28" t="str">
        <f>IF($A252="","",_xll.ciqfunctions.udf.CIQ($A252,"IQ_FFO_GROSS_PROFIT",IQ_LTM,IQ_TODAY,"CHP"))</f>
        <v/>
      </c>
      <c r="AA252" s="28" t="str">
        <f>IF($A252="","",_xll.ciqfunctions.udf.CIQ($A252,"IQ_BASIC_DEFENSE_INTERVAL",IQ_LTM,IQ_TODAY,"CHP"))</f>
        <v/>
      </c>
      <c r="AB252" s="28" t="str">
        <f>IF($A252="","",_xll.ciqfunctions.udf.CIQ($A252,"IQ_CURRENT_RATIO",IQ_LTM,IQ_TODAY,"CHP"))</f>
        <v/>
      </c>
      <c r="AC252" s="28" t="str">
        <f>IF($A252="","",_xll.ciqfunctions.udf.CIQ($A252,"IQ_QUICK_RATIO",IQ_LTM,IQ_TODAY,"CHP"))</f>
        <v/>
      </c>
    </row>
    <row r="253" spans="3:29" ht="12.75" customHeight="1" x14ac:dyDescent="0.2">
      <c r="C253" s="37" t="str">
        <f>IF($A253="","",_xll.ciqfunctions.udf.CIQ($A253,"IQ_PERIODDATE",IQ_LTM,IQ_TODAY,"CHP"))</f>
        <v/>
      </c>
      <c r="D253" s="28" t="str">
        <f>IF($A253="","",_xll.ciqfunctions.udf.CIQ($A253,"IQ_TOTAL_REV",IQ_LTM,IQ_TODAY,"CHP",,$B$4))</f>
        <v/>
      </c>
      <c r="E253" s="28" t="str">
        <f>IF($A253="","",_xll.ciqfunctions.udf.CIQ($A253,"IQ_TOTAL_EQUITY",IQ_LTM,IQ_TODAY,"CHP",,$B$4))</f>
        <v/>
      </c>
      <c r="F253" s="28" t="str">
        <f>IF($A253="","",_xll.ciqfunctions.udf.CIQ($A253,"IQ_RETURN_CAPITAL_CHP",IQ_LTM,IQ_TODAY,"CHP"))</f>
        <v/>
      </c>
      <c r="G253" s="28" t="str">
        <f>IF($A253="","",_xll.ciqfunctions.udf.CIQ($A253,"IQ_RECURRING_EARN_ASSETS",IQ_LTM,IQ_TODAY,"CHP"))</f>
        <v/>
      </c>
      <c r="H253" s="28" t="str">
        <f>IF($A253="","",_xll.ciqfunctions.udf.CIQ($A253,"IQ_NET_WORKING_CAP_REV",IQ_LTM,IQ_TODAY,"CHP"))</f>
        <v/>
      </c>
      <c r="I253" s="28" t="str">
        <f>IF($A253="","",_xll.ciqfunctions.udf.CIQ($A253,"IQ_ASSET_TURNOVER",IQ_LTM,IQ_TODAY,"CHP"))</f>
        <v/>
      </c>
      <c r="J253" s="28" t="str">
        <f>IF($A253="","",_xll.ciqfunctions.udf.CIQ($A253,"IQ_INTAN_ASSETS_REV",IQ_LTM,IQ_TODAY,"CHP"))</f>
        <v/>
      </c>
      <c r="K253" s="28" t="str">
        <f>IF($A253="","",_xll.ciqfunctions.udf.CIQ($A253,"IQ_NET_WORKING_CAP_TOTAL_ASSETS",IQ_LTM,IQ_TODAY,"CHP"))</f>
        <v/>
      </c>
      <c r="L253" s="28" t="str">
        <f>IF($A253="","",_xll.ciqfunctions.udf.CIQ($A253,"IQ_AP_AR",IQ_LTM,IQ_TODAY,"CHP"))</f>
        <v/>
      </c>
      <c r="M253" s="28" t="str">
        <f>IF($A253="","",_xll.ciqfunctions.udf.CIQ($A253,"IQ_MGMT_RATE_RETURN",IQ_LTM,IQ_TODAY,"CHP"))</f>
        <v/>
      </c>
      <c r="N253" s="28" t="str">
        <f>IF($A253="","",_xll.ciqfunctions.udf.CIQ($A253,"IQ_GROSS_MARGIN",IQ_LTM,IQ_TODAY,"CHP"))</f>
        <v/>
      </c>
      <c r="O253" s="28" t="str">
        <f>IF($A253="","",_xll.ciqfunctions.udf.CIQ($A253,"IQ_EBITDA_MARGIN",IQ_LTM,IQ_TODAY,"CHP"))</f>
        <v/>
      </c>
      <c r="Q253" s="28" t="str">
        <f>IF($A253="","",_xll.ciqfunctions.udf.CIQ($A253,"IQ_FFO_INT",IQ_LTM,IQ_TODAY,"CHP"))</f>
        <v/>
      </c>
      <c r="R253" s="28" t="str">
        <f>IF($A253="","",_xll.ciqfunctions.udf.CIQ($A253,"IQ_EBITDA_INT",IQ_LTM,IQ_TODAY,"CHP"))</f>
        <v/>
      </c>
      <c r="S253" s="28" t="str">
        <f>IF($A253="","",_xll.ciqfunctions.udf.CIQ($A253,"IQ_FFO_TOTAL_DEBT",IQ_LTM,IQ_TODAY,"CHP"))</f>
        <v/>
      </c>
      <c r="T253" s="28" t="str">
        <f>IF($A253="","",_xll.ciqfunctions.udf.CIQ($A253,"IQ_NET_DEBT_EBITDA",IQ_LTM,IQ_TODAY,"CHP"))</f>
        <v/>
      </c>
      <c r="U253" s="28" t="str">
        <f>IF($A253="","",_xll.ciqfunctions.udf.CIQ($A253,"IQ_TOTAL_DEBT_CAP",IQ_LTM,IQ_TODAY,"CHP"))</f>
        <v/>
      </c>
      <c r="V253" s="28" t="str">
        <f>IF($A253="","",_xll.ciqfunctions.udf.CIQ($A253,"IQ_DEBT_TOTAL_LIAB",IQ_LTM,IQ_TODAY,"CHP"))</f>
        <v/>
      </c>
      <c r="W253" s="28" t="str">
        <f>IF($A253="","",_xll.ciqfunctions.udf.CIQ($A253,"IQ_TOTAL_DEBT_TOTAL_REV",IQ_LTM,IQ_TODAY,"CHP"))</f>
        <v/>
      </c>
      <c r="Y253" s="28" t="str">
        <f>IF($A253="","",_xll.ciqfunctions.udf.CIQ($A253,"IQ_FFO_PLUS_CASH_ST_DEBT",IQ_LTM,IQ_TODAY,"CHP"))</f>
        <v/>
      </c>
      <c r="Z253" s="28" t="str">
        <f>IF($A253="","",_xll.ciqfunctions.udf.CIQ($A253,"IQ_FFO_GROSS_PROFIT",IQ_LTM,IQ_TODAY,"CHP"))</f>
        <v/>
      </c>
      <c r="AA253" s="28" t="str">
        <f>IF($A253="","",_xll.ciqfunctions.udf.CIQ($A253,"IQ_BASIC_DEFENSE_INTERVAL",IQ_LTM,IQ_TODAY,"CHP"))</f>
        <v/>
      </c>
      <c r="AB253" s="28" t="str">
        <f>IF($A253="","",_xll.ciqfunctions.udf.CIQ($A253,"IQ_CURRENT_RATIO",IQ_LTM,IQ_TODAY,"CHP"))</f>
        <v/>
      </c>
      <c r="AC253" s="28" t="str">
        <f>IF($A253="","",_xll.ciqfunctions.udf.CIQ($A253,"IQ_QUICK_RATIO",IQ_LTM,IQ_TODAY,"CHP"))</f>
        <v/>
      </c>
    </row>
    <row r="254" spans="3:29" ht="12.75" customHeight="1" x14ac:dyDescent="0.2">
      <c r="C254" s="37" t="str">
        <f>IF($A254="","",_xll.ciqfunctions.udf.CIQ($A254,"IQ_PERIODDATE",IQ_LTM,IQ_TODAY,"CHP"))</f>
        <v/>
      </c>
      <c r="D254" s="28" t="str">
        <f>IF($A254="","",_xll.ciqfunctions.udf.CIQ($A254,"IQ_TOTAL_REV",IQ_LTM,IQ_TODAY,"CHP",,$B$4))</f>
        <v/>
      </c>
      <c r="E254" s="28" t="str">
        <f>IF($A254="","",_xll.ciqfunctions.udf.CIQ($A254,"IQ_TOTAL_EQUITY",IQ_LTM,IQ_TODAY,"CHP",,$B$4))</f>
        <v/>
      </c>
      <c r="F254" s="28" t="str">
        <f>IF($A254="","",_xll.ciqfunctions.udf.CIQ($A254,"IQ_RETURN_CAPITAL_CHP",IQ_LTM,IQ_TODAY,"CHP"))</f>
        <v/>
      </c>
      <c r="G254" s="28" t="str">
        <f>IF($A254="","",_xll.ciqfunctions.udf.CIQ($A254,"IQ_RECURRING_EARN_ASSETS",IQ_LTM,IQ_TODAY,"CHP"))</f>
        <v/>
      </c>
      <c r="H254" s="28" t="str">
        <f>IF($A254="","",_xll.ciqfunctions.udf.CIQ($A254,"IQ_NET_WORKING_CAP_REV",IQ_LTM,IQ_TODAY,"CHP"))</f>
        <v/>
      </c>
      <c r="I254" s="28" t="str">
        <f>IF($A254="","",_xll.ciqfunctions.udf.CIQ($A254,"IQ_ASSET_TURNOVER",IQ_LTM,IQ_TODAY,"CHP"))</f>
        <v/>
      </c>
      <c r="J254" s="28" t="str">
        <f>IF($A254="","",_xll.ciqfunctions.udf.CIQ($A254,"IQ_INTAN_ASSETS_REV",IQ_LTM,IQ_TODAY,"CHP"))</f>
        <v/>
      </c>
      <c r="K254" s="28" t="str">
        <f>IF($A254="","",_xll.ciqfunctions.udf.CIQ($A254,"IQ_NET_WORKING_CAP_TOTAL_ASSETS",IQ_LTM,IQ_TODAY,"CHP"))</f>
        <v/>
      </c>
      <c r="L254" s="28" t="str">
        <f>IF($A254="","",_xll.ciqfunctions.udf.CIQ($A254,"IQ_AP_AR",IQ_LTM,IQ_TODAY,"CHP"))</f>
        <v/>
      </c>
      <c r="M254" s="28" t="str">
        <f>IF($A254="","",_xll.ciqfunctions.udf.CIQ($A254,"IQ_MGMT_RATE_RETURN",IQ_LTM,IQ_TODAY,"CHP"))</f>
        <v/>
      </c>
      <c r="N254" s="28" t="str">
        <f>IF($A254="","",_xll.ciqfunctions.udf.CIQ($A254,"IQ_GROSS_MARGIN",IQ_LTM,IQ_TODAY,"CHP"))</f>
        <v/>
      </c>
      <c r="O254" s="28" t="str">
        <f>IF($A254="","",_xll.ciqfunctions.udf.CIQ($A254,"IQ_EBITDA_MARGIN",IQ_LTM,IQ_TODAY,"CHP"))</f>
        <v/>
      </c>
      <c r="Q254" s="28" t="str">
        <f>IF($A254="","",_xll.ciqfunctions.udf.CIQ($A254,"IQ_FFO_INT",IQ_LTM,IQ_TODAY,"CHP"))</f>
        <v/>
      </c>
      <c r="R254" s="28" t="str">
        <f>IF($A254="","",_xll.ciqfunctions.udf.CIQ($A254,"IQ_EBITDA_INT",IQ_LTM,IQ_TODAY,"CHP"))</f>
        <v/>
      </c>
      <c r="S254" s="28" t="str">
        <f>IF($A254="","",_xll.ciqfunctions.udf.CIQ($A254,"IQ_FFO_TOTAL_DEBT",IQ_LTM,IQ_TODAY,"CHP"))</f>
        <v/>
      </c>
      <c r="T254" s="28" t="str">
        <f>IF($A254="","",_xll.ciqfunctions.udf.CIQ($A254,"IQ_NET_DEBT_EBITDA",IQ_LTM,IQ_TODAY,"CHP"))</f>
        <v/>
      </c>
      <c r="U254" s="28" t="str">
        <f>IF($A254="","",_xll.ciqfunctions.udf.CIQ($A254,"IQ_TOTAL_DEBT_CAP",IQ_LTM,IQ_TODAY,"CHP"))</f>
        <v/>
      </c>
      <c r="V254" s="28" t="str">
        <f>IF($A254="","",_xll.ciqfunctions.udf.CIQ($A254,"IQ_DEBT_TOTAL_LIAB",IQ_LTM,IQ_TODAY,"CHP"))</f>
        <v/>
      </c>
      <c r="W254" s="28" t="str">
        <f>IF($A254="","",_xll.ciqfunctions.udf.CIQ($A254,"IQ_TOTAL_DEBT_TOTAL_REV",IQ_LTM,IQ_TODAY,"CHP"))</f>
        <v/>
      </c>
      <c r="Y254" s="28" t="str">
        <f>IF($A254="","",_xll.ciqfunctions.udf.CIQ($A254,"IQ_FFO_PLUS_CASH_ST_DEBT",IQ_LTM,IQ_TODAY,"CHP"))</f>
        <v/>
      </c>
      <c r="Z254" s="28" t="str">
        <f>IF($A254="","",_xll.ciqfunctions.udf.CIQ($A254,"IQ_FFO_GROSS_PROFIT",IQ_LTM,IQ_TODAY,"CHP"))</f>
        <v/>
      </c>
      <c r="AA254" s="28" t="str">
        <f>IF($A254="","",_xll.ciqfunctions.udf.CIQ($A254,"IQ_BASIC_DEFENSE_INTERVAL",IQ_LTM,IQ_TODAY,"CHP"))</f>
        <v/>
      </c>
      <c r="AB254" s="28" t="str">
        <f>IF($A254="","",_xll.ciqfunctions.udf.CIQ($A254,"IQ_CURRENT_RATIO",IQ_LTM,IQ_TODAY,"CHP"))</f>
        <v/>
      </c>
      <c r="AC254" s="28" t="str">
        <f>IF($A254="","",_xll.ciqfunctions.udf.CIQ($A254,"IQ_QUICK_RATIO",IQ_LTM,IQ_TODAY,"CHP"))</f>
        <v/>
      </c>
    </row>
    <row r="255" spans="3:29" ht="12.75" customHeight="1" x14ac:dyDescent="0.2">
      <c r="C255" s="37" t="str">
        <f>IF($A255="","",_xll.ciqfunctions.udf.CIQ($A255,"IQ_PERIODDATE",IQ_LTM,IQ_TODAY,"CHP"))</f>
        <v/>
      </c>
      <c r="D255" s="28" t="str">
        <f>IF($A255="","",_xll.ciqfunctions.udf.CIQ($A255,"IQ_TOTAL_REV",IQ_LTM,IQ_TODAY,"CHP",,$B$4))</f>
        <v/>
      </c>
      <c r="E255" s="28" t="str">
        <f>IF($A255="","",_xll.ciqfunctions.udf.CIQ($A255,"IQ_TOTAL_EQUITY",IQ_LTM,IQ_TODAY,"CHP",,$B$4))</f>
        <v/>
      </c>
      <c r="F255" s="28" t="str">
        <f>IF($A255="","",_xll.ciqfunctions.udf.CIQ($A255,"IQ_RETURN_CAPITAL_CHP",IQ_LTM,IQ_TODAY,"CHP"))</f>
        <v/>
      </c>
      <c r="G255" s="28" t="str">
        <f>IF($A255="","",_xll.ciqfunctions.udf.CIQ($A255,"IQ_RECURRING_EARN_ASSETS",IQ_LTM,IQ_TODAY,"CHP"))</f>
        <v/>
      </c>
      <c r="H255" s="28" t="str">
        <f>IF($A255="","",_xll.ciqfunctions.udf.CIQ($A255,"IQ_NET_WORKING_CAP_REV",IQ_LTM,IQ_TODAY,"CHP"))</f>
        <v/>
      </c>
      <c r="I255" s="28" t="str">
        <f>IF($A255="","",_xll.ciqfunctions.udf.CIQ($A255,"IQ_ASSET_TURNOVER",IQ_LTM,IQ_TODAY,"CHP"))</f>
        <v/>
      </c>
      <c r="J255" s="28" t="str">
        <f>IF($A255="","",_xll.ciqfunctions.udf.CIQ($A255,"IQ_INTAN_ASSETS_REV",IQ_LTM,IQ_TODAY,"CHP"))</f>
        <v/>
      </c>
      <c r="K255" s="28" t="str">
        <f>IF($A255="","",_xll.ciqfunctions.udf.CIQ($A255,"IQ_NET_WORKING_CAP_TOTAL_ASSETS",IQ_LTM,IQ_TODAY,"CHP"))</f>
        <v/>
      </c>
      <c r="L255" s="28" t="str">
        <f>IF($A255="","",_xll.ciqfunctions.udf.CIQ($A255,"IQ_AP_AR",IQ_LTM,IQ_TODAY,"CHP"))</f>
        <v/>
      </c>
      <c r="M255" s="28" t="str">
        <f>IF($A255="","",_xll.ciqfunctions.udf.CIQ($A255,"IQ_MGMT_RATE_RETURN",IQ_LTM,IQ_TODAY,"CHP"))</f>
        <v/>
      </c>
      <c r="N255" s="28" t="str">
        <f>IF($A255="","",_xll.ciqfunctions.udf.CIQ($A255,"IQ_GROSS_MARGIN",IQ_LTM,IQ_TODAY,"CHP"))</f>
        <v/>
      </c>
      <c r="O255" s="28" t="str">
        <f>IF($A255="","",_xll.ciqfunctions.udf.CIQ($A255,"IQ_EBITDA_MARGIN",IQ_LTM,IQ_TODAY,"CHP"))</f>
        <v/>
      </c>
      <c r="Q255" s="28" t="str">
        <f>IF($A255="","",_xll.ciqfunctions.udf.CIQ($A255,"IQ_FFO_INT",IQ_LTM,IQ_TODAY,"CHP"))</f>
        <v/>
      </c>
      <c r="R255" s="28" t="str">
        <f>IF($A255="","",_xll.ciqfunctions.udf.CIQ($A255,"IQ_EBITDA_INT",IQ_LTM,IQ_TODAY,"CHP"))</f>
        <v/>
      </c>
      <c r="S255" s="28" t="str">
        <f>IF($A255="","",_xll.ciqfunctions.udf.CIQ($A255,"IQ_FFO_TOTAL_DEBT",IQ_LTM,IQ_TODAY,"CHP"))</f>
        <v/>
      </c>
      <c r="T255" s="28" t="str">
        <f>IF($A255="","",_xll.ciqfunctions.udf.CIQ($A255,"IQ_NET_DEBT_EBITDA",IQ_LTM,IQ_TODAY,"CHP"))</f>
        <v/>
      </c>
      <c r="U255" s="28" t="str">
        <f>IF($A255="","",_xll.ciqfunctions.udf.CIQ($A255,"IQ_TOTAL_DEBT_CAP",IQ_LTM,IQ_TODAY,"CHP"))</f>
        <v/>
      </c>
      <c r="V255" s="28" t="str">
        <f>IF($A255="","",_xll.ciqfunctions.udf.CIQ($A255,"IQ_DEBT_TOTAL_LIAB",IQ_LTM,IQ_TODAY,"CHP"))</f>
        <v/>
      </c>
      <c r="W255" s="28" t="str">
        <f>IF($A255="","",_xll.ciqfunctions.udf.CIQ($A255,"IQ_TOTAL_DEBT_TOTAL_REV",IQ_LTM,IQ_TODAY,"CHP"))</f>
        <v/>
      </c>
      <c r="Y255" s="28" t="str">
        <f>IF($A255="","",_xll.ciqfunctions.udf.CIQ($A255,"IQ_FFO_PLUS_CASH_ST_DEBT",IQ_LTM,IQ_TODAY,"CHP"))</f>
        <v/>
      </c>
      <c r="Z255" s="28" t="str">
        <f>IF($A255="","",_xll.ciqfunctions.udf.CIQ($A255,"IQ_FFO_GROSS_PROFIT",IQ_LTM,IQ_TODAY,"CHP"))</f>
        <v/>
      </c>
      <c r="AA255" s="28" t="str">
        <f>IF($A255="","",_xll.ciqfunctions.udf.CIQ($A255,"IQ_BASIC_DEFENSE_INTERVAL",IQ_LTM,IQ_TODAY,"CHP"))</f>
        <v/>
      </c>
      <c r="AB255" s="28" t="str">
        <f>IF($A255="","",_xll.ciqfunctions.udf.CIQ($A255,"IQ_CURRENT_RATIO",IQ_LTM,IQ_TODAY,"CHP"))</f>
        <v/>
      </c>
      <c r="AC255" s="28" t="str">
        <f>IF($A255="","",_xll.ciqfunctions.udf.CIQ($A255,"IQ_QUICK_RATIO",IQ_LTM,IQ_TODAY,"CHP"))</f>
        <v/>
      </c>
    </row>
    <row r="256" spans="3:29" ht="12.75" customHeight="1" x14ac:dyDescent="0.2">
      <c r="C256" s="37" t="str">
        <f>IF($A256="","",_xll.ciqfunctions.udf.CIQ($A256,"IQ_PERIODDATE",IQ_LTM,IQ_TODAY,"CHP"))</f>
        <v/>
      </c>
      <c r="D256" s="28" t="str">
        <f>IF($A256="","",_xll.ciqfunctions.udf.CIQ($A256,"IQ_TOTAL_REV",IQ_LTM,IQ_TODAY,"CHP",,$B$4))</f>
        <v/>
      </c>
      <c r="E256" s="28" t="str">
        <f>IF($A256="","",_xll.ciqfunctions.udf.CIQ($A256,"IQ_TOTAL_EQUITY",IQ_LTM,IQ_TODAY,"CHP",,$B$4))</f>
        <v/>
      </c>
      <c r="F256" s="28" t="str">
        <f>IF($A256="","",_xll.ciqfunctions.udf.CIQ($A256,"IQ_RETURN_CAPITAL_CHP",IQ_LTM,IQ_TODAY,"CHP"))</f>
        <v/>
      </c>
      <c r="G256" s="28" t="str">
        <f>IF($A256="","",_xll.ciqfunctions.udf.CIQ($A256,"IQ_RECURRING_EARN_ASSETS",IQ_LTM,IQ_TODAY,"CHP"))</f>
        <v/>
      </c>
      <c r="H256" s="28" t="str">
        <f>IF($A256="","",_xll.ciqfunctions.udf.CIQ($A256,"IQ_NET_WORKING_CAP_REV",IQ_LTM,IQ_TODAY,"CHP"))</f>
        <v/>
      </c>
      <c r="I256" s="28" t="str">
        <f>IF($A256="","",_xll.ciqfunctions.udf.CIQ($A256,"IQ_ASSET_TURNOVER",IQ_LTM,IQ_TODAY,"CHP"))</f>
        <v/>
      </c>
      <c r="J256" s="28" t="str">
        <f>IF($A256="","",_xll.ciqfunctions.udf.CIQ($A256,"IQ_INTAN_ASSETS_REV",IQ_LTM,IQ_TODAY,"CHP"))</f>
        <v/>
      </c>
      <c r="K256" s="28" t="str">
        <f>IF($A256="","",_xll.ciqfunctions.udf.CIQ($A256,"IQ_NET_WORKING_CAP_TOTAL_ASSETS",IQ_LTM,IQ_TODAY,"CHP"))</f>
        <v/>
      </c>
      <c r="L256" s="28" t="str">
        <f>IF($A256="","",_xll.ciqfunctions.udf.CIQ($A256,"IQ_AP_AR",IQ_LTM,IQ_TODAY,"CHP"))</f>
        <v/>
      </c>
      <c r="M256" s="28" t="str">
        <f>IF($A256="","",_xll.ciqfunctions.udf.CIQ($A256,"IQ_MGMT_RATE_RETURN",IQ_LTM,IQ_TODAY,"CHP"))</f>
        <v/>
      </c>
      <c r="N256" s="28" t="str">
        <f>IF($A256="","",_xll.ciqfunctions.udf.CIQ($A256,"IQ_GROSS_MARGIN",IQ_LTM,IQ_TODAY,"CHP"))</f>
        <v/>
      </c>
      <c r="O256" s="28" t="str">
        <f>IF($A256="","",_xll.ciqfunctions.udf.CIQ($A256,"IQ_EBITDA_MARGIN",IQ_LTM,IQ_TODAY,"CHP"))</f>
        <v/>
      </c>
      <c r="Q256" s="28" t="str">
        <f>IF($A256="","",_xll.ciqfunctions.udf.CIQ($A256,"IQ_FFO_INT",IQ_LTM,IQ_TODAY,"CHP"))</f>
        <v/>
      </c>
      <c r="R256" s="28" t="str">
        <f>IF($A256="","",_xll.ciqfunctions.udf.CIQ($A256,"IQ_EBITDA_INT",IQ_LTM,IQ_TODAY,"CHP"))</f>
        <v/>
      </c>
      <c r="S256" s="28" t="str">
        <f>IF($A256="","",_xll.ciqfunctions.udf.CIQ($A256,"IQ_FFO_TOTAL_DEBT",IQ_LTM,IQ_TODAY,"CHP"))</f>
        <v/>
      </c>
      <c r="T256" s="28" t="str">
        <f>IF($A256="","",_xll.ciqfunctions.udf.CIQ($A256,"IQ_NET_DEBT_EBITDA",IQ_LTM,IQ_TODAY,"CHP"))</f>
        <v/>
      </c>
      <c r="U256" s="28" t="str">
        <f>IF($A256="","",_xll.ciqfunctions.udf.CIQ($A256,"IQ_TOTAL_DEBT_CAP",IQ_LTM,IQ_TODAY,"CHP"))</f>
        <v/>
      </c>
      <c r="V256" s="28" t="str">
        <f>IF($A256="","",_xll.ciqfunctions.udf.CIQ($A256,"IQ_DEBT_TOTAL_LIAB",IQ_LTM,IQ_TODAY,"CHP"))</f>
        <v/>
      </c>
      <c r="W256" s="28" t="str">
        <f>IF($A256="","",_xll.ciqfunctions.udf.CIQ($A256,"IQ_TOTAL_DEBT_TOTAL_REV",IQ_LTM,IQ_TODAY,"CHP"))</f>
        <v/>
      </c>
      <c r="Y256" s="28" t="str">
        <f>IF($A256="","",_xll.ciqfunctions.udf.CIQ($A256,"IQ_FFO_PLUS_CASH_ST_DEBT",IQ_LTM,IQ_TODAY,"CHP"))</f>
        <v/>
      </c>
      <c r="Z256" s="28" t="str">
        <f>IF($A256="","",_xll.ciqfunctions.udf.CIQ($A256,"IQ_FFO_GROSS_PROFIT",IQ_LTM,IQ_TODAY,"CHP"))</f>
        <v/>
      </c>
      <c r="AA256" s="28" t="str">
        <f>IF($A256="","",_xll.ciqfunctions.udf.CIQ($A256,"IQ_BASIC_DEFENSE_INTERVAL",IQ_LTM,IQ_TODAY,"CHP"))</f>
        <v/>
      </c>
      <c r="AB256" s="28" t="str">
        <f>IF($A256="","",_xll.ciqfunctions.udf.CIQ($A256,"IQ_CURRENT_RATIO",IQ_LTM,IQ_TODAY,"CHP"))</f>
        <v/>
      </c>
      <c r="AC256" s="28" t="str">
        <f>IF($A256="","",_xll.ciqfunctions.udf.CIQ($A256,"IQ_QUICK_RATIO",IQ_LTM,IQ_TODAY,"CHP"))</f>
        <v/>
      </c>
    </row>
    <row r="257" spans="3:29" ht="12.75" customHeight="1" x14ac:dyDescent="0.2">
      <c r="C257" s="37" t="str">
        <f>IF($A257="","",_xll.ciqfunctions.udf.CIQ($A257,"IQ_PERIODDATE",IQ_LTM,IQ_TODAY,"CHP"))</f>
        <v/>
      </c>
      <c r="D257" s="28" t="str">
        <f>IF($A257="","",_xll.ciqfunctions.udf.CIQ($A257,"IQ_TOTAL_REV",IQ_LTM,IQ_TODAY,"CHP",,$B$4))</f>
        <v/>
      </c>
      <c r="E257" s="28" t="str">
        <f>IF($A257="","",_xll.ciqfunctions.udf.CIQ($A257,"IQ_TOTAL_EQUITY",IQ_LTM,IQ_TODAY,"CHP",,$B$4))</f>
        <v/>
      </c>
      <c r="F257" s="28" t="str">
        <f>IF($A257="","",_xll.ciqfunctions.udf.CIQ($A257,"IQ_RETURN_CAPITAL_CHP",IQ_LTM,IQ_TODAY,"CHP"))</f>
        <v/>
      </c>
      <c r="G257" s="28" t="str">
        <f>IF($A257="","",_xll.ciqfunctions.udf.CIQ($A257,"IQ_RECURRING_EARN_ASSETS",IQ_LTM,IQ_TODAY,"CHP"))</f>
        <v/>
      </c>
      <c r="H257" s="28" t="str">
        <f>IF($A257="","",_xll.ciqfunctions.udf.CIQ($A257,"IQ_NET_WORKING_CAP_REV",IQ_LTM,IQ_TODAY,"CHP"))</f>
        <v/>
      </c>
      <c r="I257" s="28" t="str">
        <f>IF($A257="","",_xll.ciqfunctions.udf.CIQ($A257,"IQ_ASSET_TURNOVER",IQ_LTM,IQ_TODAY,"CHP"))</f>
        <v/>
      </c>
      <c r="J257" s="28" t="str">
        <f>IF($A257="","",_xll.ciqfunctions.udf.CIQ($A257,"IQ_INTAN_ASSETS_REV",IQ_LTM,IQ_TODAY,"CHP"))</f>
        <v/>
      </c>
      <c r="K257" s="28" t="str">
        <f>IF($A257="","",_xll.ciqfunctions.udf.CIQ($A257,"IQ_NET_WORKING_CAP_TOTAL_ASSETS",IQ_LTM,IQ_TODAY,"CHP"))</f>
        <v/>
      </c>
      <c r="L257" s="28" t="str">
        <f>IF($A257="","",_xll.ciqfunctions.udf.CIQ($A257,"IQ_AP_AR",IQ_LTM,IQ_TODAY,"CHP"))</f>
        <v/>
      </c>
      <c r="M257" s="28" t="str">
        <f>IF($A257="","",_xll.ciqfunctions.udf.CIQ($A257,"IQ_MGMT_RATE_RETURN",IQ_LTM,IQ_TODAY,"CHP"))</f>
        <v/>
      </c>
      <c r="N257" s="28" t="str">
        <f>IF($A257="","",_xll.ciqfunctions.udf.CIQ($A257,"IQ_GROSS_MARGIN",IQ_LTM,IQ_TODAY,"CHP"))</f>
        <v/>
      </c>
      <c r="O257" s="28" t="str">
        <f>IF($A257="","",_xll.ciqfunctions.udf.CIQ($A257,"IQ_EBITDA_MARGIN",IQ_LTM,IQ_TODAY,"CHP"))</f>
        <v/>
      </c>
      <c r="Q257" s="28" t="str">
        <f>IF($A257="","",_xll.ciqfunctions.udf.CIQ($A257,"IQ_FFO_INT",IQ_LTM,IQ_TODAY,"CHP"))</f>
        <v/>
      </c>
      <c r="R257" s="28" t="str">
        <f>IF($A257="","",_xll.ciqfunctions.udf.CIQ($A257,"IQ_EBITDA_INT",IQ_LTM,IQ_TODAY,"CHP"))</f>
        <v/>
      </c>
      <c r="S257" s="28" t="str">
        <f>IF($A257="","",_xll.ciqfunctions.udf.CIQ($A257,"IQ_FFO_TOTAL_DEBT",IQ_LTM,IQ_TODAY,"CHP"))</f>
        <v/>
      </c>
      <c r="T257" s="28" t="str">
        <f>IF($A257="","",_xll.ciqfunctions.udf.CIQ($A257,"IQ_NET_DEBT_EBITDA",IQ_LTM,IQ_TODAY,"CHP"))</f>
        <v/>
      </c>
      <c r="U257" s="28" t="str">
        <f>IF($A257="","",_xll.ciqfunctions.udf.CIQ($A257,"IQ_TOTAL_DEBT_CAP",IQ_LTM,IQ_TODAY,"CHP"))</f>
        <v/>
      </c>
      <c r="V257" s="28" t="str">
        <f>IF($A257="","",_xll.ciqfunctions.udf.CIQ($A257,"IQ_DEBT_TOTAL_LIAB",IQ_LTM,IQ_TODAY,"CHP"))</f>
        <v/>
      </c>
      <c r="W257" s="28" t="str">
        <f>IF($A257="","",_xll.ciqfunctions.udf.CIQ($A257,"IQ_TOTAL_DEBT_TOTAL_REV",IQ_LTM,IQ_TODAY,"CHP"))</f>
        <v/>
      </c>
      <c r="Y257" s="28" t="str">
        <f>IF($A257="","",_xll.ciqfunctions.udf.CIQ($A257,"IQ_FFO_PLUS_CASH_ST_DEBT",IQ_LTM,IQ_TODAY,"CHP"))</f>
        <v/>
      </c>
      <c r="Z257" s="28" t="str">
        <f>IF($A257="","",_xll.ciqfunctions.udf.CIQ($A257,"IQ_FFO_GROSS_PROFIT",IQ_LTM,IQ_TODAY,"CHP"))</f>
        <v/>
      </c>
      <c r="AA257" s="28" t="str">
        <f>IF($A257="","",_xll.ciqfunctions.udf.CIQ($A257,"IQ_BASIC_DEFENSE_INTERVAL",IQ_LTM,IQ_TODAY,"CHP"))</f>
        <v/>
      </c>
      <c r="AB257" s="28" t="str">
        <f>IF($A257="","",_xll.ciqfunctions.udf.CIQ($A257,"IQ_CURRENT_RATIO",IQ_LTM,IQ_TODAY,"CHP"))</f>
        <v/>
      </c>
      <c r="AC257" s="28" t="str">
        <f>IF($A257="","",_xll.ciqfunctions.udf.CIQ($A257,"IQ_QUICK_RATIO",IQ_LTM,IQ_TODAY,"CHP"))</f>
        <v/>
      </c>
    </row>
    <row r="258" spans="3:29" ht="12.75" customHeight="1" x14ac:dyDescent="0.2">
      <c r="C258" s="37" t="str">
        <f>IF($A258="","",_xll.ciqfunctions.udf.CIQ($A258,"IQ_PERIODDATE",IQ_LTM,IQ_TODAY,"CHP"))</f>
        <v/>
      </c>
      <c r="D258" s="28" t="str">
        <f>IF($A258="","",_xll.ciqfunctions.udf.CIQ($A258,"IQ_TOTAL_REV",IQ_LTM,IQ_TODAY,"CHP",,$B$4))</f>
        <v/>
      </c>
      <c r="E258" s="28" t="str">
        <f>IF($A258="","",_xll.ciqfunctions.udf.CIQ($A258,"IQ_TOTAL_EQUITY",IQ_LTM,IQ_TODAY,"CHP",,$B$4))</f>
        <v/>
      </c>
      <c r="F258" s="28" t="str">
        <f>IF($A258="","",_xll.ciqfunctions.udf.CIQ($A258,"IQ_RETURN_CAPITAL_CHP",IQ_LTM,IQ_TODAY,"CHP"))</f>
        <v/>
      </c>
      <c r="G258" s="28" t="str">
        <f>IF($A258="","",_xll.ciqfunctions.udf.CIQ($A258,"IQ_RECURRING_EARN_ASSETS",IQ_LTM,IQ_TODAY,"CHP"))</f>
        <v/>
      </c>
      <c r="H258" s="28" t="str">
        <f>IF($A258="","",_xll.ciqfunctions.udf.CIQ($A258,"IQ_NET_WORKING_CAP_REV",IQ_LTM,IQ_TODAY,"CHP"))</f>
        <v/>
      </c>
      <c r="I258" s="28" t="str">
        <f>IF($A258="","",_xll.ciqfunctions.udf.CIQ($A258,"IQ_ASSET_TURNOVER",IQ_LTM,IQ_TODAY,"CHP"))</f>
        <v/>
      </c>
      <c r="J258" s="28" t="str">
        <f>IF($A258="","",_xll.ciqfunctions.udf.CIQ($A258,"IQ_INTAN_ASSETS_REV",IQ_LTM,IQ_TODAY,"CHP"))</f>
        <v/>
      </c>
      <c r="K258" s="28" t="str">
        <f>IF($A258="","",_xll.ciqfunctions.udf.CIQ($A258,"IQ_NET_WORKING_CAP_TOTAL_ASSETS",IQ_LTM,IQ_TODAY,"CHP"))</f>
        <v/>
      </c>
      <c r="L258" s="28" t="str">
        <f>IF($A258="","",_xll.ciqfunctions.udf.CIQ($A258,"IQ_AP_AR",IQ_LTM,IQ_TODAY,"CHP"))</f>
        <v/>
      </c>
      <c r="M258" s="28" t="str">
        <f>IF($A258="","",_xll.ciqfunctions.udf.CIQ($A258,"IQ_MGMT_RATE_RETURN",IQ_LTM,IQ_TODAY,"CHP"))</f>
        <v/>
      </c>
      <c r="N258" s="28" t="str">
        <f>IF($A258="","",_xll.ciqfunctions.udf.CIQ($A258,"IQ_GROSS_MARGIN",IQ_LTM,IQ_TODAY,"CHP"))</f>
        <v/>
      </c>
      <c r="O258" s="28" t="str">
        <f>IF($A258="","",_xll.ciqfunctions.udf.CIQ($A258,"IQ_EBITDA_MARGIN",IQ_LTM,IQ_TODAY,"CHP"))</f>
        <v/>
      </c>
      <c r="Q258" s="28" t="str">
        <f>IF($A258="","",_xll.ciqfunctions.udf.CIQ($A258,"IQ_FFO_INT",IQ_LTM,IQ_TODAY,"CHP"))</f>
        <v/>
      </c>
      <c r="R258" s="28" t="str">
        <f>IF($A258="","",_xll.ciqfunctions.udf.CIQ($A258,"IQ_EBITDA_INT",IQ_LTM,IQ_TODAY,"CHP"))</f>
        <v/>
      </c>
      <c r="S258" s="28" t="str">
        <f>IF($A258="","",_xll.ciqfunctions.udf.CIQ($A258,"IQ_FFO_TOTAL_DEBT",IQ_LTM,IQ_TODAY,"CHP"))</f>
        <v/>
      </c>
      <c r="T258" s="28" t="str">
        <f>IF($A258="","",_xll.ciqfunctions.udf.CIQ($A258,"IQ_NET_DEBT_EBITDA",IQ_LTM,IQ_TODAY,"CHP"))</f>
        <v/>
      </c>
      <c r="U258" s="28" t="str">
        <f>IF($A258="","",_xll.ciqfunctions.udf.CIQ($A258,"IQ_TOTAL_DEBT_CAP",IQ_LTM,IQ_TODAY,"CHP"))</f>
        <v/>
      </c>
      <c r="V258" s="28" t="str">
        <f>IF($A258="","",_xll.ciqfunctions.udf.CIQ($A258,"IQ_DEBT_TOTAL_LIAB",IQ_LTM,IQ_TODAY,"CHP"))</f>
        <v/>
      </c>
      <c r="W258" s="28" t="str">
        <f>IF($A258="","",_xll.ciqfunctions.udf.CIQ($A258,"IQ_TOTAL_DEBT_TOTAL_REV",IQ_LTM,IQ_TODAY,"CHP"))</f>
        <v/>
      </c>
      <c r="Y258" s="28" t="str">
        <f>IF($A258="","",_xll.ciqfunctions.udf.CIQ($A258,"IQ_FFO_PLUS_CASH_ST_DEBT",IQ_LTM,IQ_TODAY,"CHP"))</f>
        <v/>
      </c>
      <c r="Z258" s="28" t="str">
        <f>IF($A258="","",_xll.ciqfunctions.udf.CIQ($A258,"IQ_FFO_GROSS_PROFIT",IQ_LTM,IQ_TODAY,"CHP"))</f>
        <v/>
      </c>
      <c r="AA258" s="28" t="str">
        <f>IF($A258="","",_xll.ciqfunctions.udf.CIQ($A258,"IQ_BASIC_DEFENSE_INTERVAL",IQ_LTM,IQ_TODAY,"CHP"))</f>
        <v/>
      </c>
      <c r="AB258" s="28" t="str">
        <f>IF($A258="","",_xll.ciqfunctions.udf.CIQ($A258,"IQ_CURRENT_RATIO",IQ_LTM,IQ_TODAY,"CHP"))</f>
        <v/>
      </c>
      <c r="AC258" s="28" t="str">
        <f>IF($A258="","",_xll.ciqfunctions.udf.CIQ($A258,"IQ_QUICK_RATIO",IQ_LTM,IQ_TODAY,"CHP"))</f>
        <v/>
      </c>
    </row>
    <row r="259" spans="3:29" ht="12.75" customHeight="1" x14ac:dyDescent="0.2">
      <c r="C259" s="37" t="str">
        <f>IF($A259="","",_xll.ciqfunctions.udf.CIQ($A259,"IQ_PERIODDATE",IQ_LTM,IQ_TODAY,"CHP"))</f>
        <v/>
      </c>
      <c r="D259" s="28" t="str">
        <f>IF($A259="","",_xll.ciqfunctions.udf.CIQ($A259,"IQ_TOTAL_REV",IQ_LTM,IQ_TODAY,"CHP",,$B$4))</f>
        <v/>
      </c>
      <c r="E259" s="28" t="str">
        <f>IF($A259="","",_xll.ciqfunctions.udf.CIQ($A259,"IQ_TOTAL_EQUITY",IQ_LTM,IQ_TODAY,"CHP",,$B$4))</f>
        <v/>
      </c>
      <c r="F259" s="28" t="str">
        <f>IF($A259="","",_xll.ciqfunctions.udf.CIQ($A259,"IQ_RETURN_CAPITAL_CHP",IQ_LTM,IQ_TODAY,"CHP"))</f>
        <v/>
      </c>
      <c r="G259" s="28" t="str">
        <f>IF($A259="","",_xll.ciqfunctions.udf.CIQ($A259,"IQ_RECURRING_EARN_ASSETS",IQ_LTM,IQ_TODAY,"CHP"))</f>
        <v/>
      </c>
      <c r="H259" s="28" t="str">
        <f>IF($A259="","",_xll.ciqfunctions.udf.CIQ($A259,"IQ_NET_WORKING_CAP_REV",IQ_LTM,IQ_TODAY,"CHP"))</f>
        <v/>
      </c>
      <c r="I259" s="28" t="str">
        <f>IF($A259="","",_xll.ciqfunctions.udf.CIQ($A259,"IQ_ASSET_TURNOVER",IQ_LTM,IQ_TODAY,"CHP"))</f>
        <v/>
      </c>
      <c r="J259" s="28" t="str">
        <f>IF($A259="","",_xll.ciqfunctions.udf.CIQ($A259,"IQ_INTAN_ASSETS_REV",IQ_LTM,IQ_TODAY,"CHP"))</f>
        <v/>
      </c>
      <c r="K259" s="28" t="str">
        <f>IF($A259="","",_xll.ciqfunctions.udf.CIQ($A259,"IQ_NET_WORKING_CAP_TOTAL_ASSETS",IQ_LTM,IQ_TODAY,"CHP"))</f>
        <v/>
      </c>
      <c r="L259" s="28" t="str">
        <f>IF($A259="","",_xll.ciqfunctions.udf.CIQ($A259,"IQ_AP_AR",IQ_LTM,IQ_TODAY,"CHP"))</f>
        <v/>
      </c>
      <c r="M259" s="28" t="str">
        <f>IF($A259="","",_xll.ciqfunctions.udf.CIQ($A259,"IQ_MGMT_RATE_RETURN",IQ_LTM,IQ_TODAY,"CHP"))</f>
        <v/>
      </c>
      <c r="N259" s="28" t="str">
        <f>IF($A259="","",_xll.ciqfunctions.udf.CIQ($A259,"IQ_GROSS_MARGIN",IQ_LTM,IQ_TODAY,"CHP"))</f>
        <v/>
      </c>
      <c r="O259" s="28" t="str">
        <f>IF($A259="","",_xll.ciqfunctions.udf.CIQ($A259,"IQ_EBITDA_MARGIN",IQ_LTM,IQ_TODAY,"CHP"))</f>
        <v/>
      </c>
      <c r="Q259" s="28" t="str">
        <f>IF($A259="","",_xll.ciqfunctions.udf.CIQ($A259,"IQ_FFO_INT",IQ_LTM,IQ_TODAY,"CHP"))</f>
        <v/>
      </c>
      <c r="R259" s="28" t="str">
        <f>IF($A259="","",_xll.ciqfunctions.udf.CIQ($A259,"IQ_EBITDA_INT",IQ_LTM,IQ_TODAY,"CHP"))</f>
        <v/>
      </c>
      <c r="S259" s="28" t="str">
        <f>IF($A259="","",_xll.ciqfunctions.udf.CIQ($A259,"IQ_FFO_TOTAL_DEBT",IQ_LTM,IQ_TODAY,"CHP"))</f>
        <v/>
      </c>
      <c r="T259" s="28" t="str">
        <f>IF($A259="","",_xll.ciqfunctions.udf.CIQ($A259,"IQ_NET_DEBT_EBITDA",IQ_LTM,IQ_TODAY,"CHP"))</f>
        <v/>
      </c>
      <c r="U259" s="28" t="str">
        <f>IF($A259="","",_xll.ciqfunctions.udf.CIQ($A259,"IQ_TOTAL_DEBT_CAP",IQ_LTM,IQ_TODAY,"CHP"))</f>
        <v/>
      </c>
      <c r="V259" s="28" t="str">
        <f>IF($A259="","",_xll.ciqfunctions.udf.CIQ($A259,"IQ_DEBT_TOTAL_LIAB",IQ_LTM,IQ_TODAY,"CHP"))</f>
        <v/>
      </c>
      <c r="W259" s="28" t="str">
        <f>IF($A259="","",_xll.ciqfunctions.udf.CIQ($A259,"IQ_TOTAL_DEBT_TOTAL_REV",IQ_LTM,IQ_TODAY,"CHP"))</f>
        <v/>
      </c>
      <c r="Y259" s="28" t="str">
        <f>IF($A259="","",_xll.ciqfunctions.udf.CIQ($A259,"IQ_FFO_PLUS_CASH_ST_DEBT",IQ_LTM,IQ_TODAY,"CHP"))</f>
        <v/>
      </c>
      <c r="Z259" s="28" t="str">
        <f>IF($A259="","",_xll.ciqfunctions.udf.CIQ($A259,"IQ_FFO_GROSS_PROFIT",IQ_LTM,IQ_TODAY,"CHP"))</f>
        <v/>
      </c>
      <c r="AA259" s="28" t="str">
        <f>IF($A259="","",_xll.ciqfunctions.udf.CIQ($A259,"IQ_BASIC_DEFENSE_INTERVAL",IQ_LTM,IQ_TODAY,"CHP"))</f>
        <v/>
      </c>
      <c r="AB259" s="28" t="str">
        <f>IF($A259="","",_xll.ciqfunctions.udf.CIQ($A259,"IQ_CURRENT_RATIO",IQ_LTM,IQ_TODAY,"CHP"))</f>
        <v/>
      </c>
      <c r="AC259" s="28" t="str">
        <f>IF($A259="","",_xll.ciqfunctions.udf.CIQ($A259,"IQ_QUICK_RATIO",IQ_LTM,IQ_TODAY,"CHP"))</f>
        <v/>
      </c>
    </row>
    <row r="260" spans="3:29" ht="12.75" customHeight="1" x14ac:dyDescent="0.2">
      <c r="C260" s="37" t="str">
        <f>IF($A260="","",_xll.ciqfunctions.udf.CIQ($A260,"IQ_PERIODDATE",IQ_LTM,IQ_TODAY,"CHP"))</f>
        <v/>
      </c>
      <c r="D260" s="28" t="str">
        <f>IF($A260="","",_xll.ciqfunctions.udf.CIQ($A260,"IQ_TOTAL_REV",IQ_LTM,IQ_TODAY,"CHP",,$B$4))</f>
        <v/>
      </c>
      <c r="E260" s="28" t="str">
        <f>IF($A260="","",_xll.ciqfunctions.udf.CIQ($A260,"IQ_TOTAL_EQUITY",IQ_LTM,IQ_TODAY,"CHP",,$B$4))</f>
        <v/>
      </c>
      <c r="F260" s="28" t="str">
        <f>IF($A260="","",_xll.ciqfunctions.udf.CIQ($A260,"IQ_RETURN_CAPITAL_CHP",IQ_LTM,IQ_TODAY,"CHP"))</f>
        <v/>
      </c>
      <c r="G260" s="28" t="str">
        <f>IF($A260="","",_xll.ciqfunctions.udf.CIQ($A260,"IQ_RECURRING_EARN_ASSETS",IQ_LTM,IQ_TODAY,"CHP"))</f>
        <v/>
      </c>
      <c r="H260" s="28" t="str">
        <f>IF($A260="","",_xll.ciqfunctions.udf.CIQ($A260,"IQ_NET_WORKING_CAP_REV",IQ_LTM,IQ_TODAY,"CHP"))</f>
        <v/>
      </c>
      <c r="I260" s="28" t="str">
        <f>IF($A260="","",_xll.ciqfunctions.udf.CIQ($A260,"IQ_ASSET_TURNOVER",IQ_LTM,IQ_TODAY,"CHP"))</f>
        <v/>
      </c>
      <c r="J260" s="28" t="str">
        <f>IF($A260="","",_xll.ciqfunctions.udf.CIQ($A260,"IQ_INTAN_ASSETS_REV",IQ_LTM,IQ_TODAY,"CHP"))</f>
        <v/>
      </c>
      <c r="K260" s="28" t="str">
        <f>IF($A260="","",_xll.ciqfunctions.udf.CIQ($A260,"IQ_NET_WORKING_CAP_TOTAL_ASSETS",IQ_LTM,IQ_TODAY,"CHP"))</f>
        <v/>
      </c>
      <c r="L260" s="28" t="str">
        <f>IF($A260="","",_xll.ciqfunctions.udf.CIQ($A260,"IQ_AP_AR",IQ_LTM,IQ_TODAY,"CHP"))</f>
        <v/>
      </c>
      <c r="M260" s="28" t="str">
        <f>IF($A260="","",_xll.ciqfunctions.udf.CIQ($A260,"IQ_MGMT_RATE_RETURN",IQ_LTM,IQ_TODAY,"CHP"))</f>
        <v/>
      </c>
      <c r="N260" s="28" t="str">
        <f>IF($A260="","",_xll.ciqfunctions.udf.CIQ($A260,"IQ_GROSS_MARGIN",IQ_LTM,IQ_TODAY,"CHP"))</f>
        <v/>
      </c>
      <c r="O260" s="28" t="str">
        <f>IF($A260="","",_xll.ciqfunctions.udf.CIQ($A260,"IQ_EBITDA_MARGIN",IQ_LTM,IQ_TODAY,"CHP"))</f>
        <v/>
      </c>
      <c r="Q260" s="28" t="str">
        <f>IF($A260="","",_xll.ciqfunctions.udf.CIQ($A260,"IQ_FFO_INT",IQ_LTM,IQ_TODAY,"CHP"))</f>
        <v/>
      </c>
      <c r="R260" s="28" t="str">
        <f>IF($A260="","",_xll.ciqfunctions.udf.CIQ($A260,"IQ_EBITDA_INT",IQ_LTM,IQ_TODAY,"CHP"))</f>
        <v/>
      </c>
      <c r="S260" s="28" t="str">
        <f>IF($A260="","",_xll.ciqfunctions.udf.CIQ($A260,"IQ_FFO_TOTAL_DEBT",IQ_LTM,IQ_TODAY,"CHP"))</f>
        <v/>
      </c>
      <c r="T260" s="28" t="str">
        <f>IF($A260="","",_xll.ciqfunctions.udf.CIQ($A260,"IQ_NET_DEBT_EBITDA",IQ_LTM,IQ_TODAY,"CHP"))</f>
        <v/>
      </c>
      <c r="U260" s="28" t="str">
        <f>IF($A260="","",_xll.ciqfunctions.udf.CIQ($A260,"IQ_TOTAL_DEBT_CAP",IQ_LTM,IQ_TODAY,"CHP"))</f>
        <v/>
      </c>
      <c r="V260" s="28" t="str">
        <f>IF($A260="","",_xll.ciqfunctions.udf.CIQ($A260,"IQ_DEBT_TOTAL_LIAB",IQ_LTM,IQ_TODAY,"CHP"))</f>
        <v/>
      </c>
      <c r="W260" s="28" t="str">
        <f>IF($A260="","",_xll.ciqfunctions.udf.CIQ($A260,"IQ_TOTAL_DEBT_TOTAL_REV",IQ_LTM,IQ_TODAY,"CHP"))</f>
        <v/>
      </c>
      <c r="Y260" s="28" t="str">
        <f>IF($A260="","",_xll.ciqfunctions.udf.CIQ($A260,"IQ_FFO_PLUS_CASH_ST_DEBT",IQ_LTM,IQ_TODAY,"CHP"))</f>
        <v/>
      </c>
      <c r="Z260" s="28" t="str">
        <f>IF($A260="","",_xll.ciqfunctions.udf.CIQ($A260,"IQ_FFO_GROSS_PROFIT",IQ_LTM,IQ_TODAY,"CHP"))</f>
        <v/>
      </c>
      <c r="AA260" s="28" t="str">
        <f>IF($A260="","",_xll.ciqfunctions.udf.CIQ($A260,"IQ_BASIC_DEFENSE_INTERVAL",IQ_LTM,IQ_TODAY,"CHP"))</f>
        <v/>
      </c>
      <c r="AB260" s="28" t="str">
        <f>IF($A260="","",_xll.ciqfunctions.udf.CIQ($A260,"IQ_CURRENT_RATIO",IQ_LTM,IQ_TODAY,"CHP"))</f>
        <v/>
      </c>
      <c r="AC260" s="28" t="str">
        <f>IF($A260="","",_xll.ciqfunctions.udf.CIQ($A260,"IQ_QUICK_RATIO",IQ_LTM,IQ_TODAY,"CHP"))</f>
        <v/>
      </c>
    </row>
    <row r="261" spans="3:29" ht="12.75" customHeight="1" x14ac:dyDescent="0.2">
      <c r="C261" s="37" t="str">
        <f>IF($A261="","",_xll.ciqfunctions.udf.CIQ($A261,"IQ_PERIODDATE",IQ_LTM,IQ_TODAY,"CHP"))</f>
        <v/>
      </c>
      <c r="D261" s="28" t="str">
        <f>IF($A261="","",_xll.ciqfunctions.udf.CIQ($A261,"IQ_TOTAL_REV",IQ_LTM,IQ_TODAY,"CHP",,$B$4))</f>
        <v/>
      </c>
      <c r="E261" s="28" t="str">
        <f>IF($A261="","",_xll.ciqfunctions.udf.CIQ($A261,"IQ_TOTAL_EQUITY",IQ_LTM,IQ_TODAY,"CHP",,$B$4))</f>
        <v/>
      </c>
      <c r="F261" s="28" t="str">
        <f>IF($A261="","",_xll.ciqfunctions.udf.CIQ($A261,"IQ_RETURN_CAPITAL_CHP",IQ_LTM,IQ_TODAY,"CHP"))</f>
        <v/>
      </c>
      <c r="G261" s="28" t="str">
        <f>IF($A261="","",_xll.ciqfunctions.udf.CIQ($A261,"IQ_RECURRING_EARN_ASSETS",IQ_LTM,IQ_TODAY,"CHP"))</f>
        <v/>
      </c>
      <c r="H261" s="28" t="str">
        <f>IF($A261="","",_xll.ciqfunctions.udf.CIQ($A261,"IQ_NET_WORKING_CAP_REV",IQ_LTM,IQ_TODAY,"CHP"))</f>
        <v/>
      </c>
      <c r="I261" s="28" t="str">
        <f>IF($A261="","",_xll.ciqfunctions.udf.CIQ($A261,"IQ_ASSET_TURNOVER",IQ_LTM,IQ_TODAY,"CHP"))</f>
        <v/>
      </c>
      <c r="J261" s="28" t="str">
        <f>IF($A261="","",_xll.ciqfunctions.udf.CIQ($A261,"IQ_INTAN_ASSETS_REV",IQ_LTM,IQ_TODAY,"CHP"))</f>
        <v/>
      </c>
      <c r="K261" s="28" t="str">
        <f>IF($A261="","",_xll.ciqfunctions.udf.CIQ($A261,"IQ_NET_WORKING_CAP_TOTAL_ASSETS",IQ_LTM,IQ_TODAY,"CHP"))</f>
        <v/>
      </c>
      <c r="L261" s="28" t="str">
        <f>IF($A261="","",_xll.ciqfunctions.udf.CIQ($A261,"IQ_AP_AR",IQ_LTM,IQ_TODAY,"CHP"))</f>
        <v/>
      </c>
      <c r="M261" s="28" t="str">
        <f>IF($A261="","",_xll.ciqfunctions.udf.CIQ($A261,"IQ_MGMT_RATE_RETURN",IQ_LTM,IQ_TODAY,"CHP"))</f>
        <v/>
      </c>
      <c r="N261" s="28" t="str">
        <f>IF($A261="","",_xll.ciqfunctions.udf.CIQ($A261,"IQ_GROSS_MARGIN",IQ_LTM,IQ_TODAY,"CHP"))</f>
        <v/>
      </c>
      <c r="O261" s="28" t="str">
        <f>IF($A261="","",_xll.ciqfunctions.udf.CIQ($A261,"IQ_EBITDA_MARGIN",IQ_LTM,IQ_TODAY,"CHP"))</f>
        <v/>
      </c>
      <c r="Q261" s="28" t="str">
        <f>IF($A261="","",_xll.ciqfunctions.udf.CIQ($A261,"IQ_FFO_INT",IQ_LTM,IQ_TODAY,"CHP"))</f>
        <v/>
      </c>
      <c r="R261" s="28" t="str">
        <f>IF($A261="","",_xll.ciqfunctions.udf.CIQ($A261,"IQ_EBITDA_INT",IQ_LTM,IQ_TODAY,"CHP"))</f>
        <v/>
      </c>
      <c r="S261" s="28" t="str">
        <f>IF($A261="","",_xll.ciqfunctions.udf.CIQ($A261,"IQ_FFO_TOTAL_DEBT",IQ_LTM,IQ_TODAY,"CHP"))</f>
        <v/>
      </c>
      <c r="T261" s="28" t="str">
        <f>IF($A261="","",_xll.ciqfunctions.udf.CIQ($A261,"IQ_NET_DEBT_EBITDA",IQ_LTM,IQ_TODAY,"CHP"))</f>
        <v/>
      </c>
      <c r="U261" s="28" t="str">
        <f>IF($A261="","",_xll.ciqfunctions.udf.CIQ($A261,"IQ_TOTAL_DEBT_CAP",IQ_LTM,IQ_TODAY,"CHP"))</f>
        <v/>
      </c>
      <c r="V261" s="28" t="str">
        <f>IF($A261="","",_xll.ciqfunctions.udf.CIQ($A261,"IQ_DEBT_TOTAL_LIAB",IQ_LTM,IQ_TODAY,"CHP"))</f>
        <v/>
      </c>
      <c r="W261" s="28" t="str">
        <f>IF($A261="","",_xll.ciqfunctions.udf.CIQ($A261,"IQ_TOTAL_DEBT_TOTAL_REV",IQ_LTM,IQ_TODAY,"CHP"))</f>
        <v/>
      </c>
      <c r="Y261" s="28" t="str">
        <f>IF($A261="","",_xll.ciqfunctions.udf.CIQ($A261,"IQ_FFO_PLUS_CASH_ST_DEBT",IQ_LTM,IQ_TODAY,"CHP"))</f>
        <v/>
      </c>
      <c r="Z261" s="28" t="str">
        <f>IF($A261="","",_xll.ciqfunctions.udf.CIQ($A261,"IQ_FFO_GROSS_PROFIT",IQ_LTM,IQ_TODAY,"CHP"))</f>
        <v/>
      </c>
      <c r="AA261" s="28" t="str">
        <f>IF($A261="","",_xll.ciqfunctions.udf.CIQ($A261,"IQ_BASIC_DEFENSE_INTERVAL",IQ_LTM,IQ_TODAY,"CHP"))</f>
        <v/>
      </c>
      <c r="AB261" s="28" t="str">
        <f>IF($A261="","",_xll.ciqfunctions.udf.CIQ($A261,"IQ_CURRENT_RATIO",IQ_LTM,IQ_TODAY,"CHP"))</f>
        <v/>
      </c>
      <c r="AC261" s="28" t="str">
        <f>IF($A261="","",_xll.ciqfunctions.udf.CIQ($A261,"IQ_QUICK_RATIO",IQ_LTM,IQ_TODAY,"CHP"))</f>
        <v/>
      </c>
    </row>
    <row r="262" spans="3:29" ht="12.75" customHeight="1" x14ac:dyDescent="0.2">
      <c r="C262" s="37" t="str">
        <f>IF($A262="","",_xll.ciqfunctions.udf.CIQ($A262,"IQ_PERIODDATE",IQ_LTM,IQ_TODAY,"CHP"))</f>
        <v/>
      </c>
      <c r="D262" s="28" t="str">
        <f>IF($A262="","",_xll.ciqfunctions.udf.CIQ($A262,"IQ_TOTAL_REV",IQ_LTM,IQ_TODAY,"CHP",,$B$4))</f>
        <v/>
      </c>
      <c r="E262" s="28" t="str">
        <f>IF($A262="","",_xll.ciqfunctions.udf.CIQ($A262,"IQ_TOTAL_EQUITY",IQ_LTM,IQ_TODAY,"CHP",,$B$4))</f>
        <v/>
      </c>
      <c r="F262" s="28" t="str">
        <f>IF($A262="","",_xll.ciqfunctions.udf.CIQ($A262,"IQ_RETURN_CAPITAL_CHP",IQ_LTM,IQ_TODAY,"CHP"))</f>
        <v/>
      </c>
      <c r="G262" s="28" t="str">
        <f>IF($A262="","",_xll.ciqfunctions.udf.CIQ($A262,"IQ_RECURRING_EARN_ASSETS",IQ_LTM,IQ_TODAY,"CHP"))</f>
        <v/>
      </c>
      <c r="H262" s="28" t="str">
        <f>IF($A262="","",_xll.ciqfunctions.udf.CIQ($A262,"IQ_NET_WORKING_CAP_REV",IQ_LTM,IQ_TODAY,"CHP"))</f>
        <v/>
      </c>
      <c r="I262" s="28" t="str">
        <f>IF($A262="","",_xll.ciqfunctions.udf.CIQ($A262,"IQ_ASSET_TURNOVER",IQ_LTM,IQ_TODAY,"CHP"))</f>
        <v/>
      </c>
      <c r="J262" s="28" t="str">
        <f>IF($A262="","",_xll.ciqfunctions.udf.CIQ($A262,"IQ_INTAN_ASSETS_REV",IQ_LTM,IQ_TODAY,"CHP"))</f>
        <v/>
      </c>
      <c r="K262" s="28" t="str">
        <f>IF($A262="","",_xll.ciqfunctions.udf.CIQ($A262,"IQ_NET_WORKING_CAP_TOTAL_ASSETS",IQ_LTM,IQ_TODAY,"CHP"))</f>
        <v/>
      </c>
      <c r="L262" s="28" t="str">
        <f>IF($A262="","",_xll.ciqfunctions.udf.CIQ($A262,"IQ_AP_AR",IQ_LTM,IQ_TODAY,"CHP"))</f>
        <v/>
      </c>
      <c r="M262" s="28" t="str">
        <f>IF($A262="","",_xll.ciqfunctions.udf.CIQ($A262,"IQ_MGMT_RATE_RETURN",IQ_LTM,IQ_TODAY,"CHP"))</f>
        <v/>
      </c>
      <c r="N262" s="28" t="str">
        <f>IF($A262="","",_xll.ciqfunctions.udf.CIQ($A262,"IQ_GROSS_MARGIN",IQ_LTM,IQ_TODAY,"CHP"))</f>
        <v/>
      </c>
      <c r="O262" s="28" t="str">
        <f>IF($A262="","",_xll.ciqfunctions.udf.CIQ($A262,"IQ_EBITDA_MARGIN",IQ_LTM,IQ_TODAY,"CHP"))</f>
        <v/>
      </c>
      <c r="Q262" s="28" t="str">
        <f>IF($A262="","",_xll.ciqfunctions.udf.CIQ($A262,"IQ_FFO_INT",IQ_LTM,IQ_TODAY,"CHP"))</f>
        <v/>
      </c>
      <c r="R262" s="28" t="str">
        <f>IF($A262="","",_xll.ciqfunctions.udf.CIQ($A262,"IQ_EBITDA_INT",IQ_LTM,IQ_TODAY,"CHP"))</f>
        <v/>
      </c>
      <c r="S262" s="28" t="str">
        <f>IF($A262="","",_xll.ciqfunctions.udf.CIQ($A262,"IQ_FFO_TOTAL_DEBT",IQ_LTM,IQ_TODAY,"CHP"))</f>
        <v/>
      </c>
      <c r="T262" s="28" t="str">
        <f>IF($A262="","",_xll.ciqfunctions.udf.CIQ($A262,"IQ_NET_DEBT_EBITDA",IQ_LTM,IQ_TODAY,"CHP"))</f>
        <v/>
      </c>
      <c r="U262" s="28" t="str">
        <f>IF($A262="","",_xll.ciqfunctions.udf.CIQ($A262,"IQ_TOTAL_DEBT_CAP",IQ_LTM,IQ_TODAY,"CHP"))</f>
        <v/>
      </c>
      <c r="V262" s="28" t="str">
        <f>IF($A262="","",_xll.ciqfunctions.udf.CIQ($A262,"IQ_DEBT_TOTAL_LIAB",IQ_LTM,IQ_TODAY,"CHP"))</f>
        <v/>
      </c>
      <c r="W262" s="28" t="str">
        <f>IF($A262="","",_xll.ciqfunctions.udf.CIQ($A262,"IQ_TOTAL_DEBT_TOTAL_REV",IQ_LTM,IQ_TODAY,"CHP"))</f>
        <v/>
      </c>
      <c r="Y262" s="28" t="str">
        <f>IF($A262="","",_xll.ciqfunctions.udf.CIQ($A262,"IQ_FFO_PLUS_CASH_ST_DEBT",IQ_LTM,IQ_TODAY,"CHP"))</f>
        <v/>
      </c>
      <c r="Z262" s="28" t="str">
        <f>IF($A262="","",_xll.ciqfunctions.udf.CIQ($A262,"IQ_FFO_GROSS_PROFIT",IQ_LTM,IQ_TODAY,"CHP"))</f>
        <v/>
      </c>
      <c r="AA262" s="28" t="str">
        <f>IF($A262="","",_xll.ciqfunctions.udf.CIQ($A262,"IQ_BASIC_DEFENSE_INTERVAL",IQ_LTM,IQ_TODAY,"CHP"))</f>
        <v/>
      </c>
      <c r="AB262" s="28" t="str">
        <f>IF($A262="","",_xll.ciqfunctions.udf.CIQ($A262,"IQ_CURRENT_RATIO",IQ_LTM,IQ_TODAY,"CHP"))</f>
        <v/>
      </c>
      <c r="AC262" s="28" t="str">
        <f>IF($A262="","",_xll.ciqfunctions.udf.CIQ($A262,"IQ_QUICK_RATIO",IQ_LTM,IQ_TODAY,"CHP"))</f>
        <v/>
      </c>
    </row>
    <row r="263" spans="3:29" ht="12.75" customHeight="1" x14ac:dyDescent="0.2">
      <c r="C263" s="37" t="str">
        <f>IF($A263="","",_xll.ciqfunctions.udf.CIQ($A263,"IQ_PERIODDATE",IQ_LTM,IQ_TODAY,"CHP"))</f>
        <v/>
      </c>
      <c r="D263" s="28" t="str">
        <f>IF($A263="","",_xll.ciqfunctions.udf.CIQ($A263,"IQ_TOTAL_REV",IQ_LTM,IQ_TODAY,"CHP",,$B$4))</f>
        <v/>
      </c>
      <c r="E263" s="28" t="str">
        <f>IF($A263="","",_xll.ciqfunctions.udf.CIQ($A263,"IQ_TOTAL_EQUITY",IQ_LTM,IQ_TODAY,"CHP",,$B$4))</f>
        <v/>
      </c>
      <c r="F263" s="28" t="str">
        <f>IF($A263="","",_xll.ciqfunctions.udf.CIQ($A263,"IQ_RETURN_CAPITAL_CHP",IQ_LTM,IQ_TODAY,"CHP"))</f>
        <v/>
      </c>
      <c r="G263" s="28" t="str">
        <f>IF($A263="","",_xll.ciqfunctions.udf.CIQ($A263,"IQ_RECURRING_EARN_ASSETS",IQ_LTM,IQ_TODAY,"CHP"))</f>
        <v/>
      </c>
      <c r="H263" s="28" t="str">
        <f>IF($A263="","",_xll.ciqfunctions.udf.CIQ($A263,"IQ_NET_WORKING_CAP_REV",IQ_LTM,IQ_TODAY,"CHP"))</f>
        <v/>
      </c>
      <c r="I263" s="28" t="str">
        <f>IF($A263="","",_xll.ciqfunctions.udf.CIQ($A263,"IQ_ASSET_TURNOVER",IQ_LTM,IQ_TODAY,"CHP"))</f>
        <v/>
      </c>
      <c r="J263" s="28" t="str">
        <f>IF($A263="","",_xll.ciqfunctions.udf.CIQ($A263,"IQ_INTAN_ASSETS_REV",IQ_LTM,IQ_TODAY,"CHP"))</f>
        <v/>
      </c>
      <c r="K263" s="28" t="str">
        <f>IF($A263="","",_xll.ciqfunctions.udf.CIQ($A263,"IQ_NET_WORKING_CAP_TOTAL_ASSETS",IQ_LTM,IQ_TODAY,"CHP"))</f>
        <v/>
      </c>
      <c r="L263" s="28" t="str">
        <f>IF($A263="","",_xll.ciqfunctions.udf.CIQ($A263,"IQ_AP_AR",IQ_LTM,IQ_TODAY,"CHP"))</f>
        <v/>
      </c>
      <c r="M263" s="28" t="str">
        <f>IF($A263="","",_xll.ciqfunctions.udf.CIQ($A263,"IQ_MGMT_RATE_RETURN",IQ_LTM,IQ_TODAY,"CHP"))</f>
        <v/>
      </c>
      <c r="N263" s="28" t="str">
        <f>IF($A263="","",_xll.ciqfunctions.udf.CIQ($A263,"IQ_GROSS_MARGIN",IQ_LTM,IQ_TODAY,"CHP"))</f>
        <v/>
      </c>
      <c r="O263" s="28" t="str">
        <f>IF($A263="","",_xll.ciqfunctions.udf.CIQ($A263,"IQ_EBITDA_MARGIN",IQ_LTM,IQ_TODAY,"CHP"))</f>
        <v/>
      </c>
      <c r="Q263" s="28" t="str">
        <f>IF($A263="","",_xll.ciqfunctions.udf.CIQ($A263,"IQ_FFO_INT",IQ_LTM,IQ_TODAY,"CHP"))</f>
        <v/>
      </c>
      <c r="R263" s="28" t="str">
        <f>IF($A263="","",_xll.ciqfunctions.udf.CIQ($A263,"IQ_EBITDA_INT",IQ_LTM,IQ_TODAY,"CHP"))</f>
        <v/>
      </c>
      <c r="S263" s="28" t="str">
        <f>IF($A263="","",_xll.ciqfunctions.udf.CIQ($A263,"IQ_FFO_TOTAL_DEBT",IQ_LTM,IQ_TODAY,"CHP"))</f>
        <v/>
      </c>
      <c r="T263" s="28" t="str">
        <f>IF($A263="","",_xll.ciqfunctions.udf.CIQ($A263,"IQ_NET_DEBT_EBITDA",IQ_LTM,IQ_TODAY,"CHP"))</f>
        <v/>
      </c>
      <c r="U263" s="28" t="str">
        <f>IF($A263="","",_xll.ciqfunctions.udf.CIQ($A263,"IQ_TOTAL_DEBT_CAP",IQ_LTM,IQ_TODAY,"CHP"))</f>
        <v/>
      </c>
      <c r="V263" s="28" t="str">
        <f>IF($A263="","",_xll.ciqfunctions.udf.CIQ($A263,"IQ_DEBT_TOTAL_LIAB",IQ_LTM,IQ_TODAY,"CHP"))</f>
        <v/>
      </c>
      <c r="W263" s="28" t="str">
        <f>IF($A263="","",_xll.ciqfunctions.udf.CIQ($A263,"IQ_TOTAL_DEBT_TOTAL_REV",IQ_LTM,IQ_TODAY,"CHP"))</f>
        <v/>
      </c>
      <c r="Y263" s="28" t="str">
        <f>IF($A263="","",_xll.ciqfunctions.udf.CIQ($A263,"IQ_FFO_PLUS_CASH_ST_DEBT",IQ_LTM,IQ_TODAY,"CHP"))</f>
        <v/>
      </c>
      <c r="Z263" s="28" t="str">
        <f>IF($A263="","",_xll.ciqfunctions.udf.CIQ($A263,"IQ_FFO_GROSS_PROFIT",IQ_LTM,IQ_TODAY,"CHP"))</f>
        <v/>
      </c>
      <c r="AA263" s="28" t="str">
        <f>IF($A263="","",_xll.ciqfunctions.udf.CIQ($A263,"IQ_BASIC_DEFENSE_INTERVAL",IQ_LTM,IQ_TODAY,"CHP"))</f>
        <v/>
      </c>
      <c r="AB263" s="28" t="str">
        <f>IF($A263="","",_xll.ciqfunctions.udf.CIQ($A263,"IQ_CURRENT_RATIO",IQ_LTM,IQ_TODAY,"CHP"))</f>
        <v/>
      </c>
      <c r="AC263" s="28" t="str">
        <f>IF($A263="","",_xll.ciqfunctions.udf.CIQ($A263,"IQ_QUICK_RATIO",IQ_LTM,IQ_TODAY,"CHP"))</f>
        <v/>
      </c>
    </row>
    <row r="264" spans="3:29" ht="12.75" customHeight="1" x14ac:dyDescent="0.2">
      <c r="C264" s="37" t="str">
        <f>IF($A264="","",_xll.ciqfunctions.udf.CIQ($A264,"IQ_PERIODDATE",IQ_LTM,IQ_TODAY,"CHP"))</f>
        <v/>
      </c>
      <c r="D264" s="28" t="str">
        <f>IF($A264="","",_xll.ciqfunctions.udf.CIQ($A264,"IQ_TOTAL_REV",IQ_LTM,IQ_TODAY,"CHP",,$B$4))</f>
        <v/>
      </c>
      <c r="E264" s="28" t="str">
        <f>IF($A264="","",_xll.ciqfunctions.udf.CIQ($A264,"IQ_TOTAL_EQUITY",IQ_LTM,IQ_TODAY,"CHP",,$B$4))</f>
        <v/>
      </c>
      <c r="F264" s="28" t="str">
        <f>IF($A264="","",_xll.ciqfunctions.udf.CIQ($A264,"IQ_RETURN_CAPITAL_CHP",IQ_LTM,IQ_TODAY,"CHP"))</f>
        <v/>
      </c>
      <c r="G264" s="28" t="str">
        <f>IF($A264="","",_xll.ciqfunctions.udf.CIQ($A264,"IQ_RECURRING_EARN_ASSETS",IQ_LTM,IQ_TODAY,"CHP"))</f>
        <v/>
      </c>
      <c r="H264" s="28" t="str">
        <f>IF($A264="","",_xll.ciqfunctions.udf.CIQ($A264,"IQ_NET_WORKING_CAP_REV",IQ_LTM,IQ_TODAY,"CHP"))</f>
        <v/>
      </c>
      <c r="I264" s="28" t="str">
        <f>IF($A264="","",_xll.ciqfunctions.udf.CIQ($A264,"IQ_ASSET_TURNOVER",IQ_LTM,IQ_TODAY,"CHP"))</f>
        <v/>
      </c>
      <c r="J264" s="28" t="str">
        <f>IF($A264="","",_xll.ciqfunctions.udf.CIQ($A264,"IQ_INTAN_ASSETS_REV",IQ_LTM,IQ_TODAY,"CHP"))</f>
        <v/>
      </c>
      <c r="K264" s="28" t="str">
        <f>IF($A264="","",_xll.ciqfunctions.udf.CIQ($A264,"IQ_NET_WORKING_CAP_TOTAL_ASSETS",IQ_LTM,IQ_TODAY,"CHP"))</f>
        <v/>
      </c>
      <c r="L264" s="28" t="str">
        <f>IF($A264="","",_xll.ciqfunctions.udf.CIQ($A264,"IQ_AP_AR",IQ_LTM,IQ_TODAY,"CHP"))</f>
        <v/>
      </c>
      <c r="M264" s="28" t="str">
        <f>IF($A264="","",_xll.ciqfunctions.udf.CIQ($A264,"IQ_MGMT_RATE_RETURN",IQ_LTM,IQ_TODAY,"CHP"))</f>
        <v/>
      </c>
      <c r="N264" s="28" t="str">
        <f>IF($A264="","",_xll.ciqfunctions.udf.CIQ($A264,"IQ_GROSS_MARGIN",IQ_LTM,IQ_TODAY,"CHP"))</f>
        <v/>
      </c>
      <c r="O264" s="28" t="str">
        <f>IF($A264="","",_xll.ciqfunctions.udf.CIQ($A264,"IQ_EBITDA_MARGIN",IQ_LTM,IQ_TODAY,"CHP"))</f>
        <v/>
      </c>
      <c r="Q264" s="28" t="str">
        <f>IF($A264="","",_xll.ciqfunctions.udf.CIQ($A264,"IQ_FFO_INT",IQ_LTM,IQ_TODAY,"CHP"))</f>
        <v/>
      </c>
      <c r="R264" s="28" t="str">
        <f>IF($A264="","",_xll.ciqfunctions.udf.CIQ($A264,"IQ_EBITDA_INT",IQ_LTM,IQ_TODAY,"CHP"))</f>
        <v/>
      </c>
      <c r="S264" s="28" t="str">
        <f>IF($A264="","",_xll.ciqfunctions.udf.CIQ($A264,"IQ_FFO_TOTAL_DEBT",IQ_LTM,IQ_TODAY,"CHP"))</f>
        <v/>
      </c>
      <c r="T264" s="28" t="str">
        <f>IF($A264="","",_xll.ciqfunctions.udf.CIQ($A264,"IQ_NET_DEBT_EBITDA",IQ_LTM,IQ_TODAY,"CHP"))</f>
        <v/>
      </c>
      <c r="U264" s="28" t="str">
        <f>IF($A264="","",_xll.ciqfunctions.udf.CIQ($A264,"IQ_TOTAL_DEBT_CAP",IQ_LTM,IQ_TODAY,"CHP"))</f>
        <v/>
      </c>
      <c r="V264" s="28" t="str">
        <f>IF($A264="","",_xll.ciqfunctions.udf.CIQ($A264,"IQ_DEBT_TOTAL_LIAB",IQ_LTM,IQ_TODAY,"CHP"))</f>
        <v/>
      </c>
      <c r="W264" s="28" t="str">
        <f>IF($A264="","",_xll.ciqfunctions.udf.CIQ($A264,"IQ_TOTAL_DEBT_TOTAL_REV",IQ_LTM,IQ_TODAY,"CHP"))</f>
        <v/>
      </c>
      <c r="Y264" s="28" t="str">
        <f>IF($A264="","",_xll.ciqfunctions.udf.CIQ($A264,"IQ_FFO_PLUS_CASH_ST_DEBT",IQ_LTM,IQ_TODAY,"CHP"))</f>
        <v/>
      </c>
      <c r="Z264" s="28" t="str">
        <f>IF($A264="","",_xll.ciqfunctions.udf.CIQ($A264,"IQ_FFO_GROSS_PROFIT",IQ_LTM,IQ_TODAY,"CHP"))</f>
        <v/>
      </c>
      <c r="AA264" s="28" t="str">
        <f>IF($A264="","",_xll.ciqfunctions.udf.CIQ($A264,"IQ_BASIC_DEFENSE_INTERVAL",IQ_LTM,IQ_TODAY,"CHP"))</f>
        <v/>
      </c>
      <c r="AB264" s="28" t="str">
        <f>IF($A264="","",_xll.ciqfunctions.udf.CIQ($A264,"IQ_CURRENT_RATIO",IQ_LTM,IQ_TODAY,"CHP"))</f>
        <v/>
      </c>
      <c r="AC264" s="28" t="str">
        <f>IF($A264="","",_xll.ciqfunctions.udf.CIQ($A264,"IQ_QUICK_RATIO",IQ_LTM,IQ_TODAY,"CHP"))</f>
        <v/>
      </c>
    </row>
    <row r="265" spans="3:29" ht="12.75" customHeight="1" x14ac:dyDescent="0.2">
      <c r="C265" s="37" t="str">
        <f>IF($A265="","",_xll.ciqfunctions.udf.CIQ($A265,"IQ_PERIODDATE",IQ_LTM,IQ_TODAY,"CHP"))</f>
        <v/>
      </c>
      <c r="D265" s="28" t="str">
        <f>IF($A265="","",_xll.ciqfunctions.udf.CIQ($A265,"IQ_TOTAL_REV",IQ_LTM,IQ_TODAY,"CHP",,$B$4))</f>
        <v/>
      </c>
      <c r="E265" s="28" t="str">
        <f>IF($A265="","",_xll.ciqfunctions.udf.CIQ($A265,"IQ_TOTAL_EQUITY",IQ_LTM,IQ_TODAY,"CHP",,$B$4))</f>
        <v/>
      </c>
      <c r="F265" s="28" t="str">
        <f>IF($A265="","",_xll.ciqfunctions.udf.CIQ($A265,"IQ_RETURN_CAPITAL_CHP",IQ_LTM,IQ_TODAY,"CHP"))</f>
        <v/>
      </c>
      <c r="G265" s="28" t="str">
        <f>IF($A265="","",_xll.ciqfunctions.udf.CIQ($A265,"IQ_RECURRING_EARN_ASSETS",IQ_LTM,IQ_TODAY,"CHP"))</f>
        <v/>
      </c>
      <c r="H265" s="28" t="str">
        <f>IF($A265="","",_xll.ciqfunctions.udf.CIQ($A265,"IQ_NET_WORKING_CAP_REV",IQ_LTM,IQ_TODAY,"CHP"))</f>
        <v/>
      </c>
      <c r="I265" s="28" t="str">
        <f>IF($A265="","",_xll.ciqfunctions.udf.CIQ($A265,"IQ_ASSET_TURNOVER",IQ_LTM,IQ_TODAY,"CHP"))</f>
        <v/>
      </c>
      <c r="J265" s="28" t="str">
        <f>IF($A265="","",_xll.ciqfunctions.udf.CIQ($A265,"IQ_INTAN_ASSETS_REV",IQ_LTM,IQ_TODAY,"CHP"))</f>
        <v/>
      </c>
      <c r="K265" s="28" t="str">
        <f>IF($A265="","",_xll.ciqfunctions.udf.CIQ($A265,"IQ_NET_WORKING_CAP_TOTAL_ASSETS",IQ_LTM,IQ_TODAY,"CHP"))</f>
        <v/>
      </c>
      <c r="L265" s="28" t="str">
        <f>IF($A265="","",_xll.ciqfunctions.udf.CIQ($A265,"IQ_AP_AR",IQ_LTM,IQ_TODAY,"CHP"))</f>
        <v/>
      </c>
      <c r="M265" s="28" t="str">
        <f>IF($A265="","",_xll.ciqfunctions.udf.CIQ($A265,"IQ_MGMT_RATE_RETURN",IQ_LTM,IQ_TODAY,"CHP"))</f>
        <v/>
      </c>
      <c r="N265" s="28" t="str">
        <f>IF($A265="","",_xll.ciqfunctions.udf.CIQ($A265,"IQ_GROSS_MARGIN",IQ_LTM,IQ_TODAY,"CHP"))</f>
        <v/>
      </c>
      <c r="O265" s="28" t="str">
        <f>IF($A265="","",_xll.ciqfunctions.udf.CIQ($A265,"IQ_EBITDA_MARGIN",IQ_LTM,IQ_TODAY,"CHP"))</f>
        <v/>
      </c>
      <c r="Q265" s="28" t="str">
        <f>IF($A265="","",_xll.ciqfunctions.udf.CIQ($A265,"IQ_FFO_INT",IQ_LTM,IQ_TODAY,"CHP"))</f>
        <v/>
      </c>
      <c r="R265" s="28" t="str">
        <f>IF($A265="","",_xll.ciqfunctions.udf.CIQ($A265,"IQ_EBITDA_INT",IQ_LTM,IQ_TODAY,"CHP"))</f>
        <v/>
      </c>
      <c r="S265" s="28" t="str">
        <f>IF($A265="","",_xll.ciqfunctions.udf.CIQ($A265,"IQ_FFO_TOTAL_DEBT",IQ_LTM,IQ_TODAY,"CHP"))</f>
        <v/>
      </c>
      <c r="T265" s="28" t="str">
        <f>IF($A265="","",_xll.ciqfunctions.udf.CIQ($A265,"IQ_NET_DEBT_EBITDA",IQ_LTM,IQ_TODAY,"CHP"))</f>
        <v/>
      </c>
      <c r="U265" s="28" t="str">
        <f>IF($A265="","",_xll.ciqfunctions.udf.CIQ($A265,"IQ_TOTAL_DEBT_CAP",IQ_LTM,IQ_TODAY,"CHP"))</f>
        <v/>
      </c>
      <c r="V265" s="28" t="str">
        <f>IF($A265="","",_xll.ciqfunctions.udf.CIQ($A265,"IQ_DEBT_TOTAL_LIAB",IQ_LTM,IQ_TODAY,"CHP"))</f>
        <v/>
      </c>
      <c r="W265" s="28" t="str">
        <f>IF($A265="","",_xll.ciqfunctions.udf.CIQ($A265,"IQ_TOTAL_DEBT_TOTAL_REV",IQ_LTM,IQ_TODAY,"CHP"))</f>
        <v/>
      </c>
      <c r="Y265" s="28" t="str">
        <f>IF($A265="","",_xll.ciqfunctions.udf.CIQ($A265,"IQ_FFO_PLUS_CASH_ST_DEBT",IQ_LTM,IQ_TODAY,"CHP"))</f>
        <v/>
      </c>
      <c r="Z265" s="28" t="str">
        <f>IF($A265="","",_xll.ciqfunctions.udf.CIQ($A265,"IQ_FFO_GROSS_PROFIT",IQ_LTM,IQ_TODAY,"CHP"))</f>
        <v/>
      </c>
      <c r="AA265" s="28" t="str">
        <f>IF($A265="","",_xll.ciqfunctions.udf.CIQ($A265,"IQ_BASIC_DEFENSE_INTERVAL",IQ_LTM,IQ_TODAY,"CHP"))</f>
        <v/>
      </c>
      <c r="AB265" s="28" t="str">
        <f>IF($A265="","",_xll.ciqfunctions.udf.CIQ($A265,"IQ_CURRENT_RATIO",IQ_LTM,IQ_TODAY,"CHP"))</f>
        <v/>
      </c>
      <c r="AC265" s="28" t="str">
        <f>IF($A265="","",_xll.ciqfunctions.udf.CIQ($A265,"IQ_QUICK_RATIO",IQ_LTM,IQ_TODAY,"CHP"))</f>
        <v/>
      </c>
    </row>
    <row r="266" spans="3:29" ht="12.75" customHeight="1" x14ac:dyDescent="0.2">
      <c r="C266" s="37" t="str">
        <f>IF($A266="","",_xll.ciqfunctions.udf.CIQ($A266,"IQ_PERIODDATE",IQ_LTM,IQ_TODAY,"CHP"))</f>
        <v/>
      </c>
      <c r="D266" s="28" t="str">
        <f>IF($A266="","",_xll.ciqfunctions.udf.CIQ($A266,"IQ_TOTAL_REV",IQ_LTM,IQ_TODAY,"CHP",,$B$4))</f>
        <v/>
      </c>
      <c r="E266" s="28" t="str">
        <f>IF($A266="","",_xll.ciqfunctions.udf.CIQ($A266,"IQ_TOTAL_EQUITY",IQ_LTM,IQ_TODAY,"CHP",,$B$4))</f>
        <v/>
      </c>
      <c r="F266" s="28" t="str">
        <f>IF($A266="","",_xll.ciqfunctions.udf.CIQ($A266,"IQ_RETURN_CAPITAL_CHP",IQ_LTM,IQ_TODAY,"CHP"))</f>
        <v/>
      </c>
      <c r="G266" s="28" t="str">
        <f>IF($A266="","",_xll.ciqfunctions.udf.CIQ($A266,"IQ_RECURRING_EARN_ASSETS",IQ_LTM,IQ_TODAY,"CHP"))</f>
        <v/>
      </c>
      <c r="H266" s="28" t="str">
        <f>IF($A266="","",_xll.ciqfunctions.udf.CIQ($A266,"IQ_NET_WORKING_CAP_REV",IQ_LTM,IQ_TODAY,"CHP"))</f>
        <v/>
      </c>
      <c r="I266" s="28" t="str">
        <f>IF($A266="","",_xll.ciqfunctions.udf.CIQ($A266,"IQ_ASSET_TURNOVER",IQ_LTM,IQ_TODAY,"CHP"))</f>
        <v/>
      </c>
      <c r="J266" s="28" t="str">
        <f>IF($A266="","",_xll.ciqfunctions.udf.CIQ($A266,"IQ_INTAN_ASSETS_REV",IQ_LTM,IQ_TODAY,"CHP"))</f>
        <v/>
      </c>
      <c r="K266" s="28" t="str">
        <f>IF($A266="","",_xll.ciqfunctions.udf.CIQ($A266,"IQ_NET_WORKING_CAP_TOTAL_ASSETS",IQ_LTM,IQ_TODAY,"CHP"))</f>
        <v/>
      </c>
      <c r="L266" s="28" t="str">
        <f>IF($A266="","",_xll.ciqfunctions.udf.CIQ($A266,"IQ_AP_AR",IQ_LTM,IQ_TODAY,"CHP"))</f>
        <v/>
      </c>
      <c r="M266" s="28" t="str">
        <f>IF($A266="","",_xll.ciqfunctions.udf.CIQ($A266,"IQ_MGMT_RATE_RETURN",IQ_LTM,IQ_TODAY,"CHP"))</f>
        <v/>
      </c>
      <c r="N266" s="28" t="str">
        <f>IF($A266="","",_xll.ciqfunctions.udf.CIQ($A266,"IQ_GROSS_MARGIN",IQ_LTM,IQ_TODAY,"CHP"))</f>
        <v/>
      </c>
      <c r="O266" s="28" t="str">
        <f>IF($A266="","",_xll.ciqfunctions.udf.CIQ($A266,"IQ_EBITDA_MARGIN",IQ_LTM,IQ_TODAY,"CHP"))</f>
        <v/>
      </c>
      <c r="Q266" s="28" t="str">
        <f>IF($A266="","",_xll.ciqfunctions.udf.CIQ($A266,"IQ_FFO_INT",IQ_LTM,IQ_TODAY,"CHP"))</f>
        <v/>
      </c>
      <c r="R266" s="28" t="str">
        <f>IF($A266="","",_xll.ciqfunctions.udf.CIQ($A266,"IQ_EBITDA_INT",IQ_LTM,IQ_TODAY,"CHP"))</f>
        <v/>
      </c>
      <c r="S266" s="28" t="str">
        <f>IF($A266="","",_xll.ciqfunctions.udf.CIQ($A266,"IQ_FFO_TOTAL_DEBT",IQ_LTM,IQ_TODAY,"CHP"))</f>
        <v/>
      </c>
      <c r="T266" s="28" t="str">
        <f>IF($A266="","",_xll.ciqfunctions.udf.CIQ($A266,"IQ_NET_DEBT_EBITDA",IQ_LTM,IQ_TODAY,"CHP"))</f>
        <v/>
      </c>
      <c r="U266" s="28" t="str">
        <f>IF($A266="","",_xll.ciqfunctions.udf.CIQ($A266,"IQ_TOTAL_DEBT_CAP",IQ_LTM,IQ_TODAY,"CHP"))</f>
        <v/>
      </c>
      <c r="V266" s="28" t="str">
        <f>IF($A266="","",_xll.ciqfunctions.udf.CIQ($A266,"IQ_DEBT_TOTAL_LIAB",IQ_LTM,IQ_TODAY,"CHP"))</f>
        <v/>
      </c>
      <c r="W266" s="28" t="str">
        <f>IF($A266="","",_xll.ciqfunctions.udf.CIQ($A266,"IQ_TOTAL_DEBT_TOTAL_REV",IQ_LTM,IQ_TODAY,"CHP"))</f>
        <v/>
      </c>
      <c r="Y266" s="28" t="str">
        <f>IF($A266="","",_xll.ciqfunctions.udf.CIQ($A266,"IQ_FFO_PLUS_CASH_ST_DEBT",IQ_LTM,IQ_TODAY,"CHP"))</f>
        <v/>
      </c>
      <c r="Z266" s="28" t="str">
        <f>IF($A266="","",_xll.ciqfunctions.udf.CIQ($A266,"IQ_FFO_GROSS_PROFIT",IQ_LTM,IQ_TODAY,"CHP"))</f>
        <v/>
      </c>
      <c r="AA266" s="28" t="str">
        <f>IF($A266="","",_xll.ciqfunctions.udf.CIQ($A266,"IQ_BASIC_DEFENSE_INTERVAL",IQ_LTM,IQ_TODAY,"CHP"))</f>
        <v/>
      </c>
      <c r="AB266" s="28" t="str">
        <f>IF($A266="","",_xll.ciqfunctions.udf.CIQ($A266,"IQ_CURRENT_RATIO",IQ_LTM,IQ_TODAY,"CHP"))</f>
        <v/>
      </c>
      <c r="AC266" s="28" t="str">
        <f>IF($A266="","",_xll.ciqfunctions.udf.CIQ($A266,"IQ_QUICK_RATIO",IQ_LTM,IQ_TODAY,"CHP"))</f>
        <v/>
      </c>
    </row>
    <row r="267" spans="3:29" ht="12.75" customHeight="1" x14ac:dyDescent="0.2">
      <c r="C267" s="37" t="str">
        <f>IF($A267="","",_xll.ciqfunctions.udf.CIQ($A267,"IQ_PERIODDATE",IQ_LTM,IQ_TODAY,"CHP"))</f>
        <v/>
      </c>
      <c r="D267" s="28" t="str">
        <f>IF($A267="","",_xll.ciqfunctions.udf.CIQ($A267,"IQ_TOTAL_REV",IQ_LTM,IQ_TODAY,"CHP",,$B$4))</f>
        <v/>
      </c>
      <c r="E267" s="28" t="str">
        <f>IF($A267="","",_xll.ciqfunctions.udf.CIQ($A267,"IQ_TOTAL_EQUITY",IQ_LTM,IQ_TODAY,"CHP",,$B$4))</f>
        <v/>
      </c>
      <c r="F267" s="28" t="str">
        <f>IF($A267="","",_xll.ciqfunctions.udf.CIQ($A267,"IQ_RETURN_CAPITAL_CHP",IQ_LTM,IQ_TODAY,"CHP"))</f>
        <v/>
      </c>
      <c r="G267" s="28" t="str">
        <f>IF($A267="","",_xll.ciqfunctions.udf.CIQ($A267,"IQ_RECURRING_EARN_ASSETS",IQ_LTM,IQ_TODAY,"CHP"))</f>
        <v/>
      </c>
      <c r="H267" s="28" t="str">
        <f>IF($A267="","",_xll.ciqfunctions.udf.CIQ($A267,"IQ_NET_WORKING_CAP_REV",IQ_LTM,IQ_TODAY,"CHP"))</f>
        <v/>
      </c>
      <c r="I267" s="28" t="str">
        <f>IF($A267="","",_xll.ciqfunctions.udf.CIQ($A267,"IQ_ASSET_TURNOVER",IQ_LTM,IQ_TODAY,"CHP"))</f>
        <v/>
      </c>
      <c r="J267" s="28" t="str">
        <f>IF($A267="","",_xll.ciqfunctions.udf.CIQ($A267,"IQ_INTAN_ASSETS_REV",IQ_LTM,IQ_TODAY,"CHP"))</f>
        <v/>
      </c>
      <c r="K267" s="28" t="str">
        <f>IF($A267="","",_xll.ciqfunctions.udf.CIQ($A267,"IQ_NET_WORKING_CAP_TOTAL_ASSETS",IQ_LTM,IQ_TODAY,"CHP"))</f>
        <v/>
      </c>
      <c r="L267" s="28" t="str">
        <f>IF($A267="","",_xll.ciqfunctions.udf.CIQ($A267,"IQ_AP_AR",IQ_LTM,IQ_TODAY,"CHP"))</f>
        <v/>
      </c>
      <c r="M267" s="28" t="str">
        <f>IF($A267="","",_xll.ciqfunctions.udf.CIQ($A267,"IQ_MGMT_RATE_RETURN",IQ_LTM,IQ_TODAY,"CHP"))</f>
        <v/>
      </c>
      <c r="N267" s="28" t="str">
        <f>IF($A267="","",_xll.ciqfunctions.udf.CIQ($A267,"IQ_GROSS_MARGIN",IQ_LTM,IQ_TODAY,"CHP"))</f>
        <v/>
      </c>
      <c r="O267" s="28" t="str">
        <f>IF($A267="","",_xll.ciqfunctions.udf.CIQ($A267,"IQ_EBITDA_MARGIN",IQ_LTM,IQ_TODAY,"CHP"))</f>
        <v/>
      </c>
      <c r="Q267" s="28" t="str">
        <f>IF($A267="","",_xll.ciqfunctions.udf.CIQ($A267,"IQ_FFO_INT",IQ_LTM,IQ_TODAY,"CHP"))</f>
        <v/>
      </c>
      <c r="R267" s="28" t="str">
        <f>IF($A267="","",_xll.ciqfunctions.udf.CIQ($A267,"IQ_EBITDA_INT",IQ_LTM,IQ_TODAY,"CHP"))</f>
        <v/>
      </c>
      <c r="S267" s="28" t="str">
        <f>IF($A267="","",_xll.ciqfunctions.udf.CIQ($A267,"IQ_FFO_TOTAL_DEBT",IQ_LTM,IQ_TODAY,"CHP"))</f>
        <v/>
      </c>
      <c r="T267" s="28" t="str">
        <f>IF($A267="","",_xll.ciqfunctions.udf.CIQ($A267,"IQ_NET_DEBT_EBITDA",IQ_LTM,IQ_TODAY,"CHP"))</f>
        <v/>
      </c>
      <c r="U267" s="28" t="str">
        <f>IF($A267="","",_xll.ciqfunctions.udf.CIQ($A267,"IQ_TOTAL_DEBT_CAP",IQ_LTM,IQ_TODAY,"CHP"))</f>
        <v/>
      </c>
      <c r="V267" s="28" t="str">
        <f>IF($A267="","",_xll.ciqfunctions.udf.CIQ($A267,"IQ_DEBT_TOTAL_LIAB",IQ_LTM,IQ_TODAY,"CHP"))</f>
        <v/>
      </c>
      <c r="W267" s="28" t="str">
        <f>IF($A267="","",_xll.ciqfunctions.udf.CIQ($A267,"IQ_TOTAL_DEBT_TOTAL_REV",IQ_LTM,IQ_TODAY,"CHP"))</f>
        <v/>
      </c>
      <c r="Y267" s="28" t="str">
        <f>IF($A267="","",_xll.ciqfunctions.udf.CIQ($A267,"IQ_FFO_PLUS_CASH_ST_DEBT",IQ_LTM,IQ_TODAY,"CHP"))</f>
        <v/>
      </c>
      <c r="Z267" s="28" t="str">
        <f>IF($A267="","",_xll.ciqfunctions.udf.CIQ($A267,"IQ_FFO_GROSS_PROFIT",IQ_LTM,IQ_TODAY,"CHP"))</f>
        <v/>
      </c>
      <c r="AA267" s="28" t="str">
        <f>IF($A267="","",_xll.ciqfunctions.udf.CIQ($A267,"IQ_BASIC_DEFENSE_INTERVAL",IQ_LTM,IQ_TODAY,"CHP"))</f>
        <v/>
      </c>
      <c r="AB267" s="28" t="str">
        <f>IF($A267="","",_xll.ciqfunctions.udf.CIQ($A267,"IQ_CURRENT_RATIO",IQ_LTM,IQ_TODAY,"CHP"))</f>
        <v/>
      </c>
      <c r="AC267" s="28" t="str">
        <f>IF($A267="","",_xll.ciqfunctions.udf.CIQ($A267,"IQ_QUICK_RATIO",IQ_LTM,IQ_TODAY,"CHP"))</f>
        <v/>
      </c>
    </row>
    <row r="268" spans="3:29" ht="12.75" customHeight="1" x14ac:dyDescent="0.2">
      <c r="C268" s="37" t="str">
        <f>IF($A268="","",_xll.ciqfunctions.udf.CIQ($A268,"IQ_PERIODDATE",IQ_LTM,IQ_TODAY,"CHP"))</f>
        <v/>
      </c>
      <c r="D268" s="28" t="str">
        <f>IF($A268="","",_xll.ciqfunctions.udf.CIQ($A268,"IQ_TOTAL_REV",IQ_LTM,IQ_TODAY,"CHP",,$B$4))</f>
        <v/>
      </c>
      <c r="E268" s="28" t="str">
        <f>IF($A268="","",_xll.ciqfunctions.udf.CIQ($A268,"IQ_TOTAL_EQUITY",IQ_LTM,IQ_TODAY,"CHP",,$B$4))</f>
        <v/>
      </c>
      <c r="F268" s="28" t="str">
        <f>IF($A268="","",_xll.ciqfunctions.udf.CIQ($A268,"IQ_RETURN_CAPITAL_CHP",IQ_LTM,IQ_TODAY,"CHP"))</f>
        <v/>
      </c>
      <c r="G268" s="28" t="str">
        <f>IF($A268="","",_xll.ciqfunctions.udf.CIQ($A268,"IQ_RECURRING_EARN_ASSETS",IQ_LTM,IQ_TODAY,"CHP"))</f>
        <v/>
      </c>
      <c r="H268" s="28" t="str">
        <f>IF($A268="","",_xll.ciqfunctions.udf.CIQ($A268,"IQ_NET_WORKING_CAP_REV",IQ_LTM,IQ_TODAY,"CHP"))</f>
        <v/>
      </c>
      <c r="I268" s="28" t="str">
        <f>IF($A268="","",_xll.ciqfunctions.udf.CIQ($A268,"IQ_ASSET_TURNOVER",IQ_LTM,IQ_TODAY,"CHP"))</f>
        <v/>
      </c>
      <c r="J268" s="28" t="str">
        <f>IF($A268="","",_xll.ciqfunctions.udf.CIQ($A268,"IQ_INTAN_ASSETS_REV",IQ_LTM,IQ_TODAY,"CHP"))</f>
        <v/>
      </c>
      <c r="K268" s="28" t="str">
        <f>IF($A268="","",_xll.ciqfunctions.udf.CIQ($A268,"IQ_NET_WORKING_CAP_TOTAL_ASSETS",IQ_LTM,IQ_TODAY,"CHP"))</f>
        <v/>
      </c>
      <c r="L268" s="28" t="str">
        <f>IF($A268="","",_xll.ciqfunctions.udf.CIQ($A268,"IQ_AP_AR",IQ_LTM,IQ_TODAY,"CHP"))</f>
        <v/>
      </c>
      <c r="M268" s="28" t="str">
        <f>IF($A268="","",_xll.ciqfunctions.udf.CIQ($A268,"IQ_MGMT_RATE_RETURN",IQ_LTM,IQ_TODAY,"CHP"))</f>
        <v/>
      </c>
      <c r="N268" s="28" t="str">
        <f>IF($A268="","",_xll.ciqfunctions.udf.CIQ($A268,"IQ_GROSS_MARGIN",IQ_LTM,IQ_TODAY,"CHP"))</f>
        <v/>
      </c>
      <c r="O268" s="28" t="str">
        <f>IF($A268="","",_xll.ciqfunctions.udf.CIQ($A268,"IQ_EBITDA_MARGIN",IQ_LTM,IQ_TODAY,"CHP"))</f>
        <v/>
      </c>
      <c r="Q268" s="28" t="str">
        <f>IF($A268="","",_xll.ciqfunctions.udf.CIQ($A268,"IQ_FFO_INT",IQ_LTM,IQ_TODAY,"CHP"))</f>
        <v/>
      </c>
      <c r="R268" s="28" t="str">
        <f>IF($A268="","",_xll.ciqfunctions.udf.CIQ($A268,"IQ_EBITDA_INT",IQ_LTM,IQ_TODAY,"CHP"))</f>
        <v/>
      </c>
      <c r="S268" s="28" t="str">
        <f>IF($A268="","",_xll.ciqfunctions.udf.CIQ($A268,"IQ_FFO_TOTAL_DEBT",IQ_LTM,IQ_TODAY,"CHP"))</f>
        <v/>
      </c>
      <c r="T268" s="28" t="str">
        <f>IF($A268="","",_xll.ciqfunctions.udf.CIQ($A268,"IQ_NET_DEBT_EBITDA",IQ_LTM,IQ_TODAY,"CHP"))</f>
        <v/>
      </c>
      <c r="U268" s="28" t="str">
        <f>IF($A268="","",_xll.ciqfunctions.udf.CIQ($A268,"IQ_TOTAL_DEBT_CAP",IQ_LTM,IQ_TODAY,"CHP"))</f>
        <v/>
      </c>
      <c r="V268" s="28" t="str">
        <f>IF($A268="","",_xll.ciqfunctions.udf.CIQ($A268,"IQ_DEBT_TOTAL_LIAB",IQ_LTM,IQ_TODAY,"CHP"))</f>
        <v/>
      </c>
      <c r="W268" s="28" t="str">
        <f>IF($A268="","",_xll.ciqfunctions.udf.CIQ($A268,"IQ_TOTAL_DEBT_TOTAL_REV",IQ_LTM,IQ_TODAY,"CHP"))</f>
        <v/>
      </c>
      <c r="Y268" s="28" t="str">
        <f>IF($A268="","",_xll.ciqfunctions.udf.CIQ($A268,"IQ_FFO_PLUS_CASH_ST_DEBT",IQ_LTM,IQ_TODAY,"CHP"))</f>
        <v/>
      </c>
      <c r="Z268" s="28" t="str">
        <f>IF($A268="","",_xll.ciqfunctions.udf.CIQ($A268,"IQ_FFO_GROSS_PROFIT",IQ_LTM,IQ_TODAY,"CHP"))</f>
        <v/>
      </c>
      <c r="AA268" s="28" t="str">
        <f>IF($A268="","",_xll.ciqfunctions.udf.CIQ($A268,"IQ_BASIC_DEFENSE_INTERVAL",IQ_LTM,IQ_TODAY,"CHP"))</f>
        <v/>
      </c>
      <c r="AB268" s="28" t="str">
        <f>IF($A268="","",_xll.ciqfunctions.udf.CIQ($A268,"IQ_CURRENT_RATIO",IQ_LTM,IQ_TODAY,"CHP"))</f>
        <v/>
      </c>
      <c r="AC268" s="28" t="str">
        <f>IF($A268="","",_xll.ciqfunctions.udf.CIQ($A268,"IQ_QUICK_RATIO",IQ_LTM,IQ_TODAY,"CHP"))</f>
        <v/>
      </c>
    </row>
    <row r="269" spans="3:29" ht="12.75" customHeight="1" x14ac:dyDescent="0.2">
      <c r="C269" s="37" t="str">
        <f>IF($A269="","",_xll.ciqfunctions.udf.CIQ($A269,"IQ_PERIODDATE",IQ_LTM,IQ_TODAY,"CHP"))</f>
        <v/>
      </c>
      <c r="D269" s="28" t="str">
        <f>IF($A269="","",_xll.ciqfunctions.udf.CIQ($A269,"IQ_TOTAL_REV",IQ_LTM,IQ_TODAY,"CHP",,$B$4))</f>
        <v/>
      </c>
      <c r="E269" s="28" t="str">
        <f>IF($A269="","",_xll.ciqfunctions.udf.CIQ($A269,"IQ_TOTAL_EQUITY",IQ_LTM,IQ_TODAY,"CHP",,$B$4))</f>
        <v/>
      </c>
      <c r="F269" s="28" t="str">
        <f>IF($A269="","",_xll.ciqfunctions.udf.CIQ($A269,"IQ_RETURN_CAPITAL_CHP",IQ_LTM,IQ_TODAY,"CHP"))</f>
        <v/>
      </c>
      <c r="G269" s="28" t="str">
        <f>IF($A269="","",_xll.ciqfunctions.udf.CIQ($A269,"IQ_RECURRING_EARN_ASSETS",IQ_LTM,IQ_TODAY,"CHP"))</f>
        <v/>
      </c>
      <c r="H269" s="28" t="str">
        <f>IF($A269="","",_xll.ciqfunctions.udf.CIQ($A269,"IQ_NET_WORKING_CAP_REV",IQ_LTM,IQ_TODAY,"CHP"))</f>
        <v/>
      </c>
      <c r="I269" s="28" t="str">
        <f>IF($A269="","",_xll.ciqfunctions.udf.CIQ($A269,"IQ_ASSET_TURNOVER",IQ_LTM,IQ_TODAY,"CHP"))</f>
        <v/>
      </c>
      <c r="J269" s="28" t="str">
        <f>IF($A269="","",_xll.ciqfunctions.udf.CIQ($A269,"IQ_INTAN_ASSETS_REV",IQ_LTM,IQ_TODAY,"CHP"))</f>
        <v/>
      </c>
      <c r="K269" s="28" t="str">
        <f>IF($A269="","",_xll.ciqfunctions.udf.CIQ($A269,"IQ_NET_WORKING_CAP_TOTAL_ASSETS",IQ_LTM,IQ_TODAY,"CHP"))</f>
        <v/>
      </c>
      <c r="L269" s="28" t="str">
        <f>IF($A269="","",_xll.ciqfunctions.udf.CIQ($A269,"IQ_AP_AR",IQ_LTM,IQ_TODAY,"CHP"))</f>
        <v/>
      </c>
      <c r="M269" s="28" t="str">
        <f>IF($A269="","",_xll.ciqfunctions.udf.CIQ($A269,"IQ_MGMT_RATE_RETURN",IQ_LTM,IQ_TODAY,"CHP"))</f>
        <v/>
      </c>
      <c r="N269" s="28" t="str">
        <f>IF($A269="","",_xll.ciqfunctions.udf.CIQ($A269,"IQ_GROSS_MARGIN",IQ_LTM,IQ_TODAY,"CHP"))</f>
        <v/>
      </c>
      <c r="O269" s="28" t="str">
        <f>IF($A269="","",_xll.ciqfunctions.udf.CIQ($A269,"IQ_EBITDA_MARGIN",IQ_LTM,IQ_TODAY,"CHP"))</f>
        <v/>
      </c>
      <c r="Q269" s="28" t="str">
        <f>IF($A269="","",_xll.ciqfunctions.udf.CIQ($A269,"IQ_FFO_INT",IQ_LTM,IQ_TODAY,"CHP"))</f>
        <v/>
      </c>
      <c r="R269" s="28" t="str">
        <f>IF($A269="","",_xll.ciqfunctions.udf.CIQ($A269,"IQ_EBITDA_INT",IQ_LTM,IQ_TODAY,"CHP"))</f>
        <v/>
      </c>
      <c r="S269" s="28" t="str">
        <f>IF($A269="","",_xll.ciqfunctions.udf.CIQ($A269,"IQ_FFO_TOTAL_DEBT",IQ_LTM,IQ_TODAY,"CHP"))</f>
        <v/>
      </c>
      <c r="T269" s="28" t="str">
        <f>IF($A269="","",_xll.ciqfunctions.udf.CIQ($A269,"IQ_NET_DEBT_EBITDA",IQ_LTM,IQ_TODAY,"CHP"))</f>
        <v/>
      </c>
      <c r="U269" s="28" t="str">
        <f>IF($A269="","",_xll.ciqfunctions.udf.CIQ($A269,"IQ_TOTAL_DEBT_CAP",IQ_LTM,IQ_TODAY,"CHP"))</f>
        <v/>
      </c>
      <c r="V269" s="28" t="str">
        <f>IF($A269="","",_xll.ciqfunctions.udf.CIQ($A269,"IQ_DEBT_TOTAL_LIAB",IQ_LTM,IQ_TODAY,"CHP"))</f>
        <v/>
      </c>
      <c r="W269" s="28" t="str">
        <f>IF($A269="","",_xll.ciqfunctions.udf.CIQ($A269,"IQ_TOTAL_DEBT_TOTAL_REV",IQ_LTM,IQ_TODAY,"CHP"))</f>
        <v/>
      </c>
      <c r="Y269" s="28" t="str">
        <f>IF($A269="","",_xll.ciqfunctions.udf.CIQ($A269,"IQ_FFO_PLUS_CASH_ST_DEBT",IQ_LTM,IQ_TODAY,"CHP"))</f>
        <v/>
      </c>
      <c r="Z269" s="28" t="str">
        <f>IF($A269="","",_xll.ciqfunctions.udf.CIQ($A269,"IQ_FFO_GROSS_PROFIT",IQ_LTM,IQ_TODAY,"CHP"))</f>
        <v/>
      </c>
      <c r="AA269" s="28" t="str">
        <f>IF($A269="","",_xll.ciqfunctions.udf.CIQ($A269,"IQ_BASIC_DEFENSE_INTERVAL",IQ_LTM,IQ_TODAY,"CHP"))</f>
        <v/>
      </c>
      <c r="AB269" s="28" t="str">
        <f>IF($A269="","",_xll.ciqfunctions.udf.CIQ($A269,"IQ_CURRENT_RATIO",IQ_LTM,IQ_TODAY,"CHP"))</f>
        <v/>
      </c>
      <c r="AC269" s="28" t="str">
        <f>IF($A269="","",_xll.ciqfunctions.udf.CIQ($A269,"IQ_QUICK_RATIO",IQ_LTM,IQ_TODAY,"CHP"))</f>
        <v/>
      </c>
    </row>
    <row r="270" spans="3:29" ht="12.75" customHeight="1" x14ac:dyDescent="0.2">
      <c r="C270" s="37" t="str">
        <f>IF($A270="","",_xll.ciqfunctions.udf.CIQ($A270,"IQ_PERIODDATE",IQ_LTM,IQ_TODAY,"CHP"))</f>
        <v/>
      </c>
      <c r="D270" s="28" t="str">
        <f>IF($A270="","",_xll.ciqfunctions.udf.CIQ($A270,"IQ_TOTAL_REV",IQ_LTM,IQ_TODAY,"CHP",,$B$4))</f>
        <v/>
      </c>
      <c r="E270" s="28" t="str">
        <f>IF($A270="","",_xll.ciqfunctions.udf.CIQ($A270,"IQ_TOTAL_EQUITY",IQ_LTM,IQ_TODAY,"CHP",,$B$4))</f>
        <v/>
      </c>
      <c r="F270" s="28" t="str">
        <f>IF($A270="","",_xll.ciqfunctions.udf.CIQ($A270,"IQ_RETURN_CAPITAL_CHP",IQ_LTM,IQ_TODAY,"CHP"))</f>
        <v/>
      </c>
      <c r="G270" s="28" t="str">
        <f>IF($A270="","",_xll.ciqfunctions.udf.CIQ($A270,"IQ_RECURRING_EARN_ASSETS",IQ_LTM,IQ_TODAY,"CHP"))</f>
        <v/>
      </c>
      <c r="H270" s="28" t="str">
        <f>IF($A270="","",_xll.ciqfunctions.udf.CIQ($A270,"IQ_NET_WORKING_CAP_REV",IQ_LTM,IQ_TODAY,"CHP"))</f>
        <v/>
      </c>
      <c r="I270" s="28" t="str">
        <f>IF($A270="","",_xll.ciqfunctions.udf.CIQ($A270,"IQ_ASSET_TURNOVER",IQ_LTM,IQ_TODAY,"CHP"))</f>
        <v/>
      </c>
      <c r="J270" s="28" t="str">
        <f>IF($A270="","",_xll.ciqfunctions.udf.CIQ($A270,"IQ_INTAN_ASSETS_REV",IQ_LTM,IQ_TODAY,"CHP"))</f>
        <v/>
      </c>
      <c r="K270" s="28" t="str">
        <f>IF($A270="","",_xll.ciqfunctions.udf.CIQ($A270,"IQ_NET_WORKING_CAP_TOTAL_ASSETS",IQ_LTM,IQ_TODAY,"CHP"))</f>
        <v/>
      </c>
      <c r="L270" s="28" t="str">
        <f>IF($A270="","",_xll.ciqfunctions.udf.CIQ($A270,"IQ_AP_AR",IQ_LTM,IQ_TODAY,"CHP"))</f>
        <v/>
      </c>
      <c r="M270" s="28" t="str">
        <f>IF($A270="","",_xll.ciqfunctions.udf.CIQ($A270,"IQ_MGMT_RATE_RETURN",IQ_LTM,IQ_TODAY,"CHP"))</f>
        <v/>
      </c>
      <c r="N270" s="28" t="str">
        <f>IF($A270="","",_xll.ciqfunctions.udf.CIQ($A270,"IQ_GROSS_MARGIN",IQ_LTM,IQ_TODAY,"CHP"))</f>
        <v/>
      </c>
      <c r="O270" s="28" t="str">
        <f>IF($A270="","",_xll.ciqfunctions.udf.CIQ($A270,"IQ_EBITDA_MARGIN",IQ_LTM,IQ_TODAY,"CHP"))</f>
        <v/>
      </c>
      <c r="Q270" s="28" t="str">
        <f>IF($A270="","",_xll.ciqfunctions.udf.CIQ($A270,"IQ_FFO_INT",IQ_LTM,IQ_TODAY,"CHP"))</f>
        <v/>
      </c>
      <c r="R270" s="28" t="str">
        <f>IF($A270="","",_xll.ciqfunctions.udf.CIQ($A270,"IQ_EBITDA_INT",IQ_LTM,IQ_TODAY,"CHP"))</f>
        <v/>
      </c>
      <c r="S270" s="28" t="str">
        <f>IF($A270="","",_xll.ciqfunctions.udf.CIQ($A270,"IQ_FFO_TOTAL_DEBT",IQ_LTM,IQ_TODAY,"CHP"))</f>
        <v/>
      </c>
      <c r="T270" s="28" t="str">
        <f>IF($A270="","",_xll.ciqfunctions.udf.CIQ($A270,"IQ_NET_DEBT_EBITDA",IQ_LTM,IQ_TODAY,"CHP"))</f>
        <v/>
      </c>
      <c r="U270" s="28" t="str">
        <f>IF($A270="","",_xll.ciqfunctions.udf.CIQ($A270,"IQ_TOTAL_DEBT_CAP",IQ_LTM,IQ_TODAY,"CHP"))</f>
        <v/>
      </c>
      <c r="V270" s="28" t="str">
        <f>IF($A270="","",_xll.ciqfunctions.udf.CIQ($A270,"IQ_DEBT_TOTAL_LIAB",IQ_LTM,IQ_TODAY,"CHP"))</f>
        <v/>
      </c>
      <c r="W270" s="28" t="str">
        <f>IF($A270="","",_xll.ciqfunctions.udf.CIQ($A270,"IQ_TOTAL_DEBT_TOTAL_REV",IQ_LTM,IQ_TODAY,"CHP"))</f>
        <v/>
      </c>
      <c r="Y270" s="28" t="str">
        <f>IF($A270="","",_xll.ciqfunctions.udf.CIQ($A270,"IQ_FFO_PLUS_CASH_ST_DEBT",IQ_LTM,IQ_TODAY,"CHP"))</f>
        <v/>
      </c>
      <c r="Z270" s="28" t="str">
        <f>IF($A270="","",_xll.ciqfunctions.udf.CIQ($A270,"IQ_FFO_GROSS_PROFIT",IQ_LTM,IQ_TODAY,"CHP"))</f>
        <v/>
      </c>
      <c r="AA270" s="28" t="str">
        <f>IF($A270="","",_xll.ciqfunctions.udf.CIQ($A270,"IQ_BASIC_DEFENSE_INTERVAL",IQ_LTM,IQ_TODAY,"CHP"))</f>
        <v/>
      </c>
      <c r="AB270" s="28" t="str">
        <f>IF($A270="","",_xll.ciqfunctions.udf.CIQ($A270,"IQ_CURRENT_RATIO",IQ_LTM,IQ_TODAY,"CHP"))</f>
        <v/>
      </c>
      <c r="AC270" s="28" t="str">
        <f>IF($A270="","",_xll.ciqfunctions.udf.CIQ($A270,"IQ_QUICK_RATIO",IQ_LTM,IQ_TODAY,"CHP"))</f>
        <v/>
      </c>
    </row>
    <row r="271" spans="3:29" ht="12.75" customHeight="1" x14ac:dyDescent="0.2">
      <c r="C271" s="37" t="str">
        <f>IF($A271="","",_xll.ciqfunctions.udf.CIQ($A271,"IQ_PERIODDATE",IQ_LTM,IQ_TODAY,"CHP"))</f>
        <v/>
      </c>
      <c r="D271" s="28" t="str">
        <f>IF($A271="","",_xll.ciqfunctions.udf.CIQ($A271,"IQ_TOTAL_REV",IQ_LTM,IQ_TODAY,"CHP",,$B$4))</f>
        <v/>
      </c>
      <c r="E271" s="28" t="str">
        <f>IF($A271="","",_xll.ciqfunctions.udf.CIQ($A271,"IQ_TOTAL_EQUITY",IQ_LTM,IQ_TODAY,"CHP",,$B$4))</f>
        <v/>
      </c>
      <c r="F271" s="28" t="str">
        <f>IF($A271="","",_xll.ciqfunctions.udf.CIQ($A271,"IQ_RETURN_CAPITAL_CHP",IQ_LTM,IQ_TODAY,"CHP"))</f>
        <v/>
      </c>
      <c r="G271" s="28" t="str">
        <f>IF($A271="","",_xll.ciqfunctions.udf.CIQ($A271,"IQ_RECURRING_EARN_ASSETS",IQ_LTM,IQ_TODAY,"CHP"))</f>
        <v/>
      </c>
      <c r="H271" s="28" t="str">
        <f>IF($A271="","",_xll.ciqfunctions.udf.CIQ($A271,"IQ_NET_WORKING_CAP_REV",IQ_LTM,IQ_TODAY,"CHP"))</f>
        <v/>
      </c>
      <c r="I271" s="28" t="str">
        <f>IF($A271="","",_xll.ciqfunctions.udf.CIQ($A271,"IQ_ASSET_TURNOVER",IQ_LTM,IQ_TODAY,"CHP"))</f>
        <v/>
      </c>
      <c r="J271" s="28" t="str">
        <f>IF($A271="","",_xll.ciqfunctions.udf.CIQ($A271,"IQ_INTAN_ASSETS_REV",IQ_LTM,IQ_TODAY,"CHP"))</f>
        <v/>
      </c>
      <c r="K271" s="28" t="str">
        <f>IF($A271="","",_xll.ciqfunctions.udf.CIQ($A271,"IQ_NET_WORKING_CAP_TOTAL_ASSETS",IQ_LTM,IQ_TODAY,"CHP"))</f>
        <v/>
      </c>
      <c r="L271" s="28" t="str">
        <f>IF($A271="","",_xll.ciqfunctions.udf.CIQ($A271,"IQ_AP_AR",IQ_LTM,IQ_TODAY,"CHP"))</f>
        <v/>
      </c>
      <c r="M271" s="28" t="str">
        <f>IF($A271="","",_xll.ciqfunctions.udf.CIQ($A271,"IQ_MGMT_RATE_RETURN",IQ_LTM,IQ_TODAY,"CHP"))</f>
        <v/>
      </c>
      <c r="N271" s="28" t="str">
        <f>IF($A271="","",_xll.ciqfunctions.udf.CIQ($A271,"IQ_GROSS_MARGIN",IQ_LTM,IQ_TODAY,"CHP"))</f>
        <v/>
      </c>
      <c r="O271" s="28" t="str">
        <f>IF($A271="","",_xll.ciqfunctions.udf.CIQ($A271,"IQ_EBITDA_MARGIN",IQ_LTM,IQ_TODAY,"CHP"))</f>
        <v/>
      </c>
      <c r="Q271" s="28" t="str">
        <f>IF($A271="","",_xll.ciqfunctions.udf.CIQ($A271,"IQ_FFO_INT",IQ_LTM,IQ_TODAY,"CHP"))</f>
        <v/>
      </c>
      <c r="R271" s="28" t="str">
        <f>IF($A271="","",_xll.ciqfunctions.udf.CIQ($A271,"IQ_EBITDA_INT",IQ_LTM,IQ_TODAY,"CHP"))</f>
        <v/>
      </c>
      <c r="S271" s="28" t="str">
        <f>IF($A271="","",_xll.ciqfunctions.udf.CIQ($A271,"IQ_FFO_TOTAL_DEBT",IQ_LTM,IQ_TODAY,"CHP"))</f>
        <v/>
      </c>
      <c r="T271" s="28" t="str">
        <f>IF($A271="","",_xll.ciqfunctions.udf.CIQ($A271,"IQ_NET_DEBT_EBITDA",IQ_LTM,IQ_TODAY,"CHP"))</f>
        <v/>
      </c>
      <c r="U271" s="28" t="str">
        <f>IF($A271="","",_xll.ciqfunctions.udf.CIQ($A271,"IQ_TOTAL_DEBT_CAP",IQ_LTM,IQ_TODAY,"CHP"))</f>
        <v/>
      </c>
      <c r="V271" s="28" t="str">
        <f>IF($A271="","",_xll.ciqfunctions.udf.CIQ($A271,"IQ_DEBT_TOTAL_LIAB",IQ_LTM,IQ_TODAY,"CHP"))</f>
        <v/>
      </c>
      <c r="W271" s="28" t="str">
        <f>IF($A271="","",_xll.ciqfunctions.udf.CIQ($A271,"IQ_TOTAL_DEBT_TOTAL_REV",IQ_LTM,IQ_TODAY,"CHP"))</f>
        <v/>
      </c>
      <c r="Y271" s="28" t="str">
        <f>IF($A271="","",_xll.ciqfunctions.udf.CIQ($A271,"IQ_FFO_PLUS_CASH_ST_DEBT",IQ_LTM,IQ_TODAY,"CHP"))</f>
        <v/>
      </c>
      <c r="Z271" s="28" t="str">
        <f>IF($A271="","",_xll.ciqfunctions.udf.CIQ($A271,"IQ_FFO_GROSS_PROFIT",IQ_LTM,IQ_TODAY,"CHP"))</f>
        <v/>
      </c>
      <c r="AA271" s="28" t="str">
        <f>IF($A271="","",_xll.ciqfunctions.udf.CIQ($A271,"IQ_BASIC_DEFENSE_INTERVAL",IQ_LTM,IQ_TODAY,"CHP"))</f>
        <v/>
      </c>
      <c r="AB271" s="28" t="str">
        <f>IF($A271="","",_xll.ciqfunctions.udf.CIQ($A271,"IQ_CURRENT_RATIO",IQ_LTM,IQ_TODAY,"CHP"))</f>
        <v/>
      </c>
      <c r="AC271" s="28" t="str">
        <f>IF($A271="","",_xll.ciqfunctions.udf.CIQ($A271,"IQ_QUICK_RATIO",IQ_LTM,IQ_TODAY,"CHP"))</f>
        <v/>
      </c>
    </row>
    <row r="272" spans="3:29" ht="12.75" customHeight="1" x14ac:dyDescent="0.2">
      <c r="C272" s="37" t="str">
        <f>IF($A272="","",_xll.ciqfunctions.udf.CIQ($A272,"IQ_PERIODDATE",IQ_LTM,IQ_TODAY,"CHP"))</f>
        <v/>
      </c>
      <c r="D272" s="28" t="str">
        <f>IF($A272="","",_xll.ciqfunctions.udf.CIQ($A272,"IQ_TOTAL_REV",IQ_LTM,IQ_TODAY,"CHP",,$B$4))</f>
        <v/>
      </c>
      <c r="E272" s="28" t="str">
        <f>IF($A272="","",_xll.ciqfunctions.udf.CIQ($A272,"IQ_TOTAL_EQUITY",IQ_LTM,IQ_TODAY,"CHP",,$B$4))</f>
        <v/>
      </c>
      <c r="F272" s="28" t="str">
        <f>IF($A272="","",_xll.ciqfunctions.udf.CIQ($A272,"IQ_RETURN_CAPITAL_CHP",IQ_LTM,IQ_TODAY,"CHP"))</f>
        <v/>
      </c>
      <c r="G272" s="28" t="str">
        <f>IF($A272="","",_xll.ciqfunctions.udf.CIQ($A272,"IQ_RECURRING_EARN_ASSETS",IQ_LTM,IQ_TODAY,"CHP"))</f>
        <v/>
      </c>
      <c r="H272" s="28" t="str">
        <f>IF($A272="","",_xll.ciqfunctions.udf.CIQ($A272,"IQ_NET_WORKING_CAP_REV",IQ_LTM,IQ_TODAY,"CHP"))</f>
        <v/>
      </c>
      <c r="I272" s="28" t="str">
        <f>IF($A272="","",_xll.ciqfunctions.udf.CIQ($A272,"IQ_ASSET_TURNOVER",IQ_LTM,IQ_TODAY,"CHP"))</f>
        <v/>
      </c>
      <c r="J272" s="28" t="str">
        <f>IF($A272="","",_xll.ciqfunctions.udf.CIQ($A272,"IQ_INTAN_ASSETS_REV",IQ_LTM,IQ_TODAY,"CHP"))</f>
        <v/>
      </c>
      <c r="K272" s="28" t="str">
        <f>IF($A272="","",_xll.ciqfunctions.udf.CIQ($A272,"IQ_NET_WORKING_CAP_TOTAL_ASSETS",IQ_LTM,IQ_TODAY,"CHP"))</f>
        <v/>
      </c>
      <c r="L272" s="28" t="str">
        <f>IF($A272="","",_xll.ciqfunctions.udf.CIQ($A272,"IQ_AP_AR",IQ_LTM,IQ_TODAY,"CHP"))</f>
        <v/>
      </c>
      <c r="M272" s="28" t="str">
        <f>IF($A272="","",_xll.ciqfunctions.udf.CIQ($A272,"IQ_MGMT_RATE_RETURN",IQ_LTM,IQ_TODAY,"CHP"))</f>
        <v/>
      </c>
      <c r="N272" s="28" t="str">
        <f>IF($A272="","",_xll.ciqfunctions.udf.CIQ($A272,"IQ_GROSS_MARGIN",IQ_LTM,IQ_TODAY,"CHP"))</f>
        <v/>
      </c>
      <c r="O272" s="28" t="str">
        <f>IF($A272="","",_xll.ciqfunctions.udf.CIQ($A272,"IQ_EBITDA_MARGIN",IQ_LTM,IQ_TODAY,"CHP"))</f>
        <v/>
      </c>
      <c r="Q272" s="28" t="str">
        <f>IF($A272="","",_xll.ciqfunctions.udf.CIQ($A272,"IQ_FFO_INT",IQ_LTM,IQ_TODAY,"CHP"))</f>
        <v/>
      </c>
      <c r="R272" s="28" t="str">
        <f>IF($A272="","",_xll.ciqfunctions.udf.CIQ($A272,"IQ_EBITDA_INT",IQ_LTM,IQ_TODAY,"CHP"))</f>
        <v/>
      </c>
      <c r="S272" s="28" t="str">
        <f>IF($A272="","",_xll.ciqfunctions.udf.CIQ($A272,"IQ_FFO_TOTAL_DEBT",IQ_LTM,IQ_TODAY,"CHP"))</f>
        <v/>
      </c>
      <c r="T272" s="28" t="str">
        <f>IF($A272="","",_xll.ciqfunctions.udf.CIQ($A272,"IQ_NET_DEBT_EBITDA",IQ_LTM,IQ_TODAY,"CHP"))</f>
        <v/>
      </c>
      <c r="U272" s="28" t="str">
        <f>IF($A272="","",_xll.ciqfunctions.udf.CIQ($A272,"IQ_TOTAL_DEBT_CAP",IQ_LTM,IQ_TODAY,"CHP"))</f>
        <v/>
      </c>
      <c r="V272" s="28" t="str">
        <f>IF($A272="","",_xll.ciqfunctions.udf.CIQ($A272,"IQ_DEBT_TOTAL_LIAB",IQ_LTM,IQ_TODAY,"CHP"))</f>
        <v/>
      </c>
      <c r="W272" s="28" t="str">
        <f>IF($A272="","",_xll.ciqfunctions.udf.CIQ($A272,"IQ_TOTAL_DEBT_TOTAL_REV",IQ_LTM,IQ_TODAY,"CHP"))</f>
        <v/>
      </c>
      <c r="Y272" s="28" t="str">
        <f>IF($A272="","",_xll.ciqfunctions.udf.CIQ($A272,"IQ_FFO_PLUS_CASH_ST_DEBT",IQ_LTM,IQ_TODAY,"CHP"))</f>
        <v/>
      </c>
      <c r="Z272" s="28" t="str">
        <f>IF($A272="","",_xll.ciqfunctions.udf.CIQ($A272,"IQ_FFO_GROSS_PROFIT",IQ_LTM,IQ_TODAY,"CHP"))</f>
        <v/>
      </c>
      <c r="AA272" s="28" t="str">
        <f>IF($A272="","",_xll.ciqfunctions.udf.CIQ($A272,"IQ_BASIC_DEFENSE_INTERVAL",IQ_LTM,IQ_TODAY,"CHP"))</f>
        <v/>
      </c>
      <c r="AB272" s="28" t="str">
        <f>IF($A272="","",_xll.ciqfunctions.udf.CIQ($A272,"IQ_CURRENT_RATIO",IQ_LTM,IQ_TODAY,"CHP"))</f>
        <v/>
      </c>
      <c r="AC272" s="28" t="str">
        <f>IF($A272="","",_xll.ciqfunctions.udf.CIQ($A272,"IQ_QUICK_RATIO",IQ_LTM,IQ_TODAY,"CHP"))</f>
        <v/>
      </c>
    </row>
    <row r="273" spans="3:29" ht="12.75" customHeight="1" x14ac:dyDescent="0.2">
      <c r="C273" s="37" t="str">
        <f>IF($A273="","",_xll.ciqfunctions.udf.CIQ($A273,"IQ_PERIODDATE",IQ_LTM,IQ_TODAY,"CHP"))</f>
        <v/>
      </c>
      <c r="D273" s="28" t="str">
        <f>IF($A273="","",_xll.ciqfunctions.udf.CIQ($A273,"IQ_TOTAL_REV",IQ_LTM,IQ_TODAY,"CHP",,$B$4))</f>
        <v/>
      </c>
      <c r="E273" s="28" t="str">
        <f>IF($A273="","",_xll.ciqfunctions.udf.CIQ($A273,"IQ_TOTAL_EQUITY",IQ_LTM,IQ_TODAY,"CHP",,$B$4))</f>
        <v/>
      </c>
      <c r="F273" s="28" t="str">
        <f>IF($A273="","",_xll.ciqfunctions.udf.CIQ($A273,"IQ_RETURN_CAPITAL_CHP",IQ_LTM,IQ_TODAY,"CHP"))</f>
        <v/>
      </c>
      <c r="G273" s="28" t="str">
        <f>IF($A273="","",_xll.ciqfunctions.udf.CIQ($A273,"IQ_RECURRING_EARN_ASSETS",IQ_LTM,IQ_TODAY,"CHP"))</f>
        <v/>
      </c>
      <c r="H273" s="28" t="str">
        <f>IF($A273="","",_xll.ciqfunctions.udf.CIQ($A273,"IQ_NET_WORKING_CAP_REV",IQ_LTM,IQ_TODAY,"CHP"))</f>
        <v/>
      </c>
      <c r="I273" s="28" t="str">
        <f>IF($A273="","",_xll.ciqfunctions.udf.CIQ($A273,"IQ_ASSET_TURNOVER",IQ_LTM,IQ_TODAY,"CHP"))</f>
        <v/>
      </c>
      <c r="J273" s="28" t="str">
        <f>IF($A273="","",_xll.ciqfunctions.udf.CIQ($A273,"IQ_INTAN_ASSETS_REV",IQ_LTM,IQ_TODAY,"CHP"))</f>
        <v/>
      </c>
      <c r="K273" s="28" t="str">
        <f>IF($A273="","",_xll.ciqfunctions.udf.CIQ($A273,"IQ_NET_WORKING_CAP_TOTAL_ASSETS",IQ_LTM,IQ_TODAY,"CHP"))</f>
        <v/>
      </c>
      <c r="L273" s="28" t="str">
        <f>IF($A273="","",_xll.ciqfunctions.udf.CIQ($A273,"IQ_AP_AR",IQ_LTM,IQ_TODAY,"CHP"))</f>
        <v/>
      </c>
      <c r="M273" s="28" t="str">
        <f>IF($A273="","",_xll.ciqfunctions.udf.CIQ($A273,"IQ_MGMT_RATE_RETURN",IQ_LTM,IQ_TODAY,"CHP"))</f>
        <v/>
      </c>
      <c r="N273" s="28" t="str">
        <f>IF($A273="","",_xll.ciqfunctions.udf.CIQ($A273,"IQ_GROSS_MARGIN",IQ_LTM,IQ_TODAY,"CHP"))</f>
        <v/>
      </c>
      <c r="O273" s="28" t="str">
        <f>IF($A273="","",_xll.ciqfunctions.udf.CIQ($A273,"IQ_EBITDA_MARGIN",IQ_LTM,IQ_TODAY,"CHP"))</f>
        <v/>
      </c>
      <c r="Q273" s="28" t="str">
        <f>IF($A273="","",_xll.ciqfunctions.udf.CIQ($A273,"IQ_FFO_INT",IQ_LTM,IQ_TODAY,"CHP"))</f>
        <v/>
      </c>
      <c r="R273" s="28" t="str">
        <f>IF($A273="","",_xll.ciqfunctions.udf.CIQ($A273,"IQ_EBITDA_INT",IQ_LTM,IQ_TODAY,"CHP"))</f>
        <v/>
      </c>
      <c r="S273" s="28" t="str">
        <f>IF($A273="","",_xll.ciqfunctions.udf.CIQ($A273,"IQ_FFO_TOTAL_DEBT",IQ_LTM,IQ_TODAY,"CHP"))</f>
        <v/>
      </c>
      <c r="T273" s="28" t="str">
        <f>IF($A273="","",_xll.ciqfunctions.udf.CIQ($A273,"IQ_NET_DEBT_EBITDA",IQ_LTM,IQ_TODAY,"CHP"))</f>
        <v/>
      </c>
      <c r="U273" s="28" t="str">
        <f>IF($A273="","",_xll.ciqfunctions.udf.CIQ($A273,"IQ_TOTAL_DEBT_CAP",IQ_LTM,IQ_TODAY,"CHP"))</f>
        <v/>
      </c>
      <c r="V273" s="28" t="str">
        <f>IF($A273="","",_xll.ciqfunctions.udf.CIQ($A273,"IQ_DEBT_TOTAL_LIAB",IQ_LTM,IQ_TODAY,"CHP"))</f>
        <v/>
      </c>
      <c r="W273" s="28" t="str">
        <f>IF($A273="","",_xll.ciqfunctions.udf.CIQ($A273,"IQ_TOTAL_DEBT_TOTAL_REV",IQ_LTM,IQ_TODAY,"CHP"))</f>
        <v/>
      </c>
      <c r="Y273" s="28" t="str">
        <f>IF($A273="","",_xll.ciqfunctions.udf.CIQ($A273,"IQ_FFO_PLUS_CASH_ST_DEBT",IQ_LTM,IQ_TODAY,"CHP"))</f>
        <v/>
      </c>
      <c r="Z273" s="28" t="str">
        <f>IF($A273="","",_xll.ciqfunctions.udf.CIQ($A273,"IQ_FFO_GROSS_PROFIT",IQ_LTM,IQ_TODAY,"CHP"))</f>
        <v/>
      </c>
      <c r="AA273" s="28" t="str">
        <f>IF($A273="","",_xll.ciqfunctions.udf.CIQ($A273,"IQ_BASIC_DEFENSE_INTERVAL",IQ_LTM,IQ_TODAY,"CHP"))</f>
        <v/>
      </c>
      <c r="AB273" s="28" t="str">
        <f>IF($A273="","",_xll.ciqfunctions.udf.CIQ($A273,"IQ_CURRENT_RATIO",IQ_LTM,IQ_TODAY,"CHP"))</f>
        <v/>
      </c>
      <c r="AC273" s="28" t="str">
        <f>IF($A273="","",_xll.ciqfunctions.udf.CIQ($A273,"IQ_QUICK_RATIO",IQ_LTM,IQ_TODAY,"CHP"))</f>
        <v/>
      </c>
    </row>
    <row r="274" spans="3:29" ht="12.75" customHeight="1" x14ac:dyDescent="0.2">
      <c r="C274" s="37" t="str">
        <f>IF($A274="","",_xll.ciqfunctions.udf.CIQ($A274,"IQ_PERIODDATE",IQ_LTM,IQ_TODAY,"CHP"))</f>
        <v/>
      </c>
      <c r="D274" s="28" t="str">
        <f>IF($A274="","",_xll.ciqfunctions.udf.CIQ($A274,"IQ_TOTAL_REV",IQ_LTM,IQ_TODAY,"CHP",,$B$4))</f>
        <v/>
      </c>
      <c r="E274" s="28" t="str">
        <f>IF($A274="","",_xll.ciqfunctions.udf.CIQ($A274,"IQ_TOTAL_EQUITY",IQ_LTM,IQ_TODAY,"CHP",,$B$4))</f>
        <v/>
      </c>
      <c r="F274" s="28" t="str">
        <f>IF($A274="","",_xll.ciqfunctions.udf.CIQ($A274,"IQ_RETURN_CAPITAL_CHP",IQ_LTM,IQ_TODAY,"CHP"))</f>
        <v/>
      </c>
      <c r="G274" s="28" t="str">
        <f>IF($A274="","",_xll.ciqfunctions.udf.CIQ($A274,"IQ_RECURRING_EARN_ASSETS",IQ_LTM,IQ_TODAY,"CHP"))</f>
        <v/>
      </c>
      <c r="H274" s="28" t="str">
        <f>IF($A274="","",_xll.ciqfunctions.udf.CIQ($A274,"IQ_NET_WORKING_CAP_REV",IQ_LTM,IQ_TODAY,"CHP"))</f>
        <v/>
      </c>
      <c r="I274" s="28" t="str">
        <f>IF($A274="","",_xll.ciqfunctions.udf.CIQ($A274,"IQ_ASSET_TURNOVER",IQ_LTM,IQ_TODAY,"CHP"))</f>
        <v/>
      </c>
      <c r="J274" s="28" t="str">
        <f>IF($A274="","",_xll.ciqfunctions.udf.CIQ($A274,"IQ_INTAN_ASSETS_REV",IQ_LTM,IQ_TODAY,"CHP"))</f>
        <v/>
      </c>
      <c r="K274" s="28" t="str">
        <f>IF($A274="","",_xll.ciqfunctions.udf.CIQ($A274,"IQ_NET_WORKING_CAP_TOTAL_ASSETS",IQ_LTM,IQ_TODAY,"CHP"))</f>
        <v/>
      </c>
      <c r="L274" s="28" t="str">
        <f>IF($A274="","",_xll.ciqfunctions.udf.CIQ($A274,"IQ_AP_AR",IQ_LTM,IQ_TODAY,"CHP"))</f>
        <v/>
      </c>
      <c r="M274" s="28" t="str">
        <f>IF($A274="","",_xll.ciqfunctions.udf.CIQ($A274,"IQ_MGMT_RATE_RETURN",IQ_LTM,IQ_TODAY,"CHP"))</f>
        <v/>
      </c>
      <c r="N274" s="28" t="str">
        <f>IF($A274="","",_xll.ciqfunctions.udf.CIQ($A274,"IQ_GROSS_MARGIN",IQ_LTM,IQ_TODAY,"CHP"))</f>
        <v/>
      </c>
      <c r="O274" s="28" t="str">
        <f>IF($A274="","",_xll.ciqfunctions.udf.CIQ($A274,"IQ_EBITDA_MARGIN",IQ_LTM,IQ_TODAY,"CHP"))</f>
        <v/>
      </c>
      <c r="Q274" s="28" t="str">
        <f>IF($A274="","",_xll.ciqfunctions.udf.CIQ($A274,"IQ_FFO_INT",IQ_LTM,IQ_TODAY,"CHP"))</f>
        <v/>
      </c>
      <c r="R274" s="28" t="str">
        <f>IF($A274="","",_xll.ciqfunctions.udf.CIQ($A274,"IQ_EBITDA_INT",IQ_LTM,IQ_TODAY,"CHP"))</f>
        <v/>
      </c>
      <c r="S274" s="28" t="str">
        <f>IF($A274="","",_xll.ciqfunctions.udf.CIQ($A274,"IQ_FFO_TOTAL_DEBT",IQ_LTM,IQ_TODAY,"CHP"))</f>
        <v/>
      </c>
      <c r="T274" s="28" t="str">
        <f>IF($A274="","",_xll.ciqfunctions.udf.CIQ($A274,"IQ_NET_DEBT_EBITDA",IQ_LTM,IQ_TODAY,"CHP"))</f>
        <v/>
      </c>
      <c r="U274" s="28" t="str">
        <f>IF($A274="","",_xll.ciqfunctions.udf.CIQ($A274,"IQ_TOTAL_DEBT_CAP",IQ_LTM,IQ_TODAY,"CHP"))</f>
        <v/>
      </c>
      <c r="V274" s="28" t="str">
        <f>IF($A274="","",_xll.ciqfunctions.udf.CIQ($A274,"IQ_DEBT_TOTAL_LIAB",IQ_LTM,IQ_TODAY,"CHP"))</f>
        <v/>
      </c>
      <c r="W274" s="28" t="str">
        <f>IF($A274="","",_xll.ciqfunctions.udf.CIQ($A274,"IQ_TOTAL_DEBT_TOTAL_REV",IQ_LTM,IQ_TODAY,"CHP"))</f>
        <v/>
      </c>
      <c r="Y274" s="28" t="str">
        <f>IF($A274="","",_xll.ciqfunctions.udf.CIQ($A274,"IQ_FFO_PLUS_CASH_ST_DEBT",IQ_LTM,IQ_TODAY,"CHP"))</f>
        <v/>
      </c>
      <c r="Z274" s="28" t="str">
        <f>IF($A274="","",_xll.ciqfunctions.udf.CIQ($A274,"IQ_FFO_GROSS_PROFIT",IQ_LTM,IQ_TODAY,"CHP"))</f>
        <v/>
      </c>
      <c r="AA274" s="28" t="str">
        <f>IF($A274="","",_xll.ciqfunctions.udf.CIQ($A274,"IQ_BASIC_DEFENSE_INTERVAL",IQ_LTM,IQ_TODAY,"CHP"))</f>
        <v/>
      </c>
      <c r="AB274" s="28" t="str">
        <f>IF($A274="","",_xll.ciqfunctions.udf.CIQ($A274,"IQ_CURRENT_RATIO",IQ_LTM,IQ_TODAY,"CHP"))</f>
        <v/>
      </c>
      <c r="AC274" s="28" t="str">
        <f>IF($A274="","",_xll.ciqfunctions.udf.CIQ($A274,"IQ_QUICK_RATIO",IQ_LTM,IQ_TODAY,"CHP"))</f>
        <v/>
      </c>
    </row>
    <row r="275" spans="3:29" ht="12.75" customHeight="1" x14ac:dyDescent="0.2">
      <c r="C275" s="37" t="str">
        <f>IF($A275="","",_xll.ciqfunctions.udf.CIQ($A275,"IQ_PERIODDATE",IQ_LTM,IQ_TODAY,"CHP"))</f>
        <v/>
      </c>
      <c r="D275" s="28" t="str">
        <f>IF($A275="","",_xll.ciqfunctions.udf.CIQ($A275,"IQ_TOTAL_REV",IQ_LTM,IQ_TODAY,"CHP",,$B$4))</f>
        <v/>
      </c>
      <c r="E275" s="28" t="str">
        <f>IF($A275="","",_xll.ciqfunctions.udf.CIQ($A275,"IQ_TOTAL_EQUITY",IQ_LTM,IQ_TODAY,"CHP",,$B$4))</f>
        <v/>
      </c>
      <c r="F275" s="28" t="str">
        <f>IF($A275="","",_xll.ciqfunctions.udf.CIQ($A275,"IQ_RETURN_CAPITAL_CHP",IQ_LTM,IQ_TODAY,"CHP"))</f>
        <v/>
      </c>
      <c r="G275" s="28" t="str">
        <f>IF($A275="","",_xll.ciqfunctions.udf.CIQ($A275,"IQ_RECURRING_EARN_ASSETS",IQ_LTM,IQ_TODAY,"CHP"))</f>
        <v/>
      </c>
      <c r="H275" s="28" t="str">
        <f>IF($A275="","",_xll.ciqfunctions.udf.CIQ($A275,"IQ_NET_WORKING_CAP_REV",IQ_LTM,IQ_TODAY,"CHP"))</f>
        <v/>
      </c>
      <c r="I275" s="28" t="str">
        <f>IF($A275="","",_xll.ciqfunctions.udf.CIQ($A275,"IQ_ASSET_TURNOVER",IQ_LTM,IQ_TODAY,"CHP"))</f>
        <v/>
      </c>
      <c r="J275" s="28" t="str">
        <f>IF($A275="","",_xll.ciqfunctions.udf.CIQ($A275,"IQ_INTAN_ASSETS_REV",IQ_LTM,IQ_TODAY,"CHP"))</f>
        <v/>
      </c>
      <c r="K275" s="28" t="str">
        <f>IF($A275="","",_xll.ciqfunctions.udf.CIQ($A275,"IQ_NET_WORKING_CAP_TOTAL_ASSETS",IQ_LTM,IQ_TODAY,"CHP"))</f>
        <v/>
      </c>
      <c r="L275" s="28" t="str">
        <f>IF($A275="","",_xll.ciqfunctions.udf.CIQ($A275,"IQ_AP_AR",IQ_LTM,IQ_TODAY,"CHP"))</f>
        <v/>
      </c>
      <c r="M275" s="28" t="str">
        <f>IF($A275="","",_xll.ciqfunctions.udf.CIQ($A275,"IQ_MGMT_RATE_RETURN",IQ_LTM,IQ_TODAY,"CHP"))</f>
        <v/>
      </c>
      <c r="N275" s="28" t="str">
        <f>IF($A275="","",_xll.ciqfunctions.udf.CIQ($A275,"IQ_GROSS_MARGIN",IQ_LTM,IQ_TODAY,"CHP"))</f>
        <v/>
      </c>
      <c r="O275" s="28" t="str">
        <f>IF($A275="","",_xll.ciqfunctions.udf.CIQ($A275,"IQ_EBITDA_MARGIN",IQ_LTM,IQ_TODAY,"CHP"))</f>
        <v/>
      </c>
      <c r="Q275" s="28" t="str">
        <f>IF($A275="","",_xll.ciqfunctions.udf.CIQ($A275,"IQ_FFO_INT",IQ_LTM,IQ_TODAY,"CHP"))</f>
        <v/>
      </c>
      <c r="R275" s="28" t="str">
        <f>IF($A275="","",_xll.ciqfunctions.udf.CIQ($A275,"IQ_EBITDA_INT",IQ_LTM,IQ_TODAY,"CHP"))</f>
        <v/>
      </c>
      <c r="S275" s="28" t="str">
        <f>IF($A275="","",_xll.ciqfunctions.udf.CIQ($A275,"IQ_FFO_TOTAL_DEBT",IQ_LTM,IQ_TODAY,"CHP"))</f>
        <v/>
      </c>
      <c r="T275" s="28" t="str">
        <f>IF($A275="","",_xll.ciqfunctions.udf.CIQ($A275,"IQ_NET_DEBT_EBITDA",IQ_LTM,IQ_TODAY,"CHP"))</f>
        <v/>
      </c>
      <c r="U275" s="28" t="str">
        <f>IF($A275="","",_xll.ciqfunctions.udf.CIQ($A275,"IQ_TOTAL_DEBT_CAP",IQ_LTM,IQ_TODAY,"CHP"))</f>
        <v/>
      </c>
      <c r="V275" s="28" t="str">
        <f>IF($A275="","",_xll.ciqfunctions.udf.CIQ($A275,"IQ_DEBT_TOTAL_LIAB",IQ_LTM,IQ_TODAY,"CHP"))</f>
        <v/>
      </c>
      <c r="W275" s="28" t="str">
        <f>IF($A275="","",_xll.ciqfunctions.udf.CIQ($A275,"IQ_TOTAL_DEBT_TOTAL_REV",IQ_LTM,IQ_TODAY,"CHP"))</f>
        <v/>
      </c>
      <c r="Y275" s="28" t="str">
        <f>IF($A275="","",_xll.ciqfunctions.udf.CIQ($A275,"IQ_FFO_PLUS_CASH_ST_DEBT",IQ_LTM,IQ_TODAY,"CHP"))</f>
        <v/>
      </c>
      <c r="Z275" s="28" t="str">
        <f>IF($A275="","",_xll.ciqfunctions.udf.CIQ($A275,"IQ_FFO_GROSS_PROFIT",IQ_LTM,IQ_TODAY,"CHP"))</f>
        <v/>
      </c>
      <c r="AA275" s="28" t="str">
        <f>IF($A275="","",_xll.ciqfunctions.udf.CIQ($A275,"IQ_BASIC_DEFENSE_INTERVAL",IQ_LTM,IQ_TODAY,"CHP"))</f>
        <v/>
      </c>
      <c r="AB275" s="28" t="str">
        <f>IF($A275="","",_xll.ciqfunctions.udf.CIQ($A275,"IQ_CURRENT_RATIO",IQ_LTM,IQ_TODAY,"CHP"))</f>
        <v/>
      </c>
      <c r="AC275" s="28" t="str">
        <f>IF($A275="","",_xll.ciqfunctions.udf.CIQ($A275,"IQ_QUICK_RATIO",IQ_LTM,IQ_TODAY,"CHP"))</f>
        <v/>
      </c>
    </row>
    <row r="276" spans="3:29" ht="12.75" customHeight="1" x14ac:dyDescent="0.2">
      <c r="C276" s="37" t="str">
        <f>IF($A276="","",_xll.ciqfunctions.udf.CIQ($A276,"IQ_PERIODDATE",IQ_LTM,IQ_TODAY,"CHP"))</f>
        <v/>
      </c>
      <c r="D276" s="28" t="str">
        <f>IF($A276="","",_xll.ciqfunctions.udf.CIQ($A276,"IQ_TOTAL_REV",IQ_LTM,IQ_TODAY,"CHP",,$B$4))</f>
        <v/>
      </c>
      <c r="E276" s="28" t="str">
        <f>IF($A276="","",_xll.ciqfunctions.udf.CIQ($A276,"IQ_TOTAL_EQUITY",IQ_LTM,IQ_TODAY,"CHP",,$B$4))</f>
        <v/>
      </c>
      <c r="F276" s="28" t="str">
        <f>IF($A276="","",_xll.ciqfunctions.udf.CIQ($A276,"IQ_RETURN_CAPITAL_CHP",IQ_LTM,IQ_TODAY,"CHP"))</f>
        <v/>
      </c>
      <c r="G276" s="28" t="str">
        <f>IF($A276="","",_xll.ciqfunctions.udf.CIQ($A276,"IQ_RECURRING_EARN_ASSETS",IQ_LTM,IQ_TODAY,"CHP"))</f>
        <v/>
      </c>
      <c r="H276" s="28" t="str">
        <f>IF($A276="","",_xll.ciqfunctions.udf.CIQ($A276,"IQ_NET_WORKING_CAP_REV",IQ_LTM,IQ_TODAY,"CHP"))</f>
        <v/>
      </c>
      <c r="I276" s="28" t="str">
        <f>IF($A276="","",_xll.ciqfunctions.udf.CIQ($A276,"IQ_ASSET_TURNOVER",IQ_LTM,IQ_TODAY,"CHP"))</f>
        <v/>
      </c>
      <c r="J276" s="28" t="str">
        <f>IF($A276="","",_xll.ciqfunctions.udf.CIQ($A276,"IQ_INTAN_ASSETS_REV",IQ_LTM,IQ_TODAY,"CHP"))</f>
        <v/>
      </c>
      <c r="K276" s="28" t="str">
        <f>IF($A276="","",_xll.ciqfunctions.udf.CIQ($A276,"IQ_NET_WORKING_CAP_TOTAL_ASSETS",IQ_LTM,IQ_TODAY,"CHP"))</f>
        <v/>
      </c>
      <c r="L276" s="28" t="str">
        <f>IF($A276="","",_xll.ciqfunctions.udf.CIQ($A276,"IQ_AP_AR",IQ_LTM,IQ_TODAY,"CHP"))</f>
        <v/>
      </c>
      <c r="M276" s="28" t="str">
        <f>IF($A276="","",_xll.ciqfunctions.udf.CIQ($A276,"IQ_MGMT_RATE_RETURN",IQ_LTM,IQ_TODAY,"CHP"))</f>
        <v/>
      </c>
      <c r="N276" s="28" t="str">
        <f>IF($A276="","",_xll.ciqfunctions.udf.CIQ($A276,"IQ_GROSS_MARGIN",IQ_LTM,IQ_TODAY,"CHP"))</f>
        <v/>
      </c>
      <c r="O276" s="28" t="str">
        <f>IF($A276="","",_xll.ciqfunctions.udf.CIQ($A276,"IQ_EBITDA_MARGIN",IQ_LTM,IQ_TODAY,"CHP"))</f>
        <v/>
      </c>
      <c r="Q276" s="28" t="str">
        <f>IF($A276="","",_xll.ciqfunctions.udf.CIQ($A276,"IQ_FFO_INT",IQ_LTM,IQ_TODAY,"CHP"))</f>
        <v/>
      </c>
      <c r="R276" s="28" t="str">
        <f>IF($A276="","",_xll.ciqfunctions.udf.CIQ($A276,"IQ_EBITDA_INT",IQ_LTM,IQ_TODAY,"CHP"))</f>
        <v/>
      </c>
      <c r="S276" s="28" t="str">
        <f>IF($A276="","",_xll.ciqfunctions.udf.CIQ($A276,"IQ_FFO_TOTAL_DEBT",IQ_LTM,IQ_TODAY,"CHP"))</f>
        <v/>
      </c>
      <c r="T276" s="28" t="str">
        <f>IF($A276="","",_xll.ciqfunctions.udf.CIQ($A276,"IQ_NET_DEBT_EBITDA",IQ_LTM,IQ_TODAY,"CHP"))</f>
        <v/>
      </c>
      <c r="U276" s="28" t="str">
        <f>IF($A276="","",_xll.ciqfunctions.udf.CIQ($A276,"IQ_TOTAL_DEBT_CAP",IQ_LTM,IQ_TODAY,"CHP"))</f>
        <v/>
      </c>
      <c r="V276" s="28" t="str">
        <f>IF($A276="","",_xll.ciqfunctions.udf.CIQ($A276,"IQ_DEBT_TOTAL_LIAB",IQ_LTM,IQ_TODAY,"CHP"))</f>
        <v/>
      </c>
      <c r="W276" s="28" t="str">
        <f>IF($A276="","",_xll.ciqfunctions.udf.CIQ($A276,"IQ_TOTAL_DEBT_TOTAL_REV",IQ_LTM,IQ_TODAY,"CHP"))</f>
        <v/>
      </c>
      <c r="Y276" s="28" t="str">
        <f>IF($A276="","",_xll.ciqfunctions.udf.CIQ($A276,"IQ_FFO_PLUS_CASH_ST_DEBT",IQ_LTM,IQ_TODAY,"CHP"))</f>
        <v/>
      </c>
      <c r="Z276" s="28" t="str">
        <f>IF($A276="","",_xll.ciqfunctions.udf.CIQ($A276,"IQ_FFO_GROSS_PROFIT",IQ_LTM,IQ_TODAY,"CHP"))</f>
        <v/>
      </c>
      <c r="AA276" s="28" t="str">
        <f>IF($A276="","",_xll.ciqfunctions.udf.CIQ($A276,"IQ_BASIC_DEFENSE_INTERVAL",IQ_LTM,IQ_TODAY,"CHP"))</f>
        <v/>
      </c>
      <c r="AB276" s="28" t="str">
        <f>IF($A276="","",_xll.ciqfunctions.udf.CIQ($A276,"IQ_CURRENT_RATIO",IQ_LTM,IQ_TODAY,"CHP"))</f>
        <v/>
      </c>
      <c r="AC276" s="28" t="str">
        <f>IF($A276="","",_xll.ciqfunctions.udf.CIQ($A276,"IQ_QUICK_RATIO",IQ_LTM,IQ_TODAY,"CHP"))</f>
        <v/>
      </c>
    </row>
    <row r="277" spans="3:29" ht="12.75" customHeight="1" x14ac:dyDescent="0.2">
      <c r="C277" s="37" t="str">
        <f>IF($A277="","",_xll.ciqfunctions.udf.CIQ($A277,"IQ_PERIODDATE",IQ_LTM,IQ_TODAY,"CHP"))</f>
        <v/>
      </c>
      <c r="D277" s="28" t="str">
        <f>IF($A277="","",_xll.ciqfunctions.udf.CIQ($A277,"IQ_TOTAL_REV",IQ_LTM,IQ_TODAY,"CHP",,$B$4))</f>
        <v/>
      </c>
      <c r="E277" s="28" t="str">
        <f>IF($A277="","",_xll.ciqfunctions.udf.CIQ($A277,"IQ_TOTAL_EQUITY",IQ_LTM,IQ_TODAY,"CHP",,$B$4))</f>
        <v/>
      </c>
      <c r="F277" s="28" t="str">
        <f>IF($A277="","",_xll.ciqfunctions.udf.CIQ($A277,"IQ_RETURN_CAPITAL_CHP",IQ_LTM,IQ_TODAY,"CHP"))</f>
        <v/>
      </c>
      <c r="G277" s="28" t="str">
        <f>IF($A277="","",_xll.ciqfunctions.udf.CIQ($A277,"IQ_RECURRING_EARN_ASSETS",IQ_LTM,IQ_TODAY,"CHP"))</f>
        <v/>
      </c>
      <c r="H277" s="28" t="str">
        <f>IF($A277="","",_xll.ciqfunctions.udf.CIQ($A277,"IQ_NET_WORKING_CAP_REV",IQ_LTM,IQ_TODAY,"CHP"))</f>
        <v/>
      </c>
      <c r="I277" s="28" t="str">
        <f>IF($A277="","",_xll.ciqfunctions.udf.CIQ($A277,"IQ_ASSET_TURNOVER",IQ_LTM,IQ_TODAY,"CHP"))</f>
        <v/>
      </c>
      <c r="J277" s="28" t="str">
        <f>IF($A277="","",_xll.ciqfunctions.udf.CIQ($A277,"IQ_INTAN_ASSETS_REV",IQ_LTM,IQ_TODAY,"CHP"))</f>
        <v/>
      </c>
      <c r="K277" s="28" t="str">
        <f>IF($A277="","",_xll.ciqfunctions.udf.CIQ($A277,"IQ_NET_WORKING_CAP_TOTAL_ASSETS",IQ_LTM,IQ_TODAY,"CHP"))</f>
        <v/>
      </c>
      <c r="L277" s="28" t="str">
        <f>IF($A277="","",_xll.ciqfunctions.udf.CIQ($A277,"IQ_AP_AR",IQ_LTM,IQ_TODAY,"CHP"))</f>
        <v/>
      </c>
      <c r="M277" s="28" t="str">
        <f>IF($A277="","",_xll.ciqfunctions.udf.CIQ($A277,"IQ_MGMT_RATE_RETURN",IQ_LTM,IQ_TODAY,"CHP"))</f>
        <v/>
      </c>
      <c r="N277" s="28" t="str">
        <f>IF($A277="","",_xll.ciqfunctions.udf.CIQ($A277,"IQ_GROSS_MARGIN",IQ_LTM,IQ_TODAY,"CHP"))</f>
        <v/>
      </c>
      <c r="O277" s="28" t="str">
        <f>IF($A277="","",_xll.ciqfunctions.udf.CIQ($A277,"IQ_EBITDA_MARGIN",IQ_LTM,IQ_TODAY,"CHP"))</f>
        <v/>
      </c>
      <c r="Q277" s="28" t="str">
        <f>IF($A277="","",_xll.ciqfunctions.udf.CIQ($A277,"IQ_FFO_INT",IQ_LTM,IQ_TODAY,"CHP"))</f>
        <v/>
      </c>
      <c r="R277" s="28" t="str">
        <f>IF($A277="","",_xll.ciqfunctions.udf.CIQ($A277,"IQ_EBITDA_INT",IQ_LTM,IQ_TODAY,"CHP"))</f>
        <v/>
      </c>
      <c r="S277" s="28" t="str">
        <f>IF($A277="","",_xll.ciqfunctions.udf.CIQ($A277,"IQ_FFO_TOTAL_DEBT",IQ_LTM,IQ_TODAY,"CHP"))</f>
        <v/>
      </c>
      <c r="T277" s="28" t="str">
        <f>IF($A277="","",_xll.ciqfunctions.udf.CIQ($A277,"IQ_NET_DEBT_EBITDA",IQ_LTM,IQ_TODAY,"CHP"))</f>
        <v/>
      </c>
      <c r="U277" s="28" t="str">
        <f>IF($A277="","",_xll.ciqfunctions.udf.CIQ($A277,"IQ_TOTAL_DEBT_CAP",IQ_LTM,IQ_TODAY,"CHP"))</f>
        <v/>
      </c>
      <c r="V277" s="28" t="str">
        <f>IF($A277="","",_xll.ciqfunctions.udf.CIQ($A277,"IQ_DEBT_TOTAL_LIAB",IQ_LTM,IQ_TODAY,"CHP"))</f>
        <v/>
      </c>
      <c r="W277" s="28" t="str">
        <f>IF($A277="","",_xll.ciqfunctions.udf.CIQ($A277,"IQ_TOTAL_DEBT_TOTAL_REV",IQ_LTM,IQ_TODAY,"CHP"))</f>
        <v/>
      </c>
      <c r="Y277" s="28" t="str">
        <f>IF($A277="","",_xll.ciqfunctions.udf.CIQ($A277,"IQ_FFO_PLUS_CASH_ST_DEBT",IQ_LTM,IQ_TODAY,"CHP"))</f>
        <v/>
      </c>
      <c r="Z277" s="28" t="str">
        <f>IF($A277="","",_xll.ciqfunctions.udf.CIQ($A277,"IQ_FFO_GROSS_PROFIT",IQ_LTM,IQ_TODAY,"CHP"))</f>
        <v/>
      </c>
      <c r="AA277" s="28" t="str">
        <f>IF($A277="","",_xll.ciqfunctions.udf.CIQ($A277,"IQ_BASIC_DEFENSE_INTERVAL",IQ_LTM,IQ_TODAY,"CHP"))</f>
        <v/>
      </c>
      <c r="AB277" s="28" t="str">
        <f>IF($A277="","",_xll.ciqfunctions.udf.CIQ($A277,"IQ_CURRENT_RATIO",IQ_LTM,IQ_TODAY,"CHP"))</f>
        <v/>
      </c>
      <c r="AC277" s="28" t="str">
        <f>IF($A277="","",_xll.ciqfunctions.udf.CIQ($A277,"IQ_QUICK_RATIO",IQ_LTM,IQ_TODAY,"CHP"))</f>
        <v/>
      </c>
    </row>
    <row r="278" spans="3:29" ht="12.75" customHeight="1" x14ac:dyDescent="0.2">
      <c r="C278" s="37" t="str">
        <f>IF($A278="","",_xll.ciqfunctions.udf.CIQ($A278,"IQ_PERIODDATE",IQ_LTM,IQ_TODAY,"CHP"))</f>
        <v/>
      </c>
      <c r="D278" s="28" t="str">
        <f>IF($A278="","",_xll.ciqfunctions.udf.CIQ($A278,"IQ_TOTAL_REV",IQ_LTM,IQ_TODAY,"CHP",,$B$4))</f>
        <v/>
      </c>
      <c r="E278" s="28" t="str">
        <f>IF($A278="","",_xll.ciqfunctions.udf.CIQ($A278,"IQ_TOTAL_EQUITY",IQ_LTM,IQ_TODAY,"CHP",,$B$4))</f>
        <v/>
      </c>
      <c r="F278" s="28" t="str">
        <f>IF($A278="","",_xll.ciqfunctions.udf.CIQ($A278,"IQ_RETURN_CAPITAL_CHP",IQ_LTM,IQ_TODAY,"CHP"))</f>
        <v/>
      </c>
      <c r="G278" s="28" t="str">
        <f>IF($A278="","",_xll.ciqfunctions.udf.CIQ($A278,"IQ_RECURRING_EARN_ASSETS",IQ_LTM,IQ_TODAY,"CHP"))</f>
        <v/>
      </c>
      <c r="H278" s="28" t="str">
        <f>IF($A278="","",_xll.ciqfunctions.udf.CIQ($A278,"IQ_NET_WORKING_CAP_REV",IQ_LTM,IQ_TODAY,"CHP"))</f>
        <v/>
      </c>
      <c r="I278" s="28" t="str">
        <f>IF($A278="","",_xll.ciqfunctions.udf.CIQ($A278,"IQ_ASSET_TURNOVER",IQ_LTM,IQ_TODAY,"CHP"))</f>
        <v/>
      </c>
      <c r="J278" s="28" t="str">
        <f>IF($A278="","",_xll.ciqfunctions.udf.CIQ($A278,"IQ_INTAN_ASSETS_REV",IQ_LTM,IQ_TODAY,"CHP"))</f>
        <v/>
      </c>
      <c r="K278" s="28" t="str">
        <f>IF($A278="","",_xll.ciqfunctions.udf.CIQ($A278,"IQ_NET_WORKING_CAP_TOTAL_ASSETS",IQ_LTM,IQ_TODAY,"CHP"))</f>
        <v/>
      </c>
      <c r="L278" s="28" t="str">
        <f>IF($A278="","",_xll.ciqfunctions.udf.CIQ($A278,"IQ_AP_AR",IQ_LTM,IQ_TODAY,"CHP"))</f>
        <v/>
      </c>
      <c r="M278" s="28" t="str">
        <f>IF($A278="","",_xll.ciqfunctions.udf.CIQ($A278,"IQ_MGMT_RATE_RETURN",IQ_LTM,IQ_TODAY,"CHP"))</f>
        <v/>
      </c>
      <c r="N278" s="28" t="str">
        <f>IF($A278="","",_xll.ciqfunctions.udf.CIQ($A278,"IQ_GROSS_MARGIN",IQ_LTM,IQ_TODAY,"CHP"))</f>
        <v/>
      </c>
      <c r="O278" s="28" t="str">
        <f>IF($A278="","",_xll.ciqfunctions.udf.CIQ($A278,"IQ_EBITDA_MARGIN",IQ_LTM,IQ_TODAY,"CHP"))</f>
        <v/>
      </c>
      <c r="Q278" s="28" t="str">
        <f>IF($A278="","",_xll.ciqfunctions.udf.CIQ($A278,"IQ_FFO_INT",IQ_LTM,IQ_TODAY,"CHP"))</f>
        <v/>
      </c>
      <c r="R278" s="28" t="str">
        <f>IF($A278="","",_xll.ciqfunctions.udf.CIQ($A278,"IQ_EBITDA_INT",IQ_LTM,IQ_TODAY,"CHP"))</f>
        <v/>
      </c>
      <c r="S278" s="28" t="str">
        <f>IF($A278="","",_xll.ciqfunctions.udf.CIQ($A278,"IQ_FFO_TOTAL_DEBT",IQ_LTM,IQ_TODAY,"CHP"))</f>
        <v/>
      </c>
      <c r="T278" s="28" t="str">
        <f>IF($A278="","",_xll.ciqfunctions.udf.CIQ($A278,"IQ_NET_DEBT_EBITDA",IQ_LTM,IQ_TODAY,"CHP"))</f>
        <v/>
      </c>
      <c r="U278" s="28" t="str">
        <f>IF($A278="","",_xll.ciqfunctions.udf.CIQ($A278,"IQ_TOTAL_DEBT_CAP",IQ_LTM,IQ_TODAY,"CHP"))</f>
        <v/>
      </c>
      <c r="V278" s="28" t="str">
        <f>IF($A278="","",_xll.ciqfunctions.udf.CIQ($A278,"IQ_DEBT_TOTAL_LIAB",IQ_LTM,IQ_TODAY,"CHP"))</f>
        <v/>
      </c>
      <c r="W278" s="28" t="str">
        <f>IF($A278="","",_xll.ciqfunctions.udf.CIQ($A278,"IQ_TOTAL_DEBT_TOTAL_REV",IQ_LTM,IQ_TODAY,"CHP"))</f>
        <v/>
      </c>
      <c r="Y278" s="28" t="str">
        <f>IF($A278="","",_xll.ciqfunctions.udf.CIQ($A278,"IQ_FFO_PLUS_CASH_ST_DEBT",IQ_LTM,IQ_TODAY,"CHP"))</f>
        <v/>
      </c>
      <c r="Z278" s="28" t="str">
        <f>IF($A278="","",_xll.ciqfunctions.udf.CIQ($A278,"IQ_FFO_GROSS_PROFIT",IQ_LTM,IQ_TODAY,"CHP"))</f>
        <v/>
      </c>
      <c r="AA278" s="28" t="str">
        <f>IF($A278="","",_xll.ciqfunctions.udf.CIQ($A278,"IQ_BASIC_DEFENSE_INTERVAL",IQ_LTM,IQ_TODAY,"CHP"))</f>
        <v/>
      </c>
      <c r="AB278" s="28" t="str">
        <f>IF($A278="","",_xll.ciqfunctions.udf.CIQ($A278,"IQ_CURRENT_RATIO",IQ_LTM,IQ_TODAY,"CHP"))</f>
        <v/>
      </c>
      <c r="AC278" s="28" t="str">
        <f>IF($A278="","",_xll.ciqfunctions.udf.CIQ($A278,"IQ_QUICK_RATIO",IQ_LTM,IQ_TODAY,"CHP"))</f>
        <v/>
      </c>
    </row>
    <row r="279" spans="3:29" ht="12.75" customHeight="1" x14ac:dyDescent="0.2">
      <c r="C279" s="37" t="str">
        <f>IF($A279="","",_xll.ciqfunctions.udf.CIQ($A279,"IQ_PERIODDATE",IQ_LTM,IQ_TODAY,"CHP"))</f>
        <v/>
      </c>
      <c r="D279" s="28" t="str">
        <f>IF($A279="","",_xll.ciqfunctions.udf.CIQ($A279,"IQ_TOTAL_REV",IQ_LTM,IQ_TODAY,"CHP",,$B$4))</f>
        <v/>
      </c>
      <c r="E279" s="28" t="str">
        <f>IF($A279="","",_xll.ciqfunctions.udf.CIQ($A279,"IQ_TOTAL_EQUITY",IQ_LTM,IQ_TODAY,"CHP",,$B$4))</f>
        <v/>
      </c>
      <c r="F279" s="28" t="str">
        <f>IF($A279="","",_xll.ciqfunctions.udf.CIQ($A279,"IQ_RETURN_CAPITAL_CHP",IQ_LTM,IQ_TODAY,"CHP"))</f>
        <v/>
      </c>
      <c r="G279" s="28" t="str">
        <f>IF($A279="","",_xll.ciqfunctions.udf.CIQ($A279,"IQ_RECURRING_EARN_ASSETS",IQ_LTM,IQ_TODAY,"CHP"))</f>
        <v/>
      </c>
      <c r="H279" s="28" t="str">
        <f>IF($A279="","",_xll.ciqfunctions.udf.CIQ($A279,"IQ_NET_WORKING_CAP_REV",IQ_LTM,IQ_TODAY,"CHP"))</f>
        <v/>
      </c>
      <c r="I279" s="28" t="str">
        <f>IF($A279="","",_xll.ciqfunctions.udf.CIQ($A279,"IQ_ASSET_TURNOVER",IQ_LTM,IQ_TODAY,"CHP"))</f>
        <v/>
      </c>
      <c r="J279" s="28" t="str">
        <f>IF($A279="","",_xll.ciqfunctions.udf.CIQ($A279,"IQ_INTAN_ASSETS_REV",IQ_LTM,IQ_TODAY,"CHP"))</f>
        <v/>
      </c>
      <c r="K279" s="28" t="str">
        <f>IF($A279="","",_xll.ciqfunctions.udf.CIQ($A279,"IQ_NET_WORKING_CAP_TOTAL_ASSETS",IQ_LTM,IQ_TODAY,"CHP"))</f>
        <v/>
      </c>
      <c r="L279" s="28" t="str">
        <f>IF($A279="","",_xll.ciqfunctions.udf.CIQ($A279,"IQ_AP_AR",IQ_LTM,IQ_TODAY,"CHP"))</f>
        <v/>
      </c>
      <c r="M279" s="28" t="str">
        <f>IF($A279="","",_xll.ciqfunctions.udf.CIQ($A279,"IQ_MGMT_RATE_RETURN",IQ_LTM,IQ_TODAY,"CHP"))</f>
        <v/>
      </c>
      <c r="N279" s="28" t="str">
        <f>IF($A279="","",_xll.ciqfunctions.udf.CIQ($A279,"IQ_GROSS_MARGIN",IQ_LTM,IQ_TODAY,"CHP"))</f>
        <v/>
      </c>
      <c r="O279" s="28" t="str">
        <f>IF($A279="","",_xll.ciqfunctions.udf.CIQ($A279,"IQ_EBITDA_MARGIN",IQ_LTM,IQ_TODAY,"CHP"))</f>
        <v/>
      </c>
      <c r="Q279" s="28" t="str">
        <f>IF($A279="","",_xll.ciqfunctions.udf.CIQ($A279,"IQ_FFO_INT",IQ_LTM,IQ_TODAY,"CHP"))</f>
        <v/>
      </c>
      <c r="R279" s="28" t="str">
        <f>IF($A279="","",_xll.ciqfunctions.udf.CIQ($A279,"IQ_EBITDA_INT",IQ_LTM,IQ_TODAY,"CHP"))</f>
        <v/>
      </c>
      <c r="S279" s="28" t="str">
        <f>IF($A279="","",_xll.ciqfunctions.udf.CIQ($A279,"IQ_FFO_TOTAL_DEBT",IQ_LTM,IQ_TODAY,"CHP"))</f>
        <v/>
      </c>
      <c r="T279" s="28" t="str">
        <f>IF($A279="","",_xll.ciqfunctions.udf.CIQ($A279,"IQ_NET_DEBT_EBITDA",IQ_LTM,IQ_TODAY,"CHP"))</f>
        <v/>
      </c>
      <c r="U279" s="28" t="str">
        <f>IF($A279="","",_xll.ciqfunctions.udf.CIQ($A279,"IQ_TOTAL_DEBT_CAP",IQ_LTM,IQ_TODAY,"CHP"))</f>
        <v/>
      </c>
      <c r="V279" s="28" t="str">
        <f>IF($A279="","",_xll.ciqfunctions.udf.CIQ($A279,"IQ_DEBT_TOTAL_LIAB",IQ_LTM,IQ_TODAY,"CHP"))</f>
        <v/>
      </c>
      <c r="W279" s="28" t="str">
        <f>IF($A279="","",_xll.ciqfunctions.udf.CIQ($A279,"IQ_TOTAL_DEBT_TOTAL_REV",IQ_LTM,IQ_TODAY,"CHP"))</f>
        <v/>
      </c>
      <c r="Y279" s="28" t="str">
        <f>IF($A279="","",_xll.ciqfunctions.udf.CIQ($A279,"IQ_FFO_PLUS_CASH_ST_DEBT",IQ_LTM,IQ_TODAY,"CHP"))</f>
        <v/>
      </c>
      <c r="Z279" s="28" t="str">
        <f>IF($A279="","",_xll.ciqfunctions.udf.CIQ($A279,"IQ_FFO_GROSS_PROFIT",IQ_LTM,IQ_TODAY,"CHP"))</f>
        <v/>
      </c>
      <c r="AA279" s="28" t="str">
        <f>IF($A279="","",_xll.ciqfunctions.udf.CIQ($A279,"IQ_BASIC_DEFENSE_INTERVAL",IQ_LTM,IQ_TODAY,"CHP"))</f>
        <v/>
      </c>
      <c r="AB279" s="28" t="str">
        <f>IF($A279="","",_xll.ciqfunctions.udf.CIQ($A279,"IQ_CURRENT_RATIO",IQ_LTM,IQ_TODAY,"CHP"))</f>
        <v/>
      </c>
      <c r="AC279" s="28" t="str">
        <f>IF($A279="","",_xll.ciqfunctions.udf.CIQ($A279,"IQ_QUICK_RATIO",IQ_LTM,IQ_TODAY,"CHP"))</f>
        <v/>
      </c>
    </row>
    <row r="280" spans="3:29" ht="12.75" customHeight="1" x14ac:dyDescent="0.2">
      <c r="C280" s="37" t="str">
        <f>IF($A280="","",_xll.ciqfunctions.udf.CIQ($A280,"IQ_PERIODDATE",IQ_LTM,IQ_TODAY,"CHP"))</f>
        <v/>
      </c>
      <c r="D280" s="28" t="str">
        <f>IF($A280="","",_xll.ciqfunctions.udf.CIQ($A280,"IQ_TOTAL_REV",IQ_LTM,IQ_TODAY,"CHP",,$B$4))</f>
        <v/>
      </c>
      <c r="E280" s="28" t="str">
        <f>IF($A280="","",_xll.ciqfunctions.udf.CIQ($A280,"IQ_TOTAL_EQUITY",IQ_LTM,IQ_TODAY,"CHP",,$B$4))</f>
        <v/>
      </c>
      <c r="F280" s="28" t="str">
        <f>IF($A280="","",_xll.ciqfunctions.udf.CIQ($A280,"IQ_RETURN_CAPITAL_CHP",IQ_LTM,IQ_TODAY,"CHP"))</f>
        <v/>
      </c>
      <c r="G280" s="28" t="str">
        <f>IF($A280="","",_xll.ciqfunctions.udf.CIQ($A280,"IQ_RECURRING_EARN_ASSETS",IQ_LTM,IQ_TODAY,"CHP"))</f>
        <v/>
      </c>
      <c r="H280" s="28" t="str">
        <f>IF($A280="","",_xll.ciqfunctions.udf.CIQ($A280,"IQ_NET_WORKING_CAP_REV",IQ_LTM,IQ_TODAY,"CHP"))</f>
        <v/>
      </c>
      <c r="I280" s="28" t="str">
        <f>IF($A280="","",_xll.ciqfunctions.udf.CIQ($A280,"IQ_ASSET_TURNOVER",IQ_LTM,IQ_TODAY,"CHP"))</f>
        <v/>
      </c>
      <c r="J280" s="28" t="str">
        <f>IF($A280="","",_xll.ciqfunctions.udf.CIQ($A280,"IQ_INTAN_ASSETS_REV",IQ_LTM,IQ_TODAY,"CHP"))</f>
        <v/>
      </c>
      <c r="K280" s="28" t="str">
        <f>IF($A280="","",_xll.ciqfunctions.udf.CIQ($A280,"IQ_NET_WORKING_CAP_TOTAL_ASSETS",IQ_LTM,IQ_TODAY,"CHP"))</f>
        <v/>
      </c>
      <c r="L280" s="28" t="str">
        <f>IF($A280="","",_xll.ciqfunctions.udf.CIQ($A280,"IQ_AP_AR",IQ_LTM,IQ_TODAY,"CHP"))</f>
        <v/>
      </c>
      <c r="M280" s="28" t="str">
        <f>IF($A280="","",_xll.ciqfunctions.udf.CIQ($A280,"IQ_MGMT_RATE_RETURN",IQ_LTM,IQ_TODAY,"CHP"))</f>
        <v/>
      </c>
      <c r="N280" s="28" t="str">
        <f>IF($A280="","",_xll.ciqfunctions.udf.CIQ($A280,"IQ_GROSS_MARGIN",IQ_LTM,IQ_TODAY,"CHP"))</f>
        <v/>
      </c>
      <c r="O280" s="28" t="str">
        <f>IF($A280="","",_xll.ciqfunctions.udf.CIQ($A280,"IQ_EBITDA_MARGIN",IQ_LTM,IQ_TODAY,"CHP"))</f>
        <v/>
      </c>
      <c r="Q280" s="28" t="str">
        <f>IF($A280="","",_xll.ciqfunctions.udf.CIQ($A280,"IQ_FFO_INT",IQ_LTM,IQ_TODAY,"CHP"))</f>
        <v/>
      </c>
      <c r="R280" s="28" t="str">
        <f>IF($A280="","",_xll.ciqfunctions.udf.CIQ($A280,"IQ_EBITDA_INT",IQ_LTM,IQ_TODAY,"CHP"))</f>
        <v/>
      </c>
      <c r="S280" s="28" t="str">
        <f>IF($A280="","",_xll.ciqfunctions.udf.CIQ($A280,"IQ_FFO_TOTAL_DEBT",IQ_LTM,IQ_TODAY,"CHP"))</f>
        <v/>
      </c>
      <c r="T280" s="28" t="str">
        <f>IF($A280="","",_xll.ciqfunctions.udf.CIQ($A280,"IQ_NET_DEBT_EBITDA",IQ_LTM,IQ_TODAY,"CHP"))</f>
        <v/>
      </c>
      <c r="U280" s="28" t="str">
        <f>IF($A280="","",_xll.ciqfunctions.udf.CIQ($A280,"IQ_TOTAL_DEBT_CAP",IQ_LTM,IQ_TODAY,"CHP"))</f>
        <v/>
      </c>
      <c r="V280" s="28" t="str">
        <f>IF($A280="","",_xll.ciqfunctions.udf.CIQ($A280,"IQ_DEBT_TOTAL_LIAB",IQ_LTM,IQ_TODAY,"CHP"))</f>
        <v/>
      </c>
      <c r="W280" s="28" t="str">
        <f>IF($A280="","",_xll.ciqfunctions.udf.CIQ($A280,"IQ_TOTAL_DEBT_TOTAL_REV",IQ_LTM,IQ_TODAY,"CHP"))</f>
        <v/>
      </c>
      <c r="Y280" s="28" t="str">
        <f>IF($A280="","",_xll.ciqfunctions.udf.CIQ($A280,"IQ_FFO_PLUS_CASH_ST_DEBT",IQ_LTM,IQ_TODAY,"CHP"))</f>
        <v/>
      </c>
      <c r="Z280" s="28" t="str">
        <f>IF($A280="","",_xll.ciqfunctions.udf.CIQ($A280,"IQ_FFO_GROSS_PROFIT",IQ_LTM,IQ_TODAY,"CHP"))</f>
        <v/>
      </c>
      <c r="AA280" s="28" t="str">
        <f>IF($A280="","",_xll.ciqfunctions.udf.CIQ($A280,"IQ_BASIC_DEFENSE_INTERVAL",IQ_LTM,IQ_TODAY,"CHP"))</f>
        <v/>
      </c>
      <c r="AB280" s="28" t="str">
        <f>IF($A280="","",_xll.ciqfunctions.udf.CIQ($A280,"IQ_CURRENT_RATIO",IQ_LTM,IQ_TODAY,"CHP"))</f>
        <v/>
      </c>
      <c r="AC280" s="28" t="str">
        <f>IF($A280="","",_xll.ciqfunctions.udf.CIQ($A280,"IQ_QUICK_RATIO",IQ_LTM,IQ_TODAY,"CHP"))</f>
        <v/>
      </c>
    </row>
    <row r="281" spans="3:29" ht="12.75" customHeight="1" x14ac:dyDescent="0.2">
      <c r="C281" s="37" t="str">
        <f>IF($A281="","",_xll.ciqfunctions.udf.CIQ($A281,"IQ_PERIODDATE",IQ_LTM,IQ_TODAY,"CHP"))</f>
        <v/>
      </c>
      <c r="D281" s="28" t="str">
        <f>IF($A281="","",_xll.ciqfunctions.udf.CIQ($A281,"IQ_TOTAL_REV",IQ_LTM,IQ_TODAY,"CHP",,$B$4))</f>
        <v/>
      </c>
      <c r="E281" s="28" t="str">
        <f>IF($A281="","",_xll.ciqfunctions.udf.CIQ($A281,"IQ_TOTAL_EQUITY",IQ_LTM,IQ_TODAY,"CHP",,$B$4))</f>
        <v/>
      </c>
      <c r="F281" s="28" t="str">
        <f>IF($A281="","",_xll.ciqfunctions.udf.CIQ($A281,"IQ_RETURN_CAPITAL_CHP",IQ_LTM,IQ_TODAY,"CHP"))</f>
        <v/>
      </c>
      <c r="G281" s="28" t="str">
        <f>IF($A281="","",_xll.ciqfunctions.udf.CIQ($A281,"IQ_RECURRING_EARN_ASSETS",IQ_LTM,IQ_TODAY,"CHP"))</f>
        <v/>
      </c>
      <c r="H281" s="28" t="str">
        <f>IF($A281="","",_xll.ciqfunctions.udf.CIQ($A281,"IQ_NET_WORKING_CAP_REV",IQ_LTM,IQ_TODAY,"CHP"))</f>
        <v/>
      </c>
      <c r="I281" s="28" t="str">
        <f>IF($A281="","",_xll.ciqfunctions.udf.CIQ($A281,"IQ_ASSET_TURNOVER",IQ_LTM,IQ_TODAY,"CHP"))</f>
        <v/>
      </c>
      <c r="J281" s="28" t="str">
        <f>IF($A281="","",_xll.ciqfunctions.udf.CIQ($A281,"IQ_INTAN_ASSETS_REV",IQ_LTM,IQ_TODAY,"CHP"))</f>
        <v/>
      </c>
      <c r="K281" s="28" t="str">
        <f>IF($A281="","",_xll.ciqfunctions.udf.CIQ($A281,"IQ_NET_WORKING_CAP_TOTAL_ASSETS",IQ_LTM,IQ_TODAY,"CHP"))</f>
        <v/>
      </c>
      <c r="L281" s="28" t="str">
        <f>IF($A281="","",_xll.ciqfunctions.udf.CIQ($A281,"IQ_AP_AR",IQ_LTM,IQ_TODAY,"CHP"))</f>
        <v/>
      </c>
      <c r="M281" s="28" t="str">
        <f>IF($A281="","",_xll.ciqfunctions.udf.CIQ($A281,"IQ_MGMT_RATE_RETURN",IQ_LTM,IQ_TODAY,"CHP"))</f>
        <v/>
      </c>
      <c r="N281" s="28" t="str">
        <f>IF($A281="","",_xll.ciqfunctions.udf.CIQ($A281,"IQ_GROSS_MARGIN",IQ_LTM,IQ_TODAY,"CHP"))</f>
        <v/>
      </c>
      <c r="O281" s="28" t="str">
        <f>IF($A281="","",_xll.ciqfunctions.udf.CIQ($A281,"IQ_EBITDA_MARGIN",IQ_LTM,IQ_TODAY,"CHP"))</f>
        <v/>
      </c>
      <c r="Q281" s="28" t="str">
        <f>IF($A281="","",_xll.ciqfunctions.udf.CIQ($A281,"IQ_FFO_INT",IQ_LTM,IQ_TODAY,"CHP"))</f>
        <v/>
      </c>
      <c r="R281" s="28" t="str">
        <f>IF($A281="","",_xll.ciqfunctions.udf.CIQ($A281,"IQ_EBITDA_INT",IQ_LTM,IQ_TODAY,"CHP"))</f>
        <v/>
      </c>
      <c r="S281" s="28" t="str">
        <f>IF($A281="","",_xll.ciqfunctions.udf.CIQ($A281,"IQ_FFO_TOTAL_DEBT",IQ_LTM,IQ_TODAY,"CHP"))</f>
        <v/>
      </c>
      <c r="T281" s="28" t="str">
        <f>IF($A281="","",_xll.ciqfunctions.udf.CIQ($A281,"IQ_NET_DEBT_EBITDA",IQ_LTM,IQ_TODAY,"CHP"))</f>
        <v/>
      </c>
      <c r="U281" s="28" t="str">
        <f>IF($A281="","",_xll.ciqfunctions.udf.CIQ($A281,"IQ_TOTAL_DEBT_CAP",IQ_LTM,IQ_TODAY,"CHP"))</f>
        <v/>
      </c>
      <c r="V281" s="28" t="str">
        <f>IF($A281="","",_xll.ciqfunctions.udf.CIQ($A281,"IQ_DEBT_TOTAL_LIAB",IQ_LTM,IQ_TODAY,"CHP"))</f>
        <v/>
      </c>
      <c r="W281" s="28" t="str">
        <f>IF($A281="","",_xll.ciqfunctions.udf.CIQ($A281,"IQ_TOTAL_DEBT_TOTAL_REV",IQ_LTM,IQ_TODAY,"CHP"))</f>
        <v/>
      </c>
      <c r="Y281" s="28" t="str">
        <f>IF($A281="","",_xll.ciqfunctions.udf.CIQ($A281,"IQ_FFO_PLUS_CASH_ST_DEBT",IQ_LTM,IQ_TODAY,"CHP"))</f>
        <v/>
      </c>
      <c r="Z281" s="28" t="str">
        <f>IF($A281="","",_xll.ciqfunctions.udf.CIQ($A281,"IQ_FFO_GROSS_PROFIT",IQ_LTM,IQ_TODAY,"CHP"))</f>
        <v/>
      </c>
      <c r="AA281" s="28" t="str">
        <f>IF($A281="","",_xll.ciqfunctions.udf.CIQ($A281,"IQ_BASIC_DEFENSE_INTERVAL",IQ_LTM,IQ_TODAY,"CHP"))</f>
        <v/>
      </c>
      <c r="AB281" s="28" t="str">
        <f>IF($A281="","",_xll.ciqfunctions.udf.CIQ($A281,"IQ_CURRENT_RATIO",IQ_LTM,IQ_TODAY,"CHP"))</f>
        <v/>
      </c>
      <c r="AC281" s="28" t="str">
        <f>IF($A281="","",_xll.ciqfunctions.udf.CIQ($A281,"IQ_QUICK_RATIO",IQ_LTM,IQ_TODAY,"CHP"))</f>
        <v/>
      </c>
    </row>
    <row r="282" spans="3:29" ht="12.75" customHeight="1" x14ac:dyDescent="0.2">
      <c r="C282" s="37" t="str">
        <f>IF($A282="","",_xll.ciqfunctions.udf.CIQ($A282,"IQ_PERIODDATE",IQ_LTM,IQ_TODAY,"CHP"))</f>
        <v/>
      </c>
      <c r="D282" s="28" t="str">
        <f>IF($A282="","",_xll.ciqfunctions.udf.CIQ($A282,"IQ_TOTAL_REV",IQ_LTM,IQ_TODAY,"CHP",,$B$4))</f>
        <v/>
      </c>
      <c r="E282" s="28" t="str">
        <f>IF($A282="","",_xll.ciqfunctions.udf.CIQ($A282,"IQ_TOTAL_EQUITY",IQ_LTM,IQ_TODAY,"CHP",,$B$4))</f>
        <v/>
      </c>
      <c r="F282" s="28" t="str">
        <f>IF($A282="","",_xll.ciqfunctions.udf.CIQ($A282,"IQ_RETURN_CAPITAL_CHP",IQ_LTM,IQ_TODAY,"CHP"))</f>
        <v/>
      </c>
      <c r="G282" s="28" t="str">
        <f>IF($A282="","",_xll.ciqfunctions.udf.CIQ($A282,"IQ_RECURRING_EARN_ASSETS",IQ_LTM,IQ_TODAY,"CHP"))</f>
        <v/>
      </c>
      <c r="H282" s="28" t="str">
        <f>IF($A282="","",_xll.ciqfunctions.udf.CIQ($A282,"IQ_NET_WORKING_CAP_REV",IQ_LTM,IQ_TODAY,"CHP"))</f>
        <v/>
      </c>
      <c r="I282" s="28" t="str">
        <f>IF($A282="","",_xll.ciqfunctions.udf.CIQ($A282,"IQ_ASSET_TURNOVER",IQ_LTM,IQ_TODAY,"CHP"))</f>
        <v/>
      </c>
      <c r="J282" s="28" t="str">
        <f>IF($A282="","",_xll.ciqfunctions.udf.CIQ($A282,"IQ_INTAN_ASSETS_REV",IQ_LTM,IQ_TODAY,"CHP"))</f>
        <v/>
      </c>
      <c r="K282" s="28" t="str">
        <f>IF($A282="","",_xll.ciqfunctions.udf.CIQ($A282,"IQ_NET_WORKING_CAP_TOTAL_ASSETS",IQ_LTM,IQ_TODAY,"CHP"))</f>
        <v/>
      </c>
      <c r="L282" s="28" t="str">
        <f>IF($A282="","",_xll.ciqfunctions.udf.CIQ($A282,"IQ_AP_AR",IQ_LTM,IQ_TODAY,"CHP"))</f>
        <v/>
      </c>
      <c r="M282" s="28" t="str">
        <f>IF($A282="","",_xll.ciqfunctions.udf.CIQ($A282,"IQ_MGMT_RATE_RETURN",IQ_LTM,IQ_TODAY,"CHP"))</f>
        <v/>
      </c>
      <c r="N282" s="28" t="str">
        <f>IF($A282="","",_xll.ciqfunctions.udf.CIQ($A282,"IQ_GROSS_MARGIN",IQ_LTM,IQ_TODAY,"CHP"))</f>
        <v/>
      </c>
      <c r="O282" s="28" t="str">
        <f>IF($A282="","",_xll.ciqfunctions.udf.CIQ($A282,"IQ_EBITDA_MARGIN",IQ_LTM,IQ_TODAY,"CHP"))</f>
        <v/>
      </c>
      <c r="Q282" s="28" t="str">
        <f>IF($A282="","",_xll.ciqfunctions.udf.CIQ($A282,"IQ_FFO_INT",IQ_LTM,IQ_TODAY,"CHP"))</f>
        <v/>
      </c>
      <c r="R282" s="28" t="str">
        <f>IF($A282="","",_xll.ciqfunctions.udf.CIQ($A282,"IQ_EBITDA_INT",IQ_LTM,IQ_TODAY,"CHP"))</f>
        <v/>
      </c>
      <c r="S282" s="28" t="str">
        <f>IF($A282="","",_xll.ciqfunctions.udf.CIQ($A282,"IQ_FFO_TOTAL_DEBT",IQ_LTM,IQ_TODAY,"CHP"))</f>
        <v/>
      </c>
      <c r="T282" s="28" t="str">
        <f>IF($A282="","",_xll.ciqfunctions.udf.CIQ($A282,"IQ_NET_DEBT_EBITDA",IQ_LTM,IQ_TODAY,"CHP"))</f>
        <v/>
      </c>
      <c r="U282" s="28" t="str">
        <f>IF($A282="","",_xll.ciqfunctions.udf.CIQ($A282,"IQ_TOTAL_DEBT_CAP",IQ_LTM,IQ_TODAY,"CHP"))</f>
        <v/>
      </c>
      <c r="V282" s="28" t="str">
        <f>IF($A282="","",_xll.ciqfunctions.udf.CIQ($A282,"IQ_DEBT_TOTAL_LIAB",IQ_LTM,IQ_TODAY,"CHP"))</f>
        <v/>
      </c>
      <c r="W282" s="28" t="str">
        <f>IF($A282="","",_xll.ciqfunctions.udf.CIQ($A282,"IQ_TOTAL_DEBT_TOTAL_REV",IQ_LTM,IQ_TODAY,"CHP"))</f>
        <v/>
      </c>
      <c r="Y282" s="28" t="str">
        <f>IF($A282="","",_xll.ciqfunctions.udf.CIQ($A282,"IQ_FFO_PLUS_CASH_ST_DEBT",IQ_LTM,IQ_TODAY,"CHP"))</f>
        <v/>
      </c>
      <c r="Z282" s="28" t="str">
        <f>IF($A282="","",_xll.ciqfunctions.udf.CIQ($A282,"IQ_FFO_GROSS_PROFIT",IQ_LTM,IQ_TODAY,"CHP"))</f>
        <v/>
      </c>
      <c r="AA282" s="28" t="str">
        <f>IF($A282="","",_xll.ciqfunctions.udf.CIQ($A282,"IQ_BASIC_DEFENSE_INTERVAL",IQ_LTM,IQ_TODAY,"CHP"))</f>
        <v/>
      </c>
      <c r="AB282" s="28" t="str">
        <f>IF($A282="","",_xll.ciqfunctions.udf.CIQ($A282,"IQ_CURRENT_RATIO",IQ_LTM,IQ_TODAY,"CHP"))</f>
        <v/>
      </c>
      <c r="AC282" s="28" t="str">
        <f>IF($A282="","",_xll.ciqfunctions.udf.CIQ($A282,"IQ_QUICK_RATIO",IQ_LTM,IQ_TODAY,"CHP"))</f>
        <v/>
      </c>
    </row>
    <row r="283" spans="3:29" ht="12.75" customHeight="1" x14ac:dyDescent="0.2">
      <c r="C283" s="37" t="str">
        <f>IF($A283="","",_xll.ciqfunctions.udf.CIQ($A283,"IQ_PERIODDATE",IQ_LTM,IQ_TODAY,"CHP"))</f>
        <v/>
      </c>
      <c r="D283" s="28" t="str">
        <f>IF($A283="","",_xll.ciqfunctions.udf.CIQ($A283,"IQ_TOTAL_REV",IQ_LTM,IQ_TODAY,"CHP",,$B$4))</f>
        <v/>
      </c>
      <c r="E283" s="28" t="str">
        <f>IF($A283="","",_xll.ciqfunctions.udf.CIQ($A283,"IQ_TOTAL_EQUITY",IQ_LTM,IQ_TODAY,"CHP",,$B$4))</f>
        <v/>
      </c>
      <c r="F283" s="28" t="str">
        <f>IF($A283="","",_xll.ciqfunctions.udf.CIQ($A283,"IQ_RETURN_CAPITAL_CHP",IQ_LTM,IQ_TODAY,"CHP"))</f>
        <v/>
      </c>
      <c r="G283" s="28" t="str">
        <f>IF($A283="","",_xll.ciqfunctions.udf.CIQ($A283,"IQ_RECURRING_EARN_ASSETS",IQ_LTM,IQ_TODAY,"CHP"))</f>
        <v/>
      </c>
      <c r="H283" s="28" t="str">
        <f>IF($A283="","",_xll.ciqfunctions.udf.CIQ($A283,"IQ_NET_WORKING_CAP_REV",IQ_LTM,IQ_TODAY,"CHP"))</f>
        <v/>
      </c>
      <c r="I283" s="28" t="str">
        <f>IF($A283="","",_xll.ciqfunctions.udf.CIQ($A283,"IQ_ASSET_TURNOVER",IQ_LTM,IQ_TODAY,"CHP"))</f>
        <v/>
      </c>
      <c r="J283" s="28" t="str">
        <f>IF($A283="","",_xll.ciqfunctions.udf.CIQ($A283,"IQ_INTAN_ASSETS_REV",IQ_LTM,IQ_TODAY,"CHP"))</f>
        <v/>
      </c>
      <c r="K283" s="28" t="str">
        <f>IF($A283="","",_xll.ciqfunctions.udf.CIQ($A283,"IQ_NET_WORKING_CAP_TOTAL_ASSETS",IQ_LTM,IQ_TODAY,"CHP"))</f>
        <v/>
      </c>
      <c r="L283" s="28" t="str">
        <f>IF($A283="","",_xll.ciqfunctions.udf.CIQ($A283,"IQ_AP_AR",IQ_LTM,IQ_TODAY,"CHP"))</f>
        <v/>
      </c>
      <c r="M283" s="28" t="str">
        <f>IF($A283="","",_xll.ciqfunctions.udf.CIQ($A283,"IQ_MGMT_RATE_RETURN",IQ_LTM,IQ_TODAY,"CHP"))</f>
        <v/>
      </c>
      <c r="N283" s="28" t="str">
        <f>IF($A283="","",_xll.ciqfunctions.udf.CIQ($A283,"IQ_GROSS_MARGIN",IQ_LTM,IQ_TODAY,"CHP"))</f>
        <v/>
      </c>
      <c r="O283" s="28" t="str">
        <f>IF($A283="","",_xll.ciqfunctions.udf.CIQ($A283,"IQ_EBITDA_MARGIN",IQ_LTM,IQ_TODAY,"CHP"))</f>
        <v/>
      </c>
      <c r="Q283" s="28" t="str">
        <f>IF($A283="","",_xll.ciqfunctions.udf.CIQ($A283,"IQ_FFO_INT",IQ_LTM,IQ_TODAY,"CHP"))</f>
        <v/>
      </c>
      <c r="R283" s="28" t="str">
        <f>IF($A283="","",_xll.ciqfunctions.udf.CIQ($A283,"IQ_EBITDA_INT",IQ_LTM,IQ_TODAY,"CHP"))</f>
        <v/>
      </c>
      <c r="S283" s="28" t="str">
        <f>IF($A283="","",_xll.ciqfunctions.udf.CIQ($A283,"IQ_FFO_TOTAL_DEBT",IQ_LTM,IQ_TODAY,"CHP"))</f>
        <v/>
      </c>
      <c r="T283" s="28" t="str">
        <f>IF($A283="","",_xll.ciqfunctions.udf.CIQ($A283,"IQ_NET_DEBT_EBITDA",IQ_LTM,IQ_TODAY,"CHP"))</f>
        <v/>
      </c>
      <c r="U283" s="28" t="str">
        <f>IF($A283="","",_xll.ciqfunctions.udf.CIQ($A283,"IQ_TOTAL_DEBT_CAP",IQ_LTM,IQ_TODAY,"CHP"))</f>
        <v/>
      </c>
      <c r="V283" s="28" t="str">
        <f>IF($A283="","",_xll.ciqfunctions.udf.CIQ($A283,"IQ_DEBT_TOTAL_LIAB",IQ_LTM,IQ_TODAY,"CHP"))</f>
        <v/>
      </c>
      <c r="W283" s="28" t="str">
        <f>IF($A283="","",_xll.ciqfunctions.udf.CIQ($A283,"IQ_TOTAL_DEBT_TOTAL_REV",IQ_LTM,IQ_TODAY,"CHP"))</f>
        <v/>
      </c>
      <c r="Y283" s="28" t="str">
        <f>IF($A283="","",_xll.ciqfunctions.udf.CIQ($A283,"IQ_FFO_PLUS_CASH_ST_DEBT",IQ_LTM,IQ_TODAY,"CHP"))</f>
        <v/>
      </c>
      <c r="Z283" s="28" t="str">
        <f>IF($A283="","",_xll.ciqfunctions.udf.CIQ($A283,"IQ_FFO_GROSS_PROFIT",IQ_LTM,IQ_TODAY,"CHP"))</f>
        <v/>
      </c>
      <c r="AA283" s="28" t="str">
        <f>IF($A283="","",_xll.ciqfunctions.udf.CIQ($A283,"IQ_BASIC_DEFENSE_INTERVAL",IQ_LTM,IQ_TODAY,"CHP"))</f>
        <v/>
      </c>
      <c r="AB283" s="28" t="str">
        <f>IF($A283="","",_xll.ciqfunctions.udf.CIQ($A283,"IQ_CURRENT_RATIO",IQ_LTM,IQ_TODAY,"CHP"))</f>
        <v/>
      </c>
      <c r="AC283" s="28" t="str">
        <f>IF($A283="","",_xll.ciqfunctions.udf.CIQ($A283,"IQ_QUICK_RATIO",IQ_LTM,IQ_TODAY,"CHP"))</f>
        <v/>
      </c>
    </row>
    <row r="284" spans="3:29" ht="12.75" customHeight="1" x14ac:dyDescent="0.2">
      <c r="C284" s="37" t="str">
        <f>IF($A284="","",_xll.ciqfunctions.udf.CIQ($A284,"IQ_PERIODDATE",IQ_LTM,IQ_TODAY,"CHP"))</f>
        <v/>
      </c>
      <c r="D284" s="28" t="str">
        <f>IF($A284="","",_xll.ciqfunctions.udf.CIQ($A284,"IQ_TOTAL_REV",IQ_LTM,IQ_TODAY,"CHP",,$B$4))</f>
        <v/>
      </c>
      <c r="E284" s="28" t="str">
        <f>IF($A284="","",_xll.ciqfunctions.udf.CIQ($A284,"IQ_TOTAL_EQUITY",IQ_LTM,IQ_TODAY,"CHP",,$B$4))</f>
        <v/>
      </c>
      <c r="F284" s="28" t="str">
        <f>IF($A284="","",_xll.ciqfunctions.udf.CIQ($A284,"IQ_RETURN_CAPITAL_CHP",IQ_LTM,IQ_TODAY,"CHP"))</f>
        <v/>
      </c>
      <c r="G284" s="28" t="str">
        <f>IF($A284="","",_xll.ciqfunctions.udf.CIQ($A284,"IQ_RECURRING_EARN_ASSETS",IQ_LTM,IQ_TODAY,"CHP"))</f>
        <v/>
      </c>
      <c r="H284" s="28" t="str">
        <f>IF($A284="","",_xll.ciqfunctions.udf.CIQ($A284,"IQ_NET_WORKING_CAP_REV",IQ_LTM,IQ_TODAY,"CHP"))</f>
        <v/>
      </c>
      <c r="I284" s="28" t="str">
        <f>IF($A284="","",_xll.ciqfunctions.udf.CIQ($A284,"IQ_ASSET_TURNOVER",IQ_LTM,IQ_TODAY,"CHP"))</f>
        <v/>
      </c>
      <c r="J284" s="28" t="str">
        <f>IF($A284="","",_xll.ciqfunctions.udf.CIQ($A284,"IQ_INTAN_ASSETS_REV",IQ_LTM,IQ_TODAY,"CHP"))</f>
        <v/>
      </c>
      <c r="K284" s="28" t="str">
        <f>IF($A284="","",_xll.ciqfunctions.udf.CIQ($A284,"IQ_NET_WORKING_CAP_TOTAL_ASSETS",IQ_LTM,IQ_TODAY,"CHP"))</f>
        <v/>
      </c>
      <c r="L284" s="28" t="str">
        <f>IF($A284="","",_xll.ciqfunctions.udf.CIQ($A284,"IQ_AP_AR",IQ_LTM,IQ_TODAY,"CHP"))</f>
        <v/>
      </c>
      <c r="M284" s="28" t="str">
        <f>IF($A284="","",_xll.ciqfunctions.udf.CIQ($A284,"IQ_MGMT_RATE_RETURN",IQ_LTM,IQ_TODAY,"CHP"))</f>
        <v/>
      </c>
      <c r="N284" s="28" t="str">
        <f>IF($A284="","",_xll.ciqfunctions.udf.CIQ($A284,"IQ_GROSS_MARGIN",IQ_LTM,IQ_TODAY,"CHP"))</f>
        <v/>
      </c>
      <c r="O284" s="28" t="str">
        <f>IF($A284="","",_xll.ciqfunctions.udf.CIQ($A284,"IQ_EBITDA_MARGIN",IQ_LTM,IQ_TODAY,"CHP"))</f>
        <v/>
      </c>
      <c r="Q284" s="28" t="str">
        <f>IF($A284="","",_xll.ciqfunctions.udf.CIQ($A284,"IQ_FFO_INT",IQ_LTM,IQ_TODAY,"CHP"))</f>
        <v/>
      </c>
      <c r="R284" s="28" t="str">
        <f>IF($A284="","",_xll.ciqfunctions.udf.CIQ($A284,"IQ_EBITDA_INT",IQ_LTM,IQ_TODAY,"CHP"))</f>
        <v/>
      </c>
      <c r="S284" s="28" t="str">
        <f>IF($A284="","",_xll.ciqfunctions.udf.CIQ($A284,"IQ_FFO_TOTAL_DEBT",IQ_LTM,IQ_TODAY,"CHP"))</f>
        <v/>
      </c>
      <c r="T284" s="28" t="str">
        <f>IF($A284="","",_xll.ciqfunctions.udf.CIQ($A284,"IQ_NET_DEBT_EBITDA",IQ_LTM,IQ_TODAY,"CHP"))</f>
        <v/>
      </c>
      <c r="U284" s="28" t="str">
        <f>IF($A284="","",_xll.ciqfunctions.udf.CIQ($A284,"IQ_TOTAL_DEBT_CAP",IQ_LTM,IQ_TODAY,"CHP"))</f>
        <v/>
      </c>
      <c r="V284" s="28" t="str">
        <f>IF($A284="","",_xll.ciqfunctions.udf.CIQ($A284,"IQ_DEBT_TOTAL_LIAB",IQ_LTM,IQ_TODAY,"CHP"))</f>
        <v/>
      </c>
      <c r="W284" s="28" t="str">
        <f>IF($A284="","",_xll.ciqfunctions.udf.CIQ($A284,"IQ_TOTAL_DEBT_TOTAL_REV",IQ_LTM,IQ_TODAY,"CHP"))</f>
        <v/>
      </c>
      <c r="Y284" s="28" t="str">
        <f>IF($A284="","",_xll.ciqfunctions.udf.CIQ($A284,"IQ_FFO_PLUS_CASH_ST_DEBT",IQ_LTM,IQ_TODAY,"CHP"))</f>
        <v/>
      </c>
      <c r="Z284" s="28" t="str">
        <f>IF($A284="","",_xll.ciqfunctions.udf.CIQ($A284,"IQ_FFO_GROSS_PROFIT",IQ_LTM,IQ_TODAY,"CHP"))</f>
        <v/>
      </c>
      <c r="AA284" s="28" t="str">
        <f>IF($A284="","",_xll.ciqfunctions.udf.CIQ($A284,"IQ_BASIC_DEFENSE_INTERVAL",IQ_LTM,IQ_TODAY,"CHP"))</f>
        <v/>
      </c>
      <c r="AB284" s="28" t="str">
        <f>IF($A284="","",_xll.ciqfunctions.udf.CIQ($A284,"IQ_CURRENT_RATIO",IQ_LTM,IQ_TODAY,"CHP"))</f>
        <v/>
      </c>
      <c r="AC284" s="28" t="str">
        <f>IF($A284="","",_xll.ciqfunctions.udf.CIQ($A284,"IQ_QUICK_RATIO",IQ_LTM,IQ_TODAY,"CHP"))</f>
        <v/>
      </c>
    </row>
    <row r="285" spans="3:29" ht="12.75" customHeight="1" x14ac:dyDescent="0.2">
      <c r="C285" s="37" t="str">
        <f>IF($A285="","",_xll.ciqfunctions.udf.CIQ($A285,"IQ_PERIODDATE",IQ_LTM,IQ_TODAY,"CHP"))</f>
        <v/>
      </c>
      <c r="D285" s="28" t="str">
        <f>IF($A285="","",_xll.ciqfunctions.udf.CIQ($A285,"IQ_TOTAL_REV",IQ_LTM,IQ_TODAY,"CHP",,$B$4))</f>
        <v/>
      </c>
      <c r="E285" s="28" t="str">
        <f>IF($A285="","",_xll.ciqfunctions.udf.CIQ($A285,"IQ_TOTAL_EQUITY",IQ_LTM,IQ_TODAY,"CHP",,$B$4))</f>
        <v/>
      </c>
      <c r="F285" s="28" t="str">
        <f>IF($A285="","",_xll.ciqfunctions.udf.CIQ($A285,"IQ_RETURN_CAPITAL_CHP",IQ_LTM,IQ_TODAY,"CHP"))</f>
        <v/>
      </c>
      <c r="G285" s="28" t="str">
        <f>IF($A285="","",_xll.ciqfunctions.udf.CIQ($A285,"IQ_RECURRING_EARN_ASSETS",IQ_LTM,IQ_TODAY,"CHP"))</f>
        <v/>
      </c>
      <c r="H285" s="28" t="str">
        <f>IF($A285="","",_xll.ciqfunctions.udf.CIQ($A285,"IQ_NET_WORKING_CAP_REV",IQ_LTM,IQ_TODAY,"CHP"))</f>
        <v/>
      </c>
      <c r="I285" s="28" t="str">
        <f>IF($A285="","",_xll.ciqfunctions.udf.CIQ($A285,"IQ_ASSET_TURNOVER",IQ_LTM,IQ_TODAY,"CHP"))</f>
        <v/>
      </c>
      <c r="J285" s="28" t="str">
        <f>IF($A285="","",_xll.ciqfunctions.udf.CIQ($A285,"IQ_INTAN_ASSETS_REV",IQ_LTM,IQ_TODAY,"CHP"))</f>
        <v/>
      </c>
      <c r="K285" s="28" t="str">
        <f>IF($A285="","",_xll.ciqfunctions.udf.CIQ($A285,"IQ_NET_WORKING_CAP_TOTAL_ASSETS",IQ_LTM,IQ_TODAY,"CHP"))</f>
        <v/>
      </c>
      <c r="L285" s="28" t="str">
        <f>IF($A285="","",_xll.ciqfunctions.udf.CIQ($A285,"IQ_AP_AR",IQ_LTM,IQ_TODAY,"CHP"))</f>
        <v/>
      </c>
      <c r="M285" s="28" t="str">
        <f>IF($A285="","",_xll.ciqfunctions.udf.CIQ($A285,"IQ_MGMT_RATE_RETURN",IQ_LTM,IQ_TODAY,"CHP"))</f>
        <v/>
      </c>
      <c r="N285" s="28" t="str">
        <f>IF($A285="","",_xll.ciqfunctions.udf.CIQ($A285,"IQ_GROSS_MARGIN",IQ_LTM,IQ_TODAY,"CHP"))</f>
        <v/>
      </c>
      <c r="O285" s="28" t="str">
        <f>IF($A285="","",_xll.ciqfunctions.udf.CIQ($A285,"IQ_EBITDA_MARGIN",IQ_LTM,IQ_TODAY,"CHP"))</f>
        <v/>
      </c>
      <c r="Q285" s="28" t="str">
        <f>IF($A285="","",_xll.ciqfunctions.udf.CIQ($A285,"IQ_FFO_INT",IQ_LTM,IQ_TODAY,"CHP"))</f>
        <v/>
      </c>
      <c r="R285" s="28" t="str">
        <f>IF($A285="","",_xll.ciqfunctions.udf.CIQ($A285,"IQ_EBITDA_INT",IQ_LTM,IQ_TODAY,"CHP"))</f>
        <v/>
      </c>
      <c r="S285" s="28" t="str">
        <f>IF($A285="","",_xll.ciqfunctions.udf.CIQ($A285,"IQ_FFO_TOTAL_DEBT",IQ_LTM,IQ_TODAY,"CHP"))</f>
        <v/>
      </c>
      <c r="T285" s="28" t="str">
        <f>IF($A285="","",_xll.ciqfunctions.udf.CIQ($A285,"IQ_NET_DEBT_EBITDA",IQ_LTM,IQ_TODAY,"CHP"))</f>
        <v/>
      </c>
      <c r="U285" s="28" t="str">
        <f>IF($A285="","",_xll.ciqfunctions.udf.CIQ($A285,"IQ_TOTAL_DEBT_CAP",IQ_LTM,IQ_TODAY,"CHP"))</f>
        <v/>
      </c>
      <c r="V285" s="28" t="str">
        <f>IF($A285="","",_xll.ciqfunctions.udf.CIQ($A285,"IQ_DEBT_TOTAL_LIAB",IQ_LTM,IQ_TODAY,"CHP"))</f>
        <v/>
      </c>
      <c r="W285" s="28" t="str">
        <f>IF($A285="","",_xll.ciqfunctions.udf.CIQ($A285,"IQ_TOTAL_DEBT_TOTAL_REV",IQ_LTM,IQ_TODAY,"CHP"))</f>
        <v/>
      </c>
      <c r="Y285" s="28" t="str">
        <f>IF($A285="","",_xll.ciqfunctions.udf.CIQ($A285,"IQ_FFO_PLUS_CASH_ST_DEBT",IQ_LTM,IQ_TODAY,"CHP"))</f>
        <v/>
      </c>
      <c r="Z285" s="28" t="str">
        <f>IF($A285="","",_xll.ciqfunctions.udf.CIQ($A285,"IQ_FFO_GROSS_PROFIT",IQ_LTM,IQ_TODAY,"CHP"))</f>
        <v/>
      </c>
      <c r="AA285" s="28" t="str">
        <f>IF($A285="","",_xll.ciqfunctions.udf.CIQ($A285,"IQ_BASIC_DEFENSE_INTERVAL",IQ_LTM,IQ_TODAY,"CHP"))</f>
        <v/>
      </c>
      <c r="AB285" s="28" t="str">
        <f>IF($A285="","",_xll.ciqfunctions.udf.CIQ($A285,"IQ_CURRENT_RATIO",IQ_LTM,IQ_TODAY,"CHP"))</f>
        <v/>
      </c>
      <c r="AC285" s="28" t="str">
        <f>IF($A285="","",_xll.ciqfunctions.udf.CIQ($A285,"IQ_QUICK_RATIO",IQ_LTM,IQ_TODAY,"CHP"))</f>
        <v/>
      </c>
    </row>
    <row r="286" spans="3:29" ht="12.75" customHeight="1" x14ac:dyDescent="0.2">
      <c r="C286" s="37" t="str">
        <f>IF($A286="","",_xll.ciqfunctions.udf.CIQ($A286,"IQ_PERIODDATE",IQ_LTM,IQ_TODAY,"CHP"))</f>
        <v/>
      </c>
      <c r="D286" s="28" t="str">
        <f>IF($A286="","",_xll.ciqfunctions.udf.CIQ($A286,"IQ_TOTAL_REV",IQ_LTM,IQ_TODAY,"CHP",,$B$4))</f>
        <v/>
      </c>
      <c r="E286" s="28" t="str">
        <f>IF($A286="","",_xll.ciqfunctions.udf.CIQ($A286,"IQ_TOTAL_EQUITY",IQ_LTM,IQ_TODAY,"CHP",,$B$4))</f>
        <v/>
      </c>
      <c r="F286" s="28" t="str">
        <f>IF($A286="","",_xll.ciqfunctions.udf.CIQ($A286,"IQ_RETURN_CAPITAL_CHP",IQ_LTM,IQ_TODAY,"CHP"))</f>
        <v/>
      </c>
      <c r="G286" s="28" t="str">
        <f>IF($A286="","",_xll.ciqfunctions.udf.CIQ($A286,"IQ_RECURRING_EARN_ASSETS",IQ_LTM,IQ_TODAY,"CHP"))</f>
        <v/>
      </c>
      <c r="H286" s="28" t="str">
        <f>IF($A286="","",_xll.ciqfunctions.udf.CIQ($A286,"IQ_NET_WORKING_CAP_REV",IQ_LTM,IQ_TODAY,"CHP"))</f>
        <v/>
      </c>
      <c r="I286" s="28" t="str">
        <f>IF($A286="","",_xll.ciqfunctions.udf.CIQ($A286,"IQ_ASSET_TURNOVER",IQ_LTM,IQ_TODAY,"CHP"))</f>
        <v/>
      </c>
      <c r="J286" s="28" t="str">
        <f>IF($A286="","",_xll.ciqfunctions.udf.CIQ($A286,"IQ_INTAN_ASSETS_REV",IQ_LTM,IQ_TODAY,"CHP"))</f>
        <v/>
      </c>
      <c r="K286" s="28" t="str">
        <f>IF($A286="","",_xll.ciqfunctions.udf.CIQ($A286,"IQ_NET_WORKING_CAP_TOTAL_ASSETS",IQ_LTM,IQ_TODAY,"CHP"))</f>
        <v/>
      </c>
      <c r="L286" s="28" t="str">
        <f>IF($A286="","",_xll.ciqfunctions.udf.CIQ($A286,"IQ_AP_AR",IQ_LTM,IQ_TODAY,"CHP"))</f>
        <v/>
      </c>
      <c r="M286" s="28" t="str">
        <f>IF($A286="","",_xll.ciqfunctions.udf.CIQ($A286,"IQ_MGMT_RATE_RETURN",IQ_LTM,IQ_TODAY,"CHP"))</f>
        <v/>
      </c>
      <c r="N286" s="28" t="str">
        <f>IF($A286="","",_xll.ciqfunctions.udf.CIQ($A286,"IQ_GROSS_MARGIN",IQ_LTM,IQ_TODAY,"CHP"))</f>
        <v/>
      </c>
      <c r="O286" s="28" t="str">
        <f>IF($A286="","",_xll.ciqfunctions.udf.CIQ($A286,"IQ_EBITDA_MARGIN",IQ_LTM,IQ_TODAY,"CHP"))</f>
        <v/>
      </c>
      <c r="Q286" s="28" t="str">
        <f>IF($A286="","",_xll.ciqfunctions.udf.CIQ($A286,"IQ_FFO_INT",IQ_LTM,IQ_TODAY,"CHP"))</f>
        <v/>
      </c>
      <c r="R286" s="28" t="str">
        <f>IF($A286="","",_xll.ciqfunctions.udf.CIQ($A286,"IQ_EBITDA_INT",IQ_LTM,IQ_TODAY,"CHP"))</f>
        <v/>
      </c>
      <c r="S286" s="28" t="str">
        <f>IF($A286="","",_xll.ciqfunctions.udf.CIQ($A286,"IQ_FFO_TOTAL_DEBT",IQ_LTM,IQ_TODAY,"CHP"))</f>
        <v/>
      </c>
      <c r="T286" s="28" t="str">
        <f>IF($A286="","",_xll.ciqfunctions.udf.CIQ($A286,"IQ_NET_DEBT_EBITDA",IQ_LTM,IQ_TODAY,"CHP"))</f>
        <v/>
      </c>
      <c r="U286" s="28" t="str">
        <f>IF($A286="","",_xll.ciqfunctions.udf.CIQ($A286,"IQ_TOTAL_DEBT_CAP",IQ_LTM,IQ_TODAY,"CHP"))</f>
        <v/>
      </c>
      <c r="V286" s="28" t="str">
        <f>IF($A286="","",_xll.ciqfunctions.udf.CIQ($A286,"IQ_DEBT_TOTAL_LIAB",IQ_LTM,IQ_TODAY,"CHP"))</f>
        <v/>
      </c>
      <c r="W286" s="28" t="str">
        <f>IF($A286="","",_xll.ciqfunctions.udf.CIQ($A286,"IQ_TOTAL_DEBT_TOTAL_REV",IQ_LTM,IQ_TODAY,"CHP"))</f>
        <v/>
      </c>
      <c r="Y286" s="28" t="str">
        <f>IF($A286="","",_xll.ciqfunctions.udf.CIQ($A286,"IQ_FFO_PLUS_CASH_ST_DEBT",IQ_LTM,IQ_TODAY,"CHP"))</f>
        <v/>
      </c>
      <c r="Z286" s="28" t="str">
        <f>IF($A286="","",_xll.ciqfunctions.udf.CIQ($A286,"IQ_FFO_GROSS_PROFIT",IQ_LTM,IQ_TODAY,"CHP"))</f>
        <v/>
      </c>
      <c r="AA286" s="28" t="str">
        <f>IF($A286="","",_xll.ciqfunctions.udf.CIQ($A286,"IQ_BASIC_DEFENSE_INTERVAL",IQ_LTM,IQ_TODAY,"CHP"))</f>
        <v/>
      </c>
      <c r="AB286" s="28" t="str">
        <f>IF($A286="","",_xll.ciqfunctions.udf.CIQ($A286,"IQ_CURRENT_RATIO",IQ_LTM,IQ_TODAY,"CHP"))</f>
        <v/>
      </c>
      <c r="AC286" s="28" t="str">
        <f>IF($A286="","",_xll.ciqfunctions.udf.CIQ($A286,"IQ_QUICK_RATIO",IQ_LTM,IQ_TODAY,"CHP"))</f>
        <v/>
      </c>
    </row>
    <row r="287" spans="3:29" ht="12.75" customHeight="1" x14ac:dyDescent="0.2">
      <c r="C287" s="37" t="str">
        <f>IF($A287="","",_xll.ciqfunctions.udf.CIQ($A287,"IQ_PERIODDATE",IQ_LTM,IQ_TODAY,"CHP"))</f>
        <v/>
      </c>
      <c r="D287" s="28" t="str">
        <f>IF($A287="","",_xll.ciqfunctions.udf.CIQ($A287,"IQ_TOTAL_REV",IQ_LTM,IQ_TODAY,"CHP",,$B$4))</f>
        <v/>
      </c>
      <c r="E287" s="28" t="str">
        <f>IF($A287="","",_xll.ciqfunctions.udf.CIQ($A287,"IQ_TOTAL_EQUITY",IQ_LTM,IQ_TODAY,"CHP",,$B$4))</f>
        <v/>
      </c>
      <c r="F287" s="28" t="str">
        <f>IF($A287="","",_xll.ciqfunctions.udf.CIQ($A287,"IQ_RETURN_CAPITAL_CHP",IQ_LTM,IQ_TODAY,"CHP"))</f>
        <v/>
      </c>
      <c r="G287" s="28" t="str">
        <f>IF($A287="","",_xll.ciqfunctions.udf.CIQ($A287,"IQ_RECURRING_EARN_ASSETS",IQ_LTM,IQ_TODAY,"CHP"))</f>
        <v/>
      </c>
      <c r="H287" s="28" t="str">
        <f>IF($A287="","",_xll.ciqfunctions.udf.CIQ($A287,"IQ_NET_WORKING_CAP_REV",IQ_LTM,IQ_TODAY,"CHP"))</f>
        <v/>
      </c>
      <c r="I287" s="28" t="str">
        <f>IF($A287="","",_xll.ciqfunctions.udf.CIQ($A287,"IQ_ASSET_TURNOVER",IQ_LTM,IQ_TODAY,"CHP"))</f>
        <v/>
      </c>
      <c r="J287" s="28" t="str">
        <f>IF($A287="","",_xll.ciqfunctions.udf.CIQ($A287,"IQ_INTAN_ASSETS_REV",IQ_LTM,IQ_TODAY,"CHP"))</f>
        <v/>
      </c>
      <c r="K287" s="28" t="str">
        <f>IF($A287="","",_xll.ciqfunctions.udf.CIQ($A287,"IQ_NET_WORKING_CAP_TOTAL_ASSETS",IQ_LTM,IQ_TODAY,"CHP"))</f>
        <v/>
      </c>
      <c r="L287" s="28" t="str">
        <f>IF($A287="","",_xll.ciqfunctions.udf.CIQ($A287,"IQ_AP_AR",IQ_LTM,IQ_TODAY,"CHP"))</f>
        <v/>
      </c>
      <c r="M287" s="28" t="str">
        <f>IF($A287="","",_xll.ciqfunctions.udf.CIQ($A287,"IQ_MGMT_RATE_RETURN",IQ_LTM,IQ_TODAY,"CHP"))</f>
        <v/>
      </c>
      <c r="N287" s="28" t="str">
        <f>IF($A287="","",_xll.ciqfunctions.udf.CIQ($A287,"IQ_GROSS_MARGIN",IQ_LTM,IQ_TODAY,"CHP"))</f>
        <v/>
      </c>
      <c r="O287" s="28" t="str">
        <f>IF($A287="","",_xll.ciqfunctions.udf.CIQ($A287,"IQ_EBITDA_MARGIN",IQ_LTM,IQ_TODAY,"CHP"))</f>
        <v/>
      </c>
      <c r="Q287" s="28" t="str">
        <f>IF($A287="","",_xll.ciqfunctions.udf.CIQ($A287,"IQ_FFO_INT",IQ_LTM,IQ_TODAY,"CHP"))</f>
        <v/>
      </c>
      <c r="R287" s="28" t="str">
        <f>IF($A287="","",_xll.ciqfunctions.udf.CIQ($A287,"IQ_EBITDA_INT",IQ_LTM,IQ_TODAY,"CHP"))</f>
        <v/>
      </c>
      <c r="S287" s="28" t="str">
        <f>IF($A287="","",_xll.ciqfunctions.udf.CIQ($A287,"IQ_FFO_TOTAL_DEBT",IQ_LTM,IQ_TODAY,"CHP"))</f>
        <v/>
      </c>
      <c r="T287" s="28" t="str">
        <f>IF($A287="","",_xll.ciqfunctions.udf.CIQ($A287,"IQ_NET_DEBT_EBITDA",IQ_LTM,IQ_TODAY,"CHP"))</f>
        <v/>
      </c>
      <c r="U287" s="28" t="str">
        <f>IF($A287="","",_xll.ciqfunctions.udf.CIQ($A287,"IQ_TOTAL_DEBT_CAP",IQ_LTM,IQ_TODAY,"CHP"))</f>
        <v/>
      </c>
      <c r="V287" s="28" t="str">
        <f>IF($A287="","",_xll.ciqfunctions.udf.CIQ($A287,"IQ_DEBT_TOTAL_LIAB",IQ_LTM,IQ_TODAY,"CHP"))</f>
        <v/>
      </c>
      <c r="W287" s="28" t="str">
        <f>IF($A287="","",_xll.ciqfunctions.udf.CIQ($A287,"IQ_TOTAL_DEBT_TOTAL_REV",IQ_LTM,IQ_TODAY,"CHP"))</f>
        <v/>
      </c>
      <c r="Y287" s="28" t="str">
        <f>IF($A287="","",_xll.ciqfunctions.udf.CIQ($A287,"IQ_FFO_PLUS_CASH_ST_DEBT",IQ_LTM,IQ_TODAY,"CHP"))</f>
        <v/>
      </c>
      <c r="Z287" s="28" t="str">
        <f>IF($A287="","",_xll.ciqfunctions.udf.CIQ($A287,"IQ_FFO_GROSS_PROFIT",IQ_LTM,IQ_TODAY,"CHP"))</f>
        <v/>
      </c>
      <c r="AA287" s="28" t="str">
        <f>IF($A287="","",_xll.ciqfunctions.udf.CIQ($A287,"IQ_BASIC_DEFENSE_INTERVAL",IQ_LTM,IQ_TODAY,"CHP"))</f>
        <v/>
      </c>
      <c r="AB287" s="28" t="str">
        <f>IF($A287="","",_xll.ciqfunctions.udf.CIQ($A287,"IQ_CURRENT_RATIO",IQ_LTM,IQ_TODAY,"CHP"))</f>
        <v/>
      </c>
      <c r="AC287" s="28" t="str">
        <f>IF($A287="","",_xll.ciqfunctions.udf.CIQ($A287,"IQ_QUICK_RATIO",IQ_LTM,IQ_TODAY,"CHP"))</f>
        <v/>
      </c>
    </row>
    <row r="288" spans="3:29" ht="12.75" customHeight="1" x14ac:dyDescent="0.2">
      <c r="C288" s="37" t="str">
        <f>IF($A288="","",_xll.ciqfunctions.udf.CIQ($A288,"IQ_PERIODDATE",IQ_LTM,IQ_TODAY,"CHP"))</f>
        <v/>
      </c>
      <c r="D288" s="28" t="str">
        <f>IF($A288="","",_xll.ciqfunctions.udf.CIQ($A288,"IQ_TOTAL_REV",IQ_LTM,IQ_TODAY,"CHP",,$B$4))</f>
        <v/>
      </c>
      <c r="E288" s="28" t="str">
        <f>IF($A288="","",_xll.ciqfunctions.udf.CIQ($A288,"IQ_TOTAL_EQUITY",IQ_LTM,IQ_TODAY,"CHP",,$B$4))</f>
        <v/>
      </c>
      <c r="F288" s="28" t="str">
        <f>IF($A288="","",_xll.ciqfunctions.udf.CIQ($A288,"IQ_RETURN_CAPITAL_CHP",IQ_LTM,IQ_TODAY,"CHP"))</f>
        <v/>
      </c>
      <c r="G288" s="28" t="str">
        <f>IF($A288="","",_xll.ciqfunctions.udf.CIQ($A288,"IQ_RECURRING_EARN_ASSETS",IQ_LTM,IQ_TODAY,"CHP"))</f>
        <v/>
      </c>
      <c r="H288" s="28" t="str">
        <f>IF($A288="","",_xll.ciqfunctions.udf.CIQ($A288,"IQ_NET_WORKING_CAP_REV",IQ_LTM,IQ_TODAY,"CHP"))</f>
        <v/>
      </c>
      <c r="I288" s="28" t="str">
        <f>IF($A288="","",_xll.ciqfunctions.udf.CIQ($A288,"IQ_ASSET_TURNOVER",IQ_LTM,IQ_TODAY,"CHP"))</f>
        <v/>
      </c>
      <c r="J288" s="28" t="str">
        <f>IF($A288="","",_xll.ciqfunctions.udf.CIQ($A288,"IQ_INTAN_ASSETS_REV",IQ_LTM,IQ_TODAY,"CHP"))</f>
        <v/>
      </c>
      <c r="K288" s="28" t="str">
        <f>IF($A288="","",_xll.ciqfunctions.udf.CIQ($A288,"IQ_NET_WORKING_CAP_TOTAL_ASSETS",IQ_LTM,IQ_TODAY,"CHP"))</f>
        <v/>
      </c>
      <c r="L288" s="28" t="str">
        <f>IF($A288="","",_xll.ciqfunctions.udf.CIQ($A288,"IQ_AP_AR",IQ_LTM,IQ_TODAY,"CHP"))</f>
        <v/>
      </c>
      <c r="M288" s="28" t="str">
        <f>IF($A288="","",_xll.ciqfunctions.udf.CIQ($A288,"IQ_MGMT_RATE_RETURN",IQ_LTM,IQ_TODAY,"CHP"))</f>
        <v/>
      </c>
      <c r="N288" s="28" t="str">
        <f>IF($A288="","",_xll.ciqfunctions.udf.CIQ($A288,"IQ_GROSS_MARGIN",IQ_LTM,IQ_TODAY,"CHP"))</f>
        <v/>
      </c>
      <c r="O288" s="28" t="str">
        <f>IF($A288="","",_xll.ciqfunctions.udf.CIQ($A288,"IQ_EBITDA_MARGIN",IQ_LTM,IQ_TODAY,"CHP"))</f>
        <v/>
      </c>
      <c r="Q288" s="28" t="str">
        <f>IF($A288="","",_xll.ciqfunctions.udf.CIQ($A288,"IQ_FFO_INT",IQ_LTM,IQ_TODAY,"CHP"))</f>
        <v/>
      </c>
      <c r="R288" s="28" t="str">
        <f>IF($A288="","",_xll.ciqfunctions.udf.CIQ($A288,"IQ_EBITDA_INT",IQ_LTM,IQ_TODAY,"CHP"))</f>
        <v/>
      </c>
      <c r="S288" s="28" t="str">
        <f>IF($A288="","",_xll.ciqfunctions.udf.CIQ($A288,"IQ_FFO_TOTAL_DEBT",IQ_LTM,IQ_TODAY,"CHP"))</f>
        <v/>
      </c>
      <c r="T288" s="28" t="str">
        <f>IF($A288="","",_xll.ciqfunctions.udf.CIQ($A288,"IQ_NET_DEBT_EBITDA",IQ_LTM,IQ_TODAY,"CHP"))</f>
        <v/>
      </c>
      <c r="U288" s="28" t="str">
        <f>IF($A288="","",_xll.ciqfunctions.udf.CIQ($A288,"IQ_TOTAL_DEBT_CAP",IQ_LTM,IQ_TODAY,"CHP"))</f>
        <v/>
      </c>
      <c r="V288" s="28" t="str">
        <f>IF($A288="","",_xll.ciqfunctions.udf.CIQ($A288,"IQ_DEBT_TOTAL_LIAB",IQ_LTM,IQ_TODAY,"CHP"))</f>
        <v/>
      </c>
      <c r="W288" s="28" t="str">
        <f>IF($A288="","",_xll.ciqfunctions.udf.CIQ($A288,"IQ_TOTAL_DEBT_TOTAL_REV",IQ_LTM,IQ_TODAY,"CHP"))</f>
        <v/>
      </c>
      <c r="Y288" s="28" t="str">
        <f>IF($A288="","",_xll.ciqfunctions.udf.CIQ($A288,"IQ_FFO_PLUS_CASH_ST_DEBT",IQ_LTM,IQ_TODAY,"CHP"))</f>
        <v/>
      </c>
      <c r="Z288" s="28" t="str">
        <f>IF($A288="","",_xll.ciqfunctions.udf.CIQ($A288,"IQ_FFO_GROSS_PROFIT",IQ_LTM,IQ_TODAY,"CHP"))</f>
        <v/>
      </c>
      <c r="AA288" s="28" t="str">
        <f>IF($A288="","",_xll.ciqfunctions.udf.CIQ($A288,"IQ_BASIC_DEFENSE_INTERVAL",IQ_LTM,IQ_TODAY,"CHP"))</f>
        <v/>
      </c>
      <c r="AB288" s="28" t="str">
        <f>IF($A288="","",_xll.ciqfunctions.udf.CIQ($A288,"IQ_CURRENT_RATIO",IQ_LTM,IQ_TODAY,"CHP"))</f>
        <v/>
      </c>
      <c r="AC288" s="28" t="str">
        <f>IF($A288="","",_xll.ciqfunctions.udf.CIQ($A288,"IQ_QUICK_RATIO",IQ_LTM,IQ_TODAY,"CHP"))</f>
        <v/>
      </c>
    </row>
    <row r="289" spans="3:29" ht="12.75" customHeight="1" x14ac:dyDescent="0.2">
      <c r="C289" s="37" t="str">
        <f>IF($A289="","",_xll.ciqfunctions.udf.CIQ($A289,"IQ_PERIODDATE",IQ_LTM,IQ_TODAY,"CHP"))</f>
        <v/>
      </c>
      <c r="D289" s="28" t="str">
        <f>IF($A289="","",_xll.ciqfunctions.udf.CIQ($A289,"IQ_TOTAL_REV",IQ_LTM,IQ_TODAY,"CHP",,$B$4))</f>
        <v/>
      </c>
      <c r="E289" s="28" t="str">
        <f>IF($A289="","",_xll.ciqfunctions.udf.CIQ($A289,"IQ_TOTAL_EQUITY",IQ_LTM,IQ_TODAY,"CHP",,$B$4))</f>
        <v/>
      </c>
      <c r="F289" s="28" t="str">
        <f>IF($A289="","",_xll.ciqfunctions.udf.CIQ($A289,"IQ_RETURN_CAPITAL_CHP",IQ_LTM,IQ_TODAY,"CHP"))</f>
        <v/>
      </c>
      <c r="G289" s="28" t="str">
        <f>IF($A289="","",_xll.ciqfunctions.udf.CIQ($A289,"IQ_RECURRING_EARN_ASSETS",IQ_LTM,IQ_TODAY,"CHP"))</f>
        <v/>
      </c>
      <c r="H289" s="28" t="str">
        <f>IF($A289="","",_xll.ciqfunctions.udf.CIQ($A289,"IQ_NET_WORKING_CAP_REV",IQ_LTM,IQ_TODAY,"CHP"))</f>
        <v/>
      </c>
      <c r="I289" s="28" t="str">
        <f>IF($A289="","",_xll.ciqfunctions.udf.CIQ($A289,"IQ_ASSET_TURNOVER",IQ_LTM,IQ_TODAY,"CHP"))</f>
        <v/>
      </c>
      <c r="J289" s="28" t="str">
        <f>IF($A289="","",_xll.ciqfunctions.udf.CIQ($A289,"IQ_INTAN_ASSETS_REV",IQ_LTM,IQ_TODAY,"CHP"))</f>
        <v/>
      </c>
      <c r="K289" s="28" t="str">
        <f>IF($A289="","",_xll.ciqfunctions.udf.CIQ($A289,"IQ_NET_WORKING_CAP_TOTAL_ASSETS",IQ_LTM,IQ_TODAY,"CHP"))</f>
        <v/>
      </c>
      <c r="L289" s="28" t="str">
        <f>IF($A289="","",_xll.ciqfunctions.udf.CIQ($A289,"IQ_AP_AR",IQ_LTM,IQ_TODAY,"CHP"))</f>
        <v/>
      </c>
      <c r="M289" s="28" t="str">
        <f>IF($A289="","",_xll.ciqfunctions.udf.CIQ($A289,"IQ_MGMT_RATE_RETURN",IQ_LTM,IQ_TODAY,"CHP"))</f>
        <v/>
      </c>
      <c r="N289" s="28" t="str">
        <f>IF($A289="","",_xll.ciqfunctions.udf.CIQ($A289,"IQ_GROSS_MARGIN",IQ_LTM,IQ_TODAY,"CHP"))</f>
        <v/>
      </c>
      <c r="O289" s="28" t="str">
        <f>IF($A289="","",_xll.ciqfunctions.udf.CIQ($A289,"IQ_EBITDA_MARGIN",IQ_LTM,IQ_TODAY,"CHP"))</f>
        <v/>
      </c>
      <c r="Q289" s="28" t="str">
        <f>IF($A289="","",_xll.ciqfunctions.udf.CIQ($A289,"IQ_FFO_INT",IQ_LTM,IQ_TODAY,"CHP"))</f>
        <v/>
      </c>
      <c r="R289" s="28" t="str">
        <f>IF($A289="","",_xll.ciqfunctions.udf.CIQ($A289,"IQ_EBITDA_INT",IQ_LTM,IQ_TODAY,"CHP"))</f>
        <v/>
      </c>
      <c r="S289" s="28" t="str">
        <f>IF($A289="","",_xll.ciqfunctions.udf.CIQ($A289,"IQ_FFO_TOTAL_DEBT",IQ_LTM,IQ_TODAY,"CHP"))</f>
        <v/>
      </c>
      <c r="T289" s="28" t="str">
        <f>IF($A289="","",_xll.ciqfunctions.udf.CIQ($A289,"IQ_NET_DEBT_EBITDA",IQ_LTM,IQ_TODAY,"CHP"))</f>
        <v/>
      </c>
      <c r="U289" s="28" t="str">
        <f>IF($A289="","",_xll.ciqfunctions.udf.CIQ($A289,"IQ_TOTAL_DEBT_CAP",IQ_LTM,IQ_TODAY,"CHP"))</f>
        <v/>
      </c>
      <c r="V289" s="28" t="str">
        <f>IF($A289="","",_xll.ciqfunctions.udf.CIQ($A289,"IQ_DEBT_TOTAL_LIAB",IQ_LTM,IQ_TODAY,"CHP"))</f>
        <v/>
      </c>
      <c r="W289" s="28" t="str">
        <f>IF($A289="","",_xll.ciqfunctions.udf.CIQ($A289,"IQ_TOTAL_DEBT_TOTAL_REV",IQ_LTM,IQ_TODAY,"CHP"))</f>
        <v/>
      </c>
      <c r="Y289" s="28" t="str">
        <f>IF($A289="","",_xll.ciqfunctions.udf.CIQ($A289,"IQ_FFO_PLUS_CASH_ST_DEBT",IQ_LTM,IQ_TODAY,"CHP"))</f>
        <v/>
      </c>
      <c r="Z289" s="28" t="str">
        <f>IF($A289="","",_xll.ciqfunctions.udf.CIQ($A289,"IQ_FFO_GROSS_PROFIT",IQ_LTM,IQ_TODAY,"CHP"))</f>
        <v/>
      </c>
      <c r="AA289" s="28" t="str">
        <f>IF($A289="","",_xll.ciqfunctions.udf.CIQ($A289,"IQ_BASIC_DEFENSE_INTERVAL",IQ_LTM,IQ_TODAY,"CHP"))</f>
        <v/>
      </c>
      <c r="AB289" s="28" t="str">
        <f>IF($A289="","",_xll.ciqfunctions.udf.CIQ($A289,"IQ_CURRENT_RATIO",IQ_LTM,IQ_TODAY,"CHP"))</f>
        <v/>
      </c>
      <c r="AC289" s="28" t="str">
        <f>IF($A289="","",_xll.ciqfunctions.udf.CIQ($A289,"IQ_QUICK_RATIO",IQ_LTM,IQ_TODAY,"CHP"))</f>
        <v/>
      </c>
    </row>
    <row r="290" spans="3:29" ht="12.75" customHeight="1" x14ac:dyDescent="0.2">
      <c r="C290" s="37" t="str">
        <f>IF($A290="","",_xll.ciqfunctions.udf.CIQ($A290,"IQ_PERIODDATE",IQ_LTM,IQ_TODAY,"CHP"))</f>
        <v/>
      </c>
      <c r="D290" s="28" t="str">
        <f>IF($A290="","",_xll.ciqfunctions.udf.CIQ($A290,"IQ_TOTAL_REV",IQ_LTM,IQ_TODAY,"CHP",,$B$4))</f>
        <v/>
      </c>
      <c r="E290" s="28" t="str">
        <f>IF($A290="","",_xll.ciqfunctions.udf.CIQ($A290,"IQ_TOTAL_EQUITY",IQ_LTM,IQ_TODAY,"CHP",,$B$4))</f>
        <v/>
      </c>
      <c r="F290" s="28" t="str">
        <f>IF($A290="","",_xll.ciqfunctions.udf.CIQ($A290,"IQ_RETURN_CAPITAL_CHP",IQ_LTM,IQ_TODAY,"CHP"))</f>
        <v/>
      </c>
      <c r="G290" s="28" t="str">
        <f>IF($A290="","",_xll.ciqfunctions.udf.CIQ($A290,"IQ_RECURRING_EARN_ASSETS",IQ_LTM,IQ_TODAY,"CHP"))</f>
        <v/>
      </c>
      <c r="H290" s="28" t="str">
        <f>IF($A290="","",_xll.ciqfunctions.udf.CIQ($A290,"IQ_NET_WORKING_CAP_REV",IQ_LTM,IQ_TODAY,"CHP"))</f>
        <v/>
      </c>
      <c r="I290" s="28" t="str">
        <f>IF($A290="","",_xll.ciqfunctions.udf.CIQ($A290,"IQ_ASSET_TURNOVER",IQ_LTM,IQ_TODAY,"CHP"))</f>
        <v/>
      </c>
      <c r="J290" s="28" t="str">
        <f>IF($A290="","",_xll.ciqfunctions.udf.CIQ($A290,"IQ_INTAN_ASSETS_REV",IQ_LTM,IQ_TODAY,"CHP"))</f>
        <v/>
      </c>
      <c r="K290" s="28" t="str">
        <f>IF($A290="","",_xll.ciqfunctions.udf.CIQ($A290,"IQ_NET_WORKING_CAP_TOTAL_ASSETS",IQ_LTM,IQ_TODAY,"CHP"))</f>
        <v/>
      </c>
      <c r="L290" s="28" t="str">
        <f>IF($A290="","",_xll.ciqfunctions.udf.CIQ($A290,"IQ_AP_AR",IQ_LTM,IQ_TODAY,"CHP"))</f>
        <v/>
      </c>
      <c r="M290" s="28" t="str">
        <f>IF($A290="","",_xll.ciqfunctions.udf.CIQ($A290,"IQ_MGMT_RATE_RETURN",IQ_LTM,IQ_TODAY,"CHP"))</f>
        <v/>
      </c>
      <c r="N290" s="28" t="str">
        <f>IF($A290="","",_xll.ciqfunctions.udf.CIQ($A290,"IQ_GROSS_MARGIN",IQ_LTM,IQ_TODAY,"CHP"))</f>
        <v/>
      </c>
      <c r="O290" s="28" t="str">
        <f>IF($A290="","",_xll.ciqfunctions.udf.CIQ($A290,"IQ_EBITDA_MARGIN",IQ_LTM,IQ_TODAY,"CHP"))</f>
        <v/>
      </c>
      <c r="Q290" s="28" t="str">
        <f>IF($A290="","",_xll.ciqfunctions.udf.CIQ($A290,"IQ_FFO_INT",IQ_LTM,IQ_TODAY,"CHP"))</f>
        <v/>
      </c>
      <c r="R290" s="28" t="str">
        <f>IF($A290="","",_xll.ciqfunctions.udf.CIQ($A290,"IQ_EBITDA_INT",IQ_LTM,IQ_TODAY,"CHP"))</f>
        <v/>
      </c>
      <c r="S290" s="28" t="str">
        <f>IF($A290="","",_xll.ciqfunctions.udf.CIQ($A290,"IQ_FFO_TOTAL_DEBT",IQ_LTM,IQ_TODAY,"CHP"))</f>
        <v/>
      </c>
      <c r="T290" s="28" t="str">
        <f>IF($A290="","",_xll.ciqfunctions.udf.CIQ($A290,"IQ_NET_DEBT_EBITDA",IQ_LTM,IQ_TODAY,"CHP"))</f>
        <v/>
      </c>
      <c r="U290" s="28" t="str">
        <f>IF($A290="","",_xll.ciqfunctions.udf.CIQ($A290,"IQ_TOTAL_DEBT_CAP",IQ_LTM,IQ_TODAY,"CHP"))</f>
        <v/>
      </c>
      <c r="V290" s="28" t="str">
        <f>IF($A290="","",_xll.ciqfunctions.udf.CIQ($A290,"IQ_DEBT_TOTAL_LIAB",IQ_LTM,IQ_TODAY,"CHP"))</f>
        <v/>
      </c>
      <c r="W290" s="28" t="str">
        <f>IF($A290="","",_xll.ciqfunctions.udf.CIQ($A290,"IQ_TOTAL_DEBT_TOTAL_REV",IQ_LTM,IQ_TODAY,"CHP"))</f>
        <v/>
      </c>
      <c r="Y290" s="28" t="str">
        <f>IF($A290="","",_xll.ciqfunctions.udf.CIQ($A290,"IQ_FFO_PLUS_CASH_ST_DEBT",IQ_LTM,IQ_TODAY,"CHP"))</f>
        <v/>
      </c>
      <c r="Z290" s="28" t="str">
        <f>IF($A290="","",_xll.ciqfunctions.udf.CIQ($A290,"IQ_FFO_GROSS_PROFIT",IQ_LTM,IQ_TODAY,"CHP"))</f>
        <v/>
      </c>
      <c r="AA290" s="28" t="str">
        <f>IF($A290="","",_xll.ciqfunctions.udf.CIQ($A290,"IQ_BASIC_DEFENSE_INTERVAL",IQ_LTM,IQ_TODAY,"CHP"))</f>
        <v/>
      </c>
      <c r="AB290" s="28" t="str">
        <f>IF($A290="","",_xll.ciqfunctions.udf.CIQ($A290,"IQ_CURRENT_RATIO",IQ_LTM,IQ_TODAY,"CHP"))</f>
        <v/>
      </c>
      <c r="AC290" s="28" t="str">
        <f>IF($A290="","",_xll.ciqfunctions.udf.CIQ($A290,"IQ_QUICK_RATIO",IQ_LTM,IQ_TODAY,"CHP"))</f>
        <v/>
      </c>
    </row>
    <row r="291" spans="3:29" ht="12.75" customHeight="1" x14ac:dyDescent="0.2">
      <c r="C291" s="37" t="str">
        <f>IF($A291="","",_xll.ciqfunctions.udf.CIQ($A291,"IQ_PERIODDATE",IQ_LTM,IQ_TODAY,"CHP"))</f>
        <v/>
      </c>
      <c r="D291" s="28" t="str">
        <f>IF($A291="","",_xll.ciqfunctions.udf.CIQ($A291,"IQ_TOTAL_REV",IQ_LTM,IQ_TODAY,"CHP",,$B$4))</f>
        <v/>
      </c>
      <c r="E291" s="28" t="str">
        <f>IF($A291="","",_xll.ciqfunctions.udf.CIQ($A291,"IQ_TOTAL_EQUITY",IQ_LTM,IQ_TODAY,"CHP",,$B$4))</f>
        <v/>
      </c>
      <c r="F291" s="28" t="str">
        <f>IF($A291="","",_xll.ciqfunctions.udf.CIQ($A291,"IQ_RETURN_CAPITAL_CHP",IQ_LTM,IQ_TODAY,"CHP"))</f>
        <v/>
      </c>
      <c r="G291" s="28" t="str">
        <f>IF($A291="","",_xll.ciqfunctions.udf.CIQ($A291,"IQ_RECURRING_EARN_ASSETS",IQ_LTM,IQ_TODAY,"CHP"))</f>
        <v/>
      </c>
      <c r="H291" s="28" t="str">
        <f>IF($A291="","",_xll.ciqfunctions.udf.CIQ($A291,"IQ_NET_WORKING_CAP_REV",IQ_LTM,IQ_TODAY,"CHP"))</f>
        <v/>
      </c>
      <c r="I291" s="28" t="str">
        <f>IF($A291="","",_xll.ciqfunctions.udf.CIQ($A291,"IQ_ASSET_TURNOVER",IQ_LTM,IQ_TODAY,"CHP"))</f>
        <v/>
      </c>
      <c r="J291" s="28" t="str">
        <f>IF($A291="","",_xll.ciqfunctions.udf.CIQ($A291,"IQ_INTAN_ASSETS_REV",IQ_LTM,IQ_TODAY,"CHP"))</f>
        <v/>
      </c>
      <c r="K291" s="28" t="str">
        <f>IF($A291="","",_xll.ciqfunctions.udf.CIQ($A291,"IQ_NET_WORKING_CAP_TOTAL_ASSETS",IQ_LTM,IQ_TODAY,"CHP"))</f>
        <v/>
      </c>
      <c r="L291" s="28" t="str">
        <f>IF($A291="","",_xll.ciqfunctions.udf.CIQ($A291,"IQ_AP_AR",IQ_LTM,IQ_TODAY,"CHP"))</f>
        <v/>
      </c>
      <c r="M291" s="28" t="str">
        <f>IF($A291="","",_xll.ciqfunctions.udf.CIQ($A291,"IQ_MGMT_RATE_RETURN",IQ_LTM,IQ_TODAY,"CHP"))</f>
        <v/>
      </c>
      <c r="N291" s="28" t="str">
        <f>IF($A291="","",_xll.ciqfunctions.udf.CIQ($A291,"IQ_GROSS_MARGIN",IQ_LTM,IQ_TODAY,"CHP"))</f>
        <v/>
      </c>
      <c r="O291" s="28" t="str">
        <f>IF($A291="","",_xll.ciqfunctions.udf.CIQ($A291,"IQ_EBITDA_MARGIN",IQ_LTM,IQ_TODAY,"CHP"))</f>
        <v/>
      </c>
      <c r="Q291" s="28" t="str">
        <f>IF($A291="","",_xll.ciqfunctions.udf.CIQ($A291,"IQ_FFO_INT",IQ_LTM,IQ_TODAY,"CHP"))</f>
        <v/>
      </c>
      <c r="R291" s="28" t="str">
        <f>IF($A291="","",_xll.ciqfunctions.udf.CIQ($A291,"IQ_EBITDA_INT",IQ_LTM,IQ_TODAY,"CHP"))</f>
        <v/>
      </c>
      <c r="S291" s="28" t="str">
        <f>IF($A291="","",_xll.ciqfunctions.udf.CIQ($A291,"IQ_FFO_TOTAL_DEBT",IQ_LTM,IQ_TODAY,"CHP"))</f>
        <v/>
      </c>
      <c r="T291" s="28" t="str">
        <f>IF($A291="","",_xll.ciqfunctions.udf.CIQ($A291,"IQ_NET_DEBT_EBITDA",IQ_LTM,IQ_TODAY,"CHP"))</f>
        <v/>
      </c>
      <c r="U291" s="28" t="str">
        <f>IF($A291="","",_xll.ciqfunctions.udf.CIQ($A291,"IQ_TOTAL_DEBT_CAP",IQ_LTM,IQ_TODAY,"CHP"))</f>
        <v/>
      </c>
      <c r="V291" s="28" t="str">
        <f>IF($A291="","",_xll.ciqfunctions.udf.CIQ($A291,"IQ_DEBT_TOTAL_LIAB",IQ_LTM,IQ_TODAY,"CHP"))</f>
        <v/>
      </c>
      <c r="W291" s="28" t="str">
        <f>IF($A291="","",_xll.ciqfunctions.udf.CIQ($A291,"IQ_TOTAL_DEBT_TOTAL_REV",IQ_LTM,IQ_TODAY,"CHP"))</f>
        <v/>
      </c>
      <c r="Y291" s="28" t="str">
        <f>IF($A291="","",_xll.ciqfunctions.udf.CIQ($A291,"IQ_FFO_PLUS_CASH_ST_DEBT",IQ_LTM,IQ_TODAY,"CHP"))</f>
        <v/>
      </c>
      <c r="Z291" s="28" t="str">
        <f>IF($A291="","",_xll.ciqfunctions.udf.CIQ($A291,"IQ_FFO_GROSS_PROFIT",IQ_LTM,IQ_TODAY,"CHP"))</f>
        <v/>
      </c>
      <c r="AA291" s="28" t="str">
        <f>IF($A291="","",_xll.ciqfunctions.udf.CIQ($A291,"IQ_BASIC_DEFENSE_INTERVAL",IQ_LTM,IQ_TODAY,"CHP"))</f>
        <v/>
      </c>
      <c r="AB291" s="28" t="str">
        <f>IF($A291="","",_xll.ciqfunctions.udf.CIQ($A291,"IQ_CURRENT_RATIO",IQ_LTM,IQ_TODAY,"CHP"))</f>
        <v/>
      </c>
      <c r="AC291" s="28" t="str">
        <f>IF($A291="","",_xll.ciqfunctions.udf.CIQ($A291,"IQ_QUICK_RATIO",IQ_LTM,IQ_TODAY,"CHP"))</f>
        <v/>
      </c>
    </row>
    <row r="292" spans="3:29" ht="12.75" customHeight="1" x14ac:dyDescent="0.2">
      <c r="C292" s="37" t="str">
        <f>IF($A292="","",_xll.ciqfunctions.udf.CIQ($A292,"IQ_PERIODDATE",IQ_LTM,IQ_TODAY,"CHP"))</f>
        <v/>
      </c>
      <c r="D292" s="28" t="str">
        <f>IF($A292="","",_xll.ciqfunctions.udf.CIQ($A292,"IQ_TOTAL_REV",IQ_LTM,IQ_TODAY,"CHP",,$B$4))</f>
        <v/>
      </c>
      <c r="E292" s="28" t="str">
        <f>IF($A292="","",_xll.ciqfunctions.udf.CIQ($A292,"IQ_TOTAL_EQUITY",IQ_LTM,IQ_TODAY,"CHP",,$B$4))</f>
        <v/>
      </c>
      <c r="F292" s="28" t="str">
        <f>IF($A292="","",_xll.ciqfunctions.udf.CIQ($A292,"IQ_RETURN_CAPITAL_CHP",IQ_LTM,IQ_TODAY,"CHP"))</f>
        <v/>
      </c>
      <c r="G292" s="28" t="str">
        <f>IF($A292="","",_xll.ciqfunctions.udf.CIQ($A292,"IQ_RECURRING_EARN_ASSETS",IQ_LTM,IQ_TODAY,"CHP"))</f>
        <v/>
      </c>
      <c r="H292" s="28" t="str">
        <f>IF($A292="","",_xll.ciqfunctions.udf.CIQ($A292,"IQ_NET_WORKING_CAP_REV",IQ_LTM,IQ_TODAY,"CHP"))</f>
        <v/>
      </c>
      <c r="I292" s="28" t="str">
        <f>IF($A292="","",_xll.ciqfunctions.udf.CIQ($A292,"IQ_ASSET_TURNOVER",IQ_LTM,IQ_TODAY,"CHP"))</f>
        <v/>
      </c>
      <c r="J292" s="28" t="str">
        <f>IF($A292="","",_xll.ciqfunctions.udf.CIQ($A292,"IQ_INTAN_ASSETS_REV",IQ_LTM,IQ_TODAY,"CHP"))</f>
        <v/>
      </c>
      <c r="K292" s="28" t="str">
        <f>IF($A292="","",_xll.ciqfunctions.udf.CIQ($A292,"IQ_NET_WORKING_CAP_TOTAL_ASSETS",IQ_LTM,IQ_TODAY,"CHP"))</f>
        <v/>
      </c>
      <c r="L292" s="28" t="str">
        <f>IF($A292="","",_xll.ciqfunctions.udf.CIQ($A292,"IQ_AP_AR",IQ_LTM,IQ_TODAY,"CHP"))</f>
        <v/>
      </c>
      <c r="M292" s="28" t="str">
        <f>IF($A292="","",_xll.ciqfunctions.udf.CIQ($A292,"IQ_MGMT_RATE_RETURN",IQ_LTM,IQ_TODAY,"CHP"))</f>
        <v/>
      </c>
      <c r="N292" s="28" t="str">
        <f>IF($A292="","",_xll.ciqfunctions.udf.CIQ($A292,"IQ_GROSS_MARGIN",IQ_LTM,IQ_TODAY,"CHP"))</f>
        <v/>
      </c>
      <c r="O292" s="28" t="str">
        <f>IF($A292="","",_xll.ciqfunctions.udf.CIQ($A292,"IQ_EBITDA_MARGIN",IQ_LTM,IQ_TODAY,"CHP"))</f>
        <v/>
      </c>
      <c r="Q292" s="28" t="str">
        <f>IF($A292="","",_xll.ciqfunctions.udf.CIQ($A292,"IQ_FFO_INT",IQ_LTM,IQ_TODAY,"CHP"))</f>
        <v/>
      </c>
      <c r="R292" s="28" t="str">
        <f>IF($A292="","",_xll.ciqfunctions.udf.CIQ($A292,"IQ_EBITDA_INT",IQ_LTM,IQ_TODAY,"CHP"))</f>
        <v/>
      </c>
      <c r="S292" s="28" t="str">
        <f>IF($A292="","",_xll.ciqfunctions.udf.CIQ($A292,"IQ_FFO_TOTAL_DEBT",IQ_LTM,IQ_TODAY,"CHP"))</f>
        <v/>
      </c>
      <c r="T292" s="28" t="str">
        <f>IF($A292="","",_xll.ciqfunctions.udf.CIQ($A292,"IQ_NET_DEBT_EBITDA",IQ_LTM,IQ_TODAY,"CHP"))</f>
        <v/>
      </c>
      <c r="U292" s="28" t="str">
        <f>IF($A292="","",_xll.ciqfunctions.udf.CIQ($A292,"IQ_TOTAL_DEBT_CAP",IQ_LTM,IQ_TODAY,"CHP"))</f>
        <v/>
      </c>
      <c r="V292" s="28" t="str">
        <f>IF($A292="","",_xll.ciqfunctions.udf.CIQ($A292,"IQ_DEBT_TOTAL_LIAB",IQ_LTM,IQ_TODAY,"CHP"))</f>
        <v/>
      </c>
      <c r="W292" s="28" t="str">
        <f>IF($A292="","",_xll.ciqfunctions.udf.CIQ($A292,"IQ_TOTAL_DEBT_TOTAL_REV",IQ_LTM,IQ_TODAY,"CHP"))</f>
        <v/>
      </c>
      <c r="Y292" s="28" t="str">
        <f>IF($A292="","",_xll.ciqfunctions.udf.CIQ($A292,"IQ_FFO_PLUS_CASH_ST_DEBT",IQ_LTM,IQ_TODAY,"CHP"))</f>
        <v/>
      </c>
      <c r="Z292" s="28" t="str">
        <f>IF($A292="","",_xll.ciqfunctions.udf.CIQ($A292,"IQ_FFO_GROSS_PROFIT",IQ_LTM,IQ_TODAY,"CHP"))</f>
        <v/>
      </c>
      <c r="AA292" s="28" t="str">
        <f>IF($A292="","",_xll.ciqfunctions.udf.CIQ($A292,"IQ_BASIC_DEFENSE_INTERVAL",IQ_LTM,IQ_TODAY,"CHP"))</f>
        <v/>
      </c>
      <c r="AB292" s="28" t="str">
        <f>IF($A292="","",_xll.ciqfunctions.udf.CIQ($A292,"IQ_CURRENT_RATIO",IQ_LTM,IQ_TODAY,"CHP"))</f>
        <v/>
      </c>
      <c r="AC292" s="28" t="str">
        <f>IF($A292="","",_xll.ciqfunctions.udf.CIQ($A292,"IQ_QUICK_RATIO",IQ_LTM,IQ_TODAY,"CHP"))</f>
        <v/>
      </c>
    </row>
    <row r="293" spans="3:29" ht="12.75" customHeight="1" x14ac:dyDescent="0.2">
      <c r="C293" s="37" t="str">
        <f>IF($A293="","",_xll.ciqfunctions.udf.CIQ($A293,"IQ_PERIODDATE",IQ_LTM,IQ_TODAY,"CHP"))</f>
        <v/>
      </c>
      <c r="D293" s="28" t="str">
        <f>IF($A293="","",_xll.ciqfunctions.udf.CIQ($A293,"IQ_TOTAL_REV",IQ_LTM,IQ_TODAY,"CHP",,$B$4))</f>
        <v/>
      </c>
      <c r="E293" s="28" t="str">
        <f>IF($A293="","",_xll.ciqfunctions.udf.CIQ($A293,"IQ_TOTAL_EQUITY",IQ_LTM,IQ_TODAY,"CHP",,$B$4))</f>
        <v/>
      </c>
      <c r="F293" s="28" t="str">
        <f>IF($A293="","",_xll.ciqfunctions.udf.CIQ($A293,"IQ_RETURN_CAPITAL_CHP",IQ_LTM,IQ_TODAY,"CHP"))</f>
        <v/>
      </c>
      <c r="G293" s="28" t="str">
        <f>IF($A293="","",_xll.ciqfunctions.udf.CIQ($A293,"IQ_RECURRING_EARN_ASSETS",IQ_LTM,IQ_TODAY,"CHP"))</f>
        <v/>
      </c>
      <c r="H293" s="28" t="str">
        <f>IF($A293="","",_xll.ciqfunctions.udf.CIQ($A293,"IQ_NET_WORKING_CAP_REV",IQ_LTM,IQ_TODAY,"CHP"))</f>
        <v/>
      </c>
      <c r="I293" s="28" t="str">
        <f>IF($A293="","",_xll.ciqfunctions.udf.CIQ($A293,"IQ_ASSET_TURNOVER",IQ_LTM,IQ_TODAY,"CHP"))</f>
        <v/>
      </c>
      <c r="J293" s="28" t="str">
        <f>IF($A293="","",_xll.ciqfunctions.udf.CIQ($A293,"IQ_INTAN_ASSETS_REV",IQ_LTM,IQ_TODAY,"CHP"))</f>
        <v/>
      </c>
      <c r="K293" s="28" t="str">
        <f>IF($A293="","",_xll.ciqfunctions.udf.CIQ($A293,"IQ_NET_WORKING_CAP_TOTAL_ASSETS",IQ_LTM,IQ_TODAY,"CHP"))</f>
        <v/>
      </c>
      <c r="L293" s="28" t="str">
        <f>IF($A293="","",_xll.ciqfunctions.udf.CIQ($A293,"IQ_AP_AR",IQ_LTM,IQ_TODAY,"CHP"))</f>
        <v/>
      </c>
      <c r="M293" s="28" t="str">
        <f>IF($A293="","",_xll.ciqfunctions.udf.CIQ($A293,"IQ_MGMT_RATE_RETURN",IQ_LTM,IQ_TODAY,"CHP"))</f>
        <v/>
      </c>
      <c r="N293" s="28" t="str">
        <f>IF($A293="","",_xll.ciqfunctions.udf.CIQ($A293,"IQ_GROSS_MARGIN",IQ_LTM,IQ_TODAY,"CHP"))</f>
        <v/>
      </c>
      <c r="O293" s="28" t="str">
        <f>IF($A293="","",_xll.ciqfunctions.udf.CIQ($A293,"IQ_EBITDA_MARGIN",IQ_LTM,IQ_TODAY,"CHP"))</f>
        <v/>
      </c>
      <c r="Q293" s="28" t="str">
        <f>IF($A293="","",_xll.ciqfunctions.udf.CIQ($A293,"IQ_FFO_INT",IQ_LTM,IQ_TODAY,"CHP"))</f>
        <v/>
      </c>
      <c r="R293" s="28" t="str">
        <f>IF($A293="","",_xll.ciqfunctions.udf.CIQ($A293,"IQ_EBITDA_INT",IQ_LTM,IQ_TODAY,"CHP"))</f>
        <v/>
      </c>
      <c r="S293" s="28" t="str">
        <f>IF($A293="","",_xll.ciqfunctions.udf.CIQ($A293,"IQ_FFO_TOTAL_DEBT",IQ_LTM,IQ_TODAY,"CHP"))</f>
        <v/>
      </c>
      <c r="T293" s="28" t="str">
        <f>IF($A293="","",_xll.ciqfunctions.udf.CIQ($A293,"IQ_NET_DEBT_EBITDA",IQ_LTM,IQ_TODAY,"CHP"))</f>
        <v/>
      </c>
      <c r="U293" s="28" t="str">
        <f>IF($A293="","",_xll.ciqfunctions.udf.CIQ($A293,"IQ_TOTAL_DEBT_CAP",IQ_LTM,IQ_TODAY,"CHP"))</f>
        <v/>
      </c>
      <c r="V293" s="28" t="str">
        <f>IF($A293="","",_xll.ciqfunctions.udf.CIQ($A293,"IQ_DEBT_TOTAL_LIAB",IQ_LTM,IQ_TODAY,"CHP"))</f>
        <v/>
      </c>
      <c r="W293" s="28" t="str">
        <f>IF($A293="","",_xll.ciqfunctions.udf.CIQ($A293,"IQ_TOTAL_DEBT_TOTAL_REV",IQ_LTM,IQ_TODAY,"CHP"))</f>
        <v/>
      </c>
      <c r="Y293" s="28" t="str">
        <f>IF($A293="","",_xll.ciqfunctions.udf.CIQ($A293,"IQ_FFO_PLUS_CASH_ST_DEBT",IQ_LTM,IQ_TODAY,"CHP"))</f>
        <v/>
      </c>
      <c r="Z293" s="28" t="str">
        <f>IF($A293="","",_xll.ciqfunctions.udf.CIQ($A293,"IQ_FFO_GROSS_PROFIT",IQ_LTM,IQ_TODAY,"CHP"))</f>
        <v/>
      </c>
      <c r="AA293" s="28" t="str">
        <f>IF($A293="","",_xll.ciqfunctions.udf.CIQ($A293,"IQ_BASIC_DEFENSE_INTERVAL",IQ_LTM,IQ_TODAY,"CHP"))</f>
        <v/>
      </c>
      <c r="AB293" s="28" t="str">
        <f>IF($A293="","",_xll.ciqfunctions.udf.CIQ($A293,"IQ_CURRENT_RATIO",IQ_LTM,IQ_TODAY,"CHP"))</f>
        <v/>
      </c>
      <c r="AC293" s="28" t="str">
        <f>IF($A293="","",_xll.ciqfunctions.udf.CIQ($A293,"IQ_QUICK_RATIO",IQ_LTM,IQ_TODAY,"CHP"))</f>
        <v/>
      </c>
    </row>
    <row r="294" spans="3:29" ht="12.75" customHeight="1" x14ac:dyDescent="0.2">
      <c r="C294" s="37" t="str">
        <f>IF($A294="","",_xll.ciqfunctions.udf.CIQ($A294,"IQ_PERIODDATE",IQ_LTM,IQ_TODAY,"CHP"))</f>
        <v/>
      </c>
      <c r="D294" s="28" t="str">
        <f>IF($A294="","",_xll.ciqfunctions.udf.CIQ($A294,"IQ_TOTAL_REV",IQ_LTM,IQ_TODAY,"CHP",,$B$4))</f>
        <v/>
      </c>
      <c r="E294" s="28" t="str">
        <f>IF($A294="","",_xll.ciqfunctions.udf.CIQ($A294,"IQ_TOTAL_EQUITY",IQ_LTM,IQ_TODAY,"CHP",,$B$4))</f>
        <v/>
      </c>
      <c r="F294" s="28" t="str">
        <f>IF($A294="","",_xll.ciqfunctions.udf.CIQ($A294,"IQ_RETURN_CAPITAL_CHP",IQ_LTM,IQ_TODAY,"CHP"))</f>
        <v/>
      </c>
      <c r="G294" s="28" t="str">
        <f>IF($A294="","",_xll.ciqfunctions.udf.CIQ($A294,"IQ_RECURRING_EARN_ASSETS",IQ_LTM,IQ_TODAY,"CHP"))</f>
        <v/>
      </c>
      <c r="H294" s="28" t="str">
        <f>IF($A294="","",_xll.ciqfunctions.udf.CIQ($A294,"IQ_NET_WORKING_CAP_REV",IQ_LTM,IQ_TODAY,"CHP"))</f>
        <v/>
      </c>
      <c r="I294" s="28" t="str">
        <f>IF($A294="","",_xll.ciqfunctions.udf.CIQ($A294,"IQ_ASSET_TURNOVER",IQ_LTM,IQ_TODAY,"CHP"))</f>
        <v/>
      </c>
      <c r="J294" s="28" t="str">
        <f>IF($A294="","",_xll.ciqfunctions.udf.CIQ($A294,"IQ_INTAN_ASSETS_REV",IQ_LTM,IQ_TODAY,"CHP"))</f>
        <v/>
      </c>
      <c r="K294" s="28" t="str">
        <f>IF($A294="","",_xll.ciqfunctions.udf.CIQ($A294,"IQ_NET_WORKING_CAP_TOTAL_ASSETS",IQ_LTM,IQ_TODAY,"CHP"))</f>
        <v/>
      </c>
      <c r="L294" s="28" t="str">
        <f>IF($A294="","",_xll.ciqfunctions.udf.CIQ($A294,"IQ_AP_AR",IQ_LTM,IQ_TODAY,"CHP"))</f>
        <v/>
      </c>
      <c r="M294" s="28" t="str">
        <f>IF($A294="","",_xll.ciqfunctions.udf.CIQ($A294,"IQ_MGMT_RATE_RETURN",IQ_LTM,IQ_TODAY,"CHP"))</f>
        <v/>
      </c>
      <c r="N294" s="28" t="str">
        <f>IF($A294="","",_xll.ciqfunctions.udf.CIQ($A294,"IQ_GROSS_MARGIN",IQ_LTM,IQ_TODAY,"CHP"))</f>
        <v/>
      </c>
      <c r="O294" s="28" t="str">
        <f>IF($A294="","",_xll.ciqfunctions.udf.CIQ($A294,"IQ_EBITDA_MARGIN",IQ_LTM,IQ_TODAY,"CHP"))</f>
        <v/>
      </c>
      <c r="Q294" s="28" t="str">
        <f>IF($A294="","",_xll.ciqfunctions.udf.CIQ($A294,"IQ_FFO_INT",IQ_LTM,IQ_TODAY,"CHP"))</f>
        <v/>
      </c>
      <c r="R294" s="28" t="str">
        <f>IF($A294="","",_xll.ciqfunctions.udf.CIQ($A294,"IQ_EBITDA_INT",IQ_LTM,IQ_TODAY,"CHP"))</f>
        <v/>
      </c>
      <c r="S294" s="28" t="str">
        <f>IF($A294="","",_xll.ciqfunctions.udf.CIQ($A294,"IQ_FFO_TOTAL_DEBT",IQ_LTM,IQ_TODAY,"CHP"))</f>
        <v/>
      </c>
      <c r="T294" s="28" t="str">
        <f>IF($A294="","",_xll.ciqfunctions.udf.CIQ($A294,"IQ_NET_DEBT_EBITDA",IQ_LTM,IQ_TODAY,"CHP"))</f>
        <v/>
      </c>
      <c r="U294" s="28" t="str">
        <f>IF($A294="","",_xll.ciqfunctions.udf.CIQ($A294,"IQ_TOTAL_DEBT_CAP",IQ_LTM,IQ_TODAY,"CHP"))</f>
        <v/>
      </c>
      <c r="V294" s="28" t="str">
        <f>IF($A294="","",_xll.ciqfunctions.udf.CIQ($A294,"IQ_DEBT_TOTAL_LIAB",IQ_LTM,IQ_TODAY,"CHP"))</f>
        <v/>
      </c>
      <c r="W294" s="28" t="str">
        <f>IF($A294="","",_xll.ciqfunctions.udf.CIQ($A294,"IQ_TOTAL_DEBT_TOTAL_REV",IQ_LTM,IQ_TODAY,"CHP"))</f>
        <v/>
      </c>
      <c r="Y294" s="28" t="str">
        <f>IF($A294="","",_xll.ciqfunctions.udf.CIQ($A294,"IQ_FFO_PLUS_CASH_ST_DEBT",IQ_LTM,IQ_TODAY,"CHP"))</f>
        <v/>
      </c>
      <c r="Z294" s="28" t="str">
        <f>IF($A294="","",_xll.ciqfunctions.udf.CIQ($A294,"IQ_FFO_GROSS_PROFIT",IQ_LTM,IQ_TODAY,"CHP"))</f>
        <v/>
      </c>
      <c r="AA294" s="28" t="str">
        <f>IF($A294="","",_xll.ciqfunctions.udf.CIQ($A294,"IQ_BASIC_DEFENSE_INTERVAL",IQ_LTM,IQ_TODAY,"CHP"))</f>
        <v/>
      </c>
      <c r="AB294" s="28" t="str">
        <f>IF($A294="","",_xll.ciqfunctions.udf.CIQ($A294,"IQ_CURRENT_RATIO",IQ_LTM,IQ_TODAY,"CHP"))</f>
        <v/>
      </c>
      <c r="AC294" s="28" t="str">
        <f>IF($A294="","",_xll.ciqfunctions.udf.CIQ($A294,"IQ_QUICK_RATIO",IQ_LTM,IQ_TODAY,"CHP"))</f>
        <v/>
      </c>
    </row>
    <row r="295" spans="3:29" ht="12.75" customHeight="1" x14ac:dyDescent="0.2">
      <c r="C295" s="37" t="str">
        <f>IF($A295="","",_xll.ciqfunctions.udf.CIQ($A295,"IQ_PERIODDATE",IQ_LTM,IQ_TODAY,"CHP"))</f>
        <v/>
      </c>
      <c r="D295" s="28" t="str">
        <f>IF($A295="","",_xll.ciqfunctions.udf.CIQ($A295,"IQ_TOTAL_REV",IQ_LTM,IQ_TODAY,"CHP",,$B$4))</f>
        <v/>
      </c>
      <c r="E295" s="28" t="str">
        <f>IF($A295="","",_xll.ciqfunctions.udf.CIQ($A295,"IQ_TOTAL_EQUITY",IQ_LTM,IQ_TODAY,"CHP",,$B$4))</f>
        <v/>
      </c>
      <c r="F295" s="28" t="str">
        <f>IF($A295="","",_xll.ciqfunctions.udf.CIQ($A295,"IQ_RETURN_CAPITAL_CHP",IQ_LTM,IQ_TODAY,"CHP"))</f>
        <v/>
      </c>
      <c r="G295" s="28" t="str">
        <f>IF($A295="","",_xll.ciqfunctions.udf.CIQ($A295,"IQ_RECURRING_EARN_ASSETS",IQ_LTM,IQ_TODAY,"CHP"))</f>
        <v/>
      </c>
      <c r="H295" s="28" t="str">
        <f>IF($A295="","",_xll.ciqfunctions.udf.CIQ($A295,"IQ_NET_WORKING_CAP_REV",IQ_LTM,IQ_TODAY,"CHP"))</f>
        <v/>
      </c>
      <c r="I295" s="28" t="str">
        <f>IF($A295="","",_xll.ciqfunctions.udf.CIQ($A295,"IQ_ASSET_TURNOVER",IQ_LTM,IQ_TODAY,"CHP"))</f>
        <v/>
      </c>
      <c r="J295" s="28" t="str">
        <f>IF($A295="","",_xll.ciqfunctions.udf.CIQ($A295,"IQ_INTAN_ASSETS_REV",IQ_LTM,IQ_TODAY,"CHP"))</f>
        <v/>
      </c>
      <c r="K295" s="28" t="str">
        <f>IF($A295="","",_xll.ciqfunctions.udf.CIQ($A295,"IQ_NET_WORKING_CAP_TOTAL_ASSETS",IQ_LTM,IQ_TODAY,"CHP"))</f>
        <v/>
      </c>
      <c r="L295" s="28" t="str">
        <f>IF($A295="","",_xll.ciqfunctions.udf.CIQ($A295,"IQ_AP_AR",IQ_LTM,IQ_TODAY,"CHP"))</f>
        <v/>
      </c>
      <c r="M295" s="28" t="str">
        <f>IF($A295="","",_xll.ciqfunctions.udf.CIQ($A295,"IQ_MGMT_RATE_RETURN",IQ_LTM,IQ_TODAY,"CHP"))</f>
        <v/>
      </c>
      <c r="N295" s="28" t="str">
        <f>IF($A295="","",_xll.ciqfunctions.udf.CIQ($A295,"IQ_GROSS_MARGIN",IQ_LTM,IQ_TODAY,"CHP"))</f>
        <v/>
      </c>
      <c r="O295" s="28" t="str">
        <f>IF($A295="","",_xll.ciqfunctions.udf.CIQ($A295,"IQ_EBITDA_MARGIN",IQ_LTM,IQ_TODAY,"CHP"))</f>
        <v/>
      </c>
      <c r="Q295" s="28" t="str">
        <f>IF($A295="","",_xll.ciqfunctions.udf.CIQ($A295,"IQ_FFO_INT",IQ_LTM,IQ_TODAY,"CHP"))</f>
        <v/>
      </c>
      <c r="R295" s="28" t="str">
        <f>IF($A295="","",_xll.ciqfunctions.udf.CIQ($A295,"IQ_EBITDA_INT",IQ_LTM,IQ_TODAY,"CHP"))</f>
        <v/>
      </c>
      <c r="S295" s="28" t="str">
        <f>IF($A295="","",_xll.ciqfunctions.udf.CIQ($A295,"IQ_FFO_TOTAL_DEBT",IQ_LTM,IQ_TODAY,"CHP"))</f>
        <v/>
      </c>
      <c r="T295" s="28" t="str">
        <f>IF($A295="","",_xll.ciqfunctions.udf.CIQ($A295,"IQ_NET_DEBT_EBITDA",IQ_LTM,IQ_TODAY,"CHP"))</f>
        <v/>
      </c>
      <c r="U295" s="28" t="str">
        <f>IF($A295="","",_xll.ciqfunctions.udf.CIQ($A295,"IQ_TOTAL_DEBT_CAP",IQ_LTM,IQ_TODAY,"CHP"))</f>
        <v/>
      </c>
      <c r="V295" s="28" t="str">
        <f>IF($A295="","",_xll.ciqfunctions.udf.CIQ($A295,"IQ_DEBT_TOTAL_LIAB",IQ_LTM,IQ_TODAY,"CHP"))</f>
        <v/>
      </c>
      <c r="W295" s="28" t="str">
        <f>IF($A295="","",_xll.ciqfunctions.udf.CIQ($A295,"IQ_TOTAL_DEBT_TOTAL_REV",IQ_LTM,IQ_TODAY,"CHP"))</f>
        <v/>
      </c>
      <c r="Y295" s="28" t="str">
        <f>IF($A295="","",_xll.ciqfunctions.udf.CIQ($A295,"IQ_FFO_PLUS_CASH_ST_DEBT",IQ_LTM,IQ_TODAY,"CHP"))</f>
        <v/>
      </c>
      <c r="Z295" s="28" t="str">
        <f>IF($A295="","",_xll.ciqfunctions.udf.CIQ($A295,"IQ_FFO_GROSS_PROFIT",IQ_LTM,IQ_TODAY,"CHP"))</f>
        <v/>
      </c>
      <c r="AA295" s="28" t="str">
        <f>IF($A295="","",_xll.ciqfunctions.udf.CIQ($A295,"IQ_BASIC_DEFENSE_INTERVAL",IQ_LTM,IQ_TODAY,"CHP"))</f>
        <v/>
      </c>
      <c r="AB295" s="28" t="str">
        <f>IF($A295="","",_xll.ciqfunctions.udf.CIQ($A295,"IQ_CURRENT_RATIO",IQ_LTM,IQ_TODAY,"CHP"))</f>
        <v/>
      </c>
      <c r="AC295" s="28" t="str">
        <f>IF($A295="","",_xll.ciqfunctions.udf.CIQ($A295,"IQ_QUICK_RATIO",IQ_LTM,IQ_TODAY,"CHP"))</f>
        <v/>
      </c>
    </row>
    <row r="296" spans="3:29" ht="12.75" customHeight="1" x14ac:dyDescent="0.2">
      <c r="C296" s="37" t="str">
        <f>IF($A296="","",_xll.ciqfunctions.udf.CIQ($A296,"IQ_PERIODDATE",IQ_LTM,IQ_TODAY,"CHP"))</f>
        <v/>
      </c>
      <c r="D296" s="28" t="str">
        <f>IF($A296="","",_xll.ciqfunctions.udf.CIQ($A296,"IQ_TOTAL_REV",IQ_LTM,IQ_TODAY,"CHP",,$B$4))</f>
        <v/>
      </c>
      <c r="E296" s="28" t="str">
        <f>IF($A296="","",_xll.ciqfunctions.udf.CIQ($A296,"IQ_TOTAL_EQUITY",IQ_LTM,IQ_TODAY,"CHP",,$B$4))</f>
        <v/>
      </c>
      <c r="F296" s="28" t="str">
        <f>IF($A296="","",_xll.ciqfunctions.udf.CIQ($A296,"IQ_RETURN_CAPITAL_CHP",IQ_LTM,IQ_TODAY,"CHP"))</f>
        <v/>
      </c>
      <c r="G296" s="28" t="str">
        <f>IF($A296="","",_xll.ciqfunctions.udf.CIQ($A296,"IQ_RECURRING_EARN_ASSETS",IQ_LTM,IQ_TODAY,"CHP"))</f>
        <v/>
      </c>
      <c r="H296" s="28" t="str">
        <f>IF($A296="","",_xll.ciqfunctions.udf.CIQ($A296,"IQ_NET_WORKING_CAP_REV",IQ_LTM,IQ_TODAY,"CHP"))</f>
        <v/>
      </c>
      <c r="I296" s="28" t="str">
        <f>IF($A296="","",_xll.ciqfunctions.udf.CIQ($A296,"IQ_ASSET_TURNOVER",IQ_LTM,IQ_TODAY,"CHP"))</f>
        <v/>
      </c>
      <c r="J296" s="28" t="str">
        <f>IF($A296="","",_xll.ciqfunctions.udf.CIQ($A296,"IQ_INTAN_ASSETS_REV",IQ_LTM,IQ_TODAY,"CHP"))</f>
        <v/>
      </c>
      <c r="K296" s="28" t="str">
        <f>IF($A296="","",_xll.ciqfunctions.udf.CIQ($A296,"IQ_NET_WORKING_CAP_TOTAL_ASSETS",IQ_LTM,IQ_TODAY,"CHP"))</f>
        <v/>
      </c>
      <c r="L296" s="28" t="str">
        <f>IF($A296="","",_xll.ciqfunctions.udf.CIQ($A296,"IQ_AP_AR",IQ_LTM,IQ_TODAY,"CHP"))</f>
        <v/>
      </c>
      <c r="M296" s="28" t="str">
        <f>IF($A296="","",_xll.ciqfunctions.udf.CIQ($A296,"IQ_MGMT_RATE_RETURN",IQ_LTM,IQ_TODAY,"CHP"))</f>
        <v/>
      </c>
      <c r="N296" s="28" t="str">
        <f>IF($A296="","",_xll.ciqfunctions.udf.CIQ($A296,"IQ_GROSS_MARGIN",IQ_LTM,IQ_TODAY,"CHP"))</f>
        <v/>
      </c>
      <c r="O296" s="28" t="str">
        <f>IF($A296="","",_xll.ciqfunctions.udf.CIQ($A296,"IQ_EBITDA_MARGIN",IQ_LTM,IQ_TODAY,"CHP"))</f>
        <v/>
      </c>
      <c r="Q296" s="28" t="str">
        <f>IF($A296="","",_xll.ciqfunctions.udf.CIQ($A296,"IQ_FFO_INT",IQ_LTM,IQ_TODAY,"CHP"))</f>
        <v/>
      </c>
      <c r="R296" s="28" t="str">
        <f>IF($A296="","",_xll.ciqfunctions.udf.CIQ($A296,"IQ_EBITDA_INT",IQ_LTM,IQ_TODAY,"CHP"))</f>
        <v/>
      </c>
      <c r="S296" s="28" t="str">
        <f>IF($A296="","",_xll.ciqfunctions.udf.CIQ($A296,"IQ_FFO_TOTAL_DEBT",IQ_LTM,IQ_TODAY,"CHP"))</f>
        <v/>
      </c>
      <c r="T296" s="28" t="str">
        <f>IF($A296="","",_xll.ciqfunctions.udf.CIQ($A296,"IQ_NET_DEBT_EBITDA",IQ_LTM,IQ_TODAY,"CHP"))</f>
        <v/>
      </c>
      <c r="U296" s="28" t="str">
        <f>IF($A296="","",_xll.ciqfunctions.udf.CIQ($A296,"IQ_TOTAL_DEBT_CAP",IQ_LTM,IQ_TODAY,"CHP"))</f>
        <v/>
      </c>
      <c r="V296" s="28" t="str">
        <f>IF($A296="","",_xll.ciqfunctions.udf.CIQ($A296,"IQ_DEBT_TOTAL_LIAB",IQ_LTM,IQ_TODAY,"CHP"))</f>
        <v/>
      </c>
      <c r="W296" s="28" t="str">
        <f>IF($A296="","",_xll.ciqfunctions.udf.CIQ($A296,"IQ_TOTAL_DEBT_TOTAL_REV",IQ_LTM,IQ_TODAY,"CHP"))</f>
        <v/>
      </c>
      <c r="Y296" s="28" t="str">
        <f>IF($A296="","",_xll.ciqfunctions.udf.CIQ($A296,"IQ_FFO_PLUS_CASH_ST_DEBT",IQ_LTM,IQ_TODAY,"CHP"))</f>
        <v/>
      </c>
      <c r="Z296" s="28" t="str">
        <f>IF($A296="","",_xll.ciqfunctions.udf.CIQ($A296,"IQ_FFO_GROSS_PROFIT",IQ_LTM,IQ_TODAY,"CHP"))</f>
        <v/>
      </c>
      <c r="AA296" s="28" t="str">
        <f>IF($A296="","",_xll.ciqfunctions.udf.CIQ($A296,"IQ_BASIC_DEFENSE_INTERVAL",IQ_LTM,IQ_TODAY,"CHP"))</f>
        <v/>
      </c>
      <c r="AB296" s="28" t="str">
        <f>IF($A296="","",_xll.ciqfunctions.udf.CIQ($A296,"IQ_CURRENT_RATIO",IQ_LTM,IQ_TODAY,"CHP"))</f>
        <v/>
      </c>
      <c r="AC296" s="28" t="str">
        <f>IF($A296="","",_xll.ciqfunctions.udf.CIQ($A296,"IQ_QUICK_RATIO",IQ_LTM,IQ_TODAY,"CHP"))</f>
        <v/>
      </c>
    </row>
    <row r="297" spans="3:29" ht="12.75" customHeight="1" x14ac:dyDescent="0.2">
      <c r="C297" s="37" t="str">
        <f>IF($A297="","",_xll.ciqfunctions.udf.CIQ($A297,"IQ_PERIODDATE",IQ_LTM,IQ_TODAY,"CHP"))</f>
        <v/>
      </c>
      <c r="D297" s="28" t="str">
        <f>IF($A297="","",_xll.ciqfunctions.udf.CIQ($A297,"IQ_TOTAL_REV",IQ_LTM,IQ_TODAY,"CHP",,$B$4))</f>
        <v/>
      </c>
      <c r="E297" s="28" t="str">
        <f>IF($A297="","",_xll.ciqfunctions.udf.CIQ($A297,"IQ_TOTAL_EQUITY",IQ_LTM,IQ_TODAY,"CHP",,$B$4))</f>
        <v/>
      </c>
      <c r="F297" s="28" t="str">
        <f>IF($A297="","",_xll.ciqfunctions.udf.CIQ($A297,"IQ_RETURN_CAPITAL_CHP",IQ_LTM,IQ_TODAY,"CHP"))</f>
        <v/>
      </c>
      <c r="G297" s="28" t="str">
        <f>IF($A297="","",_xll.ciqfunctions.udf.CIQ($A297,"IQ_RECURRING_EARN_ASSETS",IQ_LTM,IQ_TODAY,"CHP"))</f>
        <v/>
      </c>
      <c r="H297" s="28" t="str">
        <f>IF($A297="","",_xll.ciqfunctions.udf.CIQ($A297,"IQ_NET_WORKING_CAP_REV",IQ_LTM,IQ_TODAY,"CHP"))</f>
        <v/>
      </c>
      <c r="I297" s="28" t="str">
        <f>IF($A297="","",_xll.ciqfunctions.udf.CIQ($A297,"IQ_ASSET_TURNOVER",IQ_LTM,IQ_TODAY,"CHP"))</f>
        <v/>
      </c>
      <c r="J297" s="28" t="str">
        <f>IF($A297="","",_xll.ciqfunctions.udf.CIQ($A297,"IQ_INTAN_ASSETS_REV",IQ_LTM,IQ_TODAY,"CHP"))</f>
        <v/>
      </c>
      <c r="K297" s="28" t="str">
        <f>IF($A297="","",_xll.ciqfunctions.udf.CIQ($A297,"IQ_NET_WORKING_CAP_TOTAL_ASSETS",IQ_LTM,IQ_TODAY,"CHP"))</f>
        <v/>
      </c>
      <c r="L297" s="28" t="str">
        <f>IF($A297="","",_xll.ciqfunctions.udf.CIQ($A297,"IQ_AP_AR",IQ_LTM,IQ_TODAY,"CHP"))</f>
        <v/>
      </c>
      <c r="M297" s="28" t="str">
        <f>IF($A297="","",_xll.ciqfunctions.udf.CIQ($A297,"IQ_MGMT_RATE_RETURN",IQ_LTM,IQ_TODAY,"CHP"))</f>
        <v/>
      </c>
      <c r="N297" s="28" t="str">
        <f>IF($A297="","",_xll.ciqfunctions.udf.CIQ($A297,"IQ_GROSS_MARGIN",IQ_LTM,IQ_TODAY,"CHP"))</f>
        <v/>
      </c>
      <c r="O297" s="28" t="str">
        <f>IF($A297="","",_xll.ciqfunctions.udf.CIQ($A297,"IQ_EBITDA_MARGIN",IQ_LTM,IQ_TODAY,"CHP"))</f>
        <v/>
      </c>
      <c r="Q297" s="28" t="str">
        <f>IF($A297="","",_xll.ciqfunctions.udf.CIQ($A297,"IQ_FFO_INT",IQ_LTM,IQ_TODAY,"CHP"))</f>
        <v/>
      </c>
      <c r="R297" s="28" t="str">
        <f>IF($A297="","",_xll.ciqfunctions.udf.CIQ($A297,"IQ_EBITDA_INT",IQ_LTM,IQ_TODAY,"CHP"))</f>
        <v/>
      </c>
      <c r="S297" s="28" t="str">
        <f>IF($A297="","",_xll.ciqfunctions.udf.CIQ($A297,"IQ_FFO_TOTAL_DEBT",IQ_LTM,IQ_TODAY,"CHP"))</f>
        <v/>
      </c>
      <c r="T297" s="28" t="str">
        <f>IF($A297="","",_xll.ciqfunctions.udf.CIQ($A297,"IQ_NET_DEBT_EBITDA",IQ_LTM,IQ_TODAY,"CHP"))</f>
        <v/>
      </c>
      <c r="U297" s="28" t="str">
        <f>IF($A297="","",_xll.ciqfunctions.udf.CIQ($A297,"IQ_TOTAL_DEBT_CAP",IQ_LTM,IQ_TODAY,"CHP"))</f>
        <v/>
      </c>
      <c r="V297" s="28" t="str">
        <f>IF($A297="","",_xll.ciqfunctions.udf.CIQ($A297,"IQ_DEBT_TOTAL_LIAB",IQ_LTM,IQ_TODAY,"CHP"))</f>
        <v/>
      </c>
      <c r="W297" s="28" t="str">
        <f>IF($A297="","",_xll.ciqfunctions.udf.CIQ($A297,"IQ_TOTAL_DEBT_TOTAL_REV",IQ_LTM,IQ_TODAY,"CHP"))</f>
        <v/>
      </c>
      <c r="Y297" s="28" t="str">
        <f>IF($A297="","",_xll.ciqfunctions.udf.CIQ($A297,"IQ_FFO_PLUS_CASH_ST_DEBT",IQ_LTM,IQ_TODAY,"CHP"))</f>
        <v/>
      </c>
      <c r="Z297" s="28" t="str">
        <f>IF($A297="","",_xll.ciqfunctions.udf.CIQ($A297,"IQ_FFO_GROSS_PROFIT",IQ_LTM,IQ_TODAY,"CHP"))</f>
        <v/>
      </c>
      <c r="AA297" s="28" t="str">
        <f>IF($A297="","",_xll.ciqfunctions.udf.CIQ($A297,"IQ_BASIC_DEFENSE_INTERVAL",IQ_LTM,IQ_TODAY,"CHP"))</f>
        <v/>
      </c>
      <c r="AB297" s="28" t="str">
        <f>IF($A297="","",_xll.ciqfunctions.udf.CIQ($A297,"IQ_CURRENT_RATIO",IQ_LTM,IQ_TODAY,"CHP"))</f>
        <v/>
      </c>
      <c r="AC297" s="28" t="str">
        <f>IF($A297="","",_xll.ciqfunctions.udf.CIQ($A297,"IQ_QUICK_RATIO",IQ_LTM,IQ_TODAY,"CHP"))</f>
        <v/>
      </c>
    </row>
    <row r="298" spans="3:29" ht="12.75" customHeight="1" x14ac:dyDescent="0.2">
      <c r="C298" s="37" t="str">
        <f>IF($A298="","",_xll.ciqfunctions.udf.CIQ($A298,"IQ_PERIODDATE",IQ_LTM,IQ_TODAY,"CHP"))</f>
        <v/>
      </c>
      <c r="D298" s="28" t="str">
        <f>IF($A298="","",_xll.ciqfunctions.udf.CIQ($A298,"IQ_TOTAL_REV",IQ_LTM,IQ_TODAY,"CHP",,$B$4))</f>
        <v/>
      </c>
      <c r="E298" s="28" t="str">
        <f>IF($A298="","",_xll.ciqfunctions.udf.CIQ($A298,"IQ_TOTAL_EQUITY",IQ_LTM,IQ_TODAY,"CHP",,$B$4))</f>
        <v/>
      </c>
      <c r="F298" s="28" t="str">
        <f>IF($A298="","",_xll.ciqfunctions.udf.CIQ($A298,"IQ_RETURN_CAPITAL_CHP",IQ_LTM,IQ_TODAY,"CHP"))</f>
        <v/>
      </c>
      <c r="G298" s="28" t="str">
        <f>IF($A298="","",_xll.ciqfunctions.udf.CIQ($A298,"IQ_RECURRING_EARN_ASSETS",IQ_LTM,IQ_TODAY,"CHP"))</f>
        <v/>
      </c>
      <c r="H298" s="28" t="str">
        <f>IF($A298="","",_xll.ciqfunctions.udf.CIQ($A298,"IQ_NET_WORKING_CAP_REV",IQ_LTM,IQ_TODAY,"CHP"))</f>
        <v/>
      </c>
      <c r="I298" s="28" t="str">
        <f>IF($A298="","",_xll.ciqfunctions.udf.CIQ($A298,"IQ_ASSET_TURNOVER",IQ_LTM,IQ_TODAY,"CHP"))</f>
        <v/>
      </c>
      <c r="J298" s="28" t="str">
        <f>IF($A298="","",_xll.ciqfunctions.udf.CIQ($A298,"IQ_INTAN_ASSETS_REV",IQ_LTM,IQ_TODAY,"CHP"))</f>
        <v/>
      </c>
      <c r="K298" s="28" t="str">
        <f>IF($A298="","",_xll.ciqfunctions.udf.CIQ($A298,"IQ_NET_WORKING_CAP_TOTAL_ASSETS",IQ_LTM,IQ_TODAY,"CHP"))</f>
        <v/>
      </c>
      <c r="L298" s="28" t="str">
        <f>IF($A298="","",_xll.ciqfunctions.udf.CIQ($A298,"IQ_AP_AR",IQ_LTM,IQ_TODAY,"CHP"))</f>
        <v/>
      </c>
      <c r="M298" s="28" t="str">
        <f>IF($A298="","",_xll.ciqfunctions.udf.CIQ($A298,"IQ_MGMT_RATE_RETURN",IQ_LTM,IQ_TODAY,"CHP"))</f>
        <v/>
      </c>
      <c r="N298" s="28" t="str">
        <f>IF($A298="","",_xll.ciqfunctions.udf.CIQ($A298,"IQ_GROSS_MARGIN",IQ_LTM,IQ_TODAY,"CHP"))</f>
        <v/>
      </c>
      <c r="O298" s="28" t="str">
        <f>IF($A298="","",_xll.ciqfunctions.udf.CIQ($A298,"IQ_EBITDA_MARGIN",IQ_LTM,IQ_TODAY,"CHP"))</f>
        <v/>
      </c>
      <c r="Q298" s="28" t="str">
        <f>IF($A298="","",_xll.ciqfunctions.udf.CIQ($A298,"IQ_FFO_INT",IQ_LTM,IQ_TODAY,"CHP"))</f>
        <v/>
      </c>
      <c r="R298" s="28" t="str">
        <f>IF($A298="","",_xll.ciqfunctions.udf.CIQ($A298,"IQ_EBITDA_INT",IQ_LTM,IQ_TODAY,"CHP"))</f>
        <v/>
      </c>
      <c r="S298" s="28" t="str">
        <f>IF($A298="","",_xll.ciqfunctions.udf.CIQ($A298,"IQ_FFO_TOTAL_DEBT",IQ_LTM,IQ_TODAY,"CHP"))</f>
        <v/>
      </c>
      <c r="T298" s="28" t="str">
        <f>IF($A298="","",_xll.ciqfunctions.udf.CIQ($A298,"IQ_NET_DEBT_EBITDA",IQ_LTM,IQ_TODAY,"CHP"))</f>
        <v/>
      </c>
      <c r="U298" s="28" t="str">
        <f>IF($A298="","",_xll.ciqfunctions.udf.CIQ($A298,"IQ_TOTAL_DEBT_CAP",IQ_LTM,IQ_TODAY,"CHP"))</f>
        <v/>
      </c>
      <c r="V298" s="28" t="str">
        <f>IF($A298="","",_xll.ciqfunctions.udf.CIQ($A298,"IQ_DEBT_TOTAL_LIAB",IQ_LTM,IQ_TODAY,"CHP"))</f>
        <v/>
      </c>
      <c r="W298" s="28" t="str">
        <f>IF($A298="","",_xll.ciqfunctions.udf.CIQ($A298,"IQ_TOTAL_DEBT_TOTAL_REV",IQ_LTM,IQ_TODAY,"CHP"))</f>
        <v/>
      </c>
      <c r="Y298" s="28" t="str">
        <f>IF($A298="","",_xll.ciqfunctions.udf.CIQ($A298,"IQ_FFO_PLUS_CASH_ST_DEBT",IQ_LTM,IQ_TODAY,"CHP"))</f>
        <v/>
      </c>
      <c r="Z298" s="28" t="str">
        <f>IF($A298="","",_xll.ciqfunctions.udf.CIQ($A298,"IQ_FFO_GROSS_PROFIT",IQ_LTM,IQ_TODAY,"CHP"))</f>
        <v/>
      </c>
      <c r="AA298" s="28" t="str">
        <f>IF($A298="","",_xll.ciqfunctions.udf.CIQ($A298,"IQ_BASIC_DEFENSE_INTERVAL",IQ_LTM,IQ_TODAY,"CHP"))</f>
        <v/>
      </c>
      <c r="AB298" s="28" t="str">
        <f>IF($A298="","",_xll.ciqfunctions.udf.CIQ($A298,"IQ_CURRENT_RATIO",IQ_LTM,IQ_TODAY,"CHP"))</f>
        <v/>
      </c>
      <c r="AC298" s="28" t="str">
        <f>IF($A298="","",_xll.ciqfunctions.udf.CIQ($A298,"IQ_QUICK_RATIO",IQ_LTM,IQ_TODAY,"CHP"))</f>
        <v/>
      </c>
    </row>
    <row r="299" spans="3:29" ht="12.75" customHeight="1" x14ac:dyDescent="0.2">
      <c r="C299" s="37" t="str">
        <f>IF($A299="","",_xll.ciqfunctions.udf.CIQ($A299,"IQ_PERIODDATE",IQ_LTM,IQ_TODAY,"CHP"))</f>
        <v/>
      </c>
      <c r="D299" s="28" t="str">
        <f>IF($A299="","",_xll.ciqfunctions.udf.CIQ($A299,"IQ_TOTAL_REV",IQ_LTM,IQ_TODAY,"CHP",,$B$4))</f>
        <v/>
      </c>
      <c r="E299" s="28" t="str">
        <f>IF($A299="","",_xll.ciqfunctions.udf.CIQ($A299,"IQ_TOTAL_EQUITY",IQ_LTM,IQ_TODAY,"CHP",,$B$4))</f>
        <v/>
      </c>
      <c r="F299" s="28" t="str">
        <f>IF($A299="","",_xll.ciqfunctions.udf.CIQ($A299,"IQ_RETURN_CAPITAL_CHP",IQ_LTM,IQ_TODAY,"CHP"))</f>
        <v/>
      </c>
      <c r="G299" s="28" t="str">
        <f>IF($A299="","",_xll.ciqfunctions.udf.CIQ($A299,"IQ_RECURRING_EARN_ASSETS",IQ_LTM,IQ_TODAY,"CHP"))</f>
        <v/>
      </c>
      <c r="H299" s="28" t="str">
        <f>IF($A299="","",_xll.ciqfunctions.udf.CIQ($A299,"IQ_NET_WORKING_CAP_REV",IQ_LTM,IQ_TODAY,"CHP"))</f>
        <v/>
      </c>
      <c r="I299" s="28" t="str">
        <f>IF($A299="","",_xll.ciqfunctions.udf.CIQ($A299,"IQ_ASSET_TURNOVER",IQ_LTM,IQ_TODAY,"CHP"))</f>
        <v/>
      </c>
      <c r="J299" s="28" t="str">
        <f>IF($A299="","",_xll.ciqfunctions.udf.CIQ($A299,"IQ_INTAN_ASSETS_REV",IQ_LTM,IQ_TODAY,"CHP"))</f>
        <v/>
      </c>
      <c r="K299" s="28" t="str">
        <f>IF($A299="","",_xll.ciqfunctions.udf.CIQ($A299,"IQ_NET_WORKING_CAP_TOTAL_ASSETS",IQ_LTM,IQ_TODAY,"CHP"))</f>
        <v/>
      </c>
      <c r="L299" s="28" t="str">
        <f>IF($A299="","",_xll.ciqfunctions.udf.CIQ($A299,"IQ_AP_AR",IQ_LTM,IQ_TODAY,"CHP"))</f>
        <v/>
      </c>
      <c r="M299" s="28" t="str">
        <f>IF($A299="","",_xll.ciqfunctions.udf.CIQ($A299,"IQ_MGMT_RATE_RETURN",IQ_LTM,IQ_TODAY,"CHP"))</f>
        <v/>
      </c>
      <c r="N299" s="28" t="str">
        <f>IF($A299="","",_xll.ciqfunctions.udf.CIQ($A299,"IQ_GROSS_MARGIN",IQ_LTM,IQ_TODAY,"CHP"))</f>
        <v/>
      </c>
      <c r="O299" s="28" t="str">
        <f>IF($A299="","",_xll.ciqfunctions.udf.CIQ($A299,"IQ_EBITDA_MARGIN",IQ_LTM,IQ_TODAY,"CHP"))</f>
        <v/>
      </c>
      <c r="Q299" s="28" t="str">
        <f>IF($A299="","",_xll.ciqfunctions.udf.CIQ($A299,"IQ_FFO_INT",IQ_LTM,IQ_TODAY,"CHP"))</f>
        <v/>
      </c>
      <c r="R299" s="28" t="str">
        <f>IF($A299="","",_xll.ciqfunctions.udf.CIQ($A299,"IQ_EBITDA_INT",IQ_LTM,IQ_TODAY,"CHP"))</f>
        <v/>
      </c>
      <c r="S299" s="28" t="str">
        <f>IF($A299="","",_xll.ciqfunctions.udf.CIQ($A299,"IQ_FFO_TOTAL_DEBT",IQ_LTM,IQ_TODAY,"CHP"))</f>
        <v/>
      </c>
      <c r="T299" s="28" t="str">
        <f>IF($A299="","",_xll.ciqfunctions.udf.CIQ($A299,"IQ_NET_DEBT_EBITDA",IQ_LTM,IQ_TODAY,"CHP"))</f>
        <v/>
      </c>
      <c r="U299" s="28" t="str">
        <f>IF($A299="","",_xll.ciqfunctions.udf.CIQ($A299,"IQ_TOTAL_DEBT_CAP",IQ_LTM,IQ_TODAY,"CHP"))</f>
        <v/>
      </c>
      <c r="V299" s="28" t="str">
        <f>IF($A299="","",_xll.ciqfunctions.udf.CIQ($A299,"IQ_DEBT_TOTAL_LIAB",IQ_LTM,IQ_TODAY,"CHP"))</f>
        <v/>
      </c>
      <c r="W299" s="28" t="str">
        <f>IF($A299="","",_xll.ciqfunctions.udf.CIQ($A299,"IQ_TOTAL_DEBT_TOTAL_REV",IQ_LTM,IQ_TODAY,"CHP"))</f>
        <v/>
      </c>
      <c r="Y299" s="28" t="str">
        <f>IF($A299="","",_xll.ciqfunctions.udf.CIQ($A299,"IQ_FFO_PLUS_CASH_ST_DEBT",IQ_LTM,IQ_TODAY,"CHP"))</f>
        <v/>
      </c>
      <c r="Z299" s="28" t="str">
        <f>IF($A299="","",_xll.ciqfunctions.udf.CIQ($A299,"IQ_FFO_GROSS_PROFIT",IQ_LTM,IQ_TODAY,"CHP"))</f>
        <v/>
      </c>
      <c r="AA299" s="28" t="str">
        <f>IF($A299="","",_xll.ciqfunctions.udf.CIQ($A299,"IQ_BASIC_DEFENSE_INTERVAL",IQ_LTM,IQ_TODAY,"CHP"))</f>
        <v/>
      </c>
      <c r="AB299" s="28" t="str">
        <f>IF($A299="","",_xll.ciqfunctions.udf.CIQ($A299,"IQ_CURRENT_RATIO",IQ_LTM,IQ_TODAY,"CHP"))</f>
        <v/>
      </c>
      <c r="AC299" s="28" t="str">
        <f>IF($A299="","",_xll.ciqfunctions.udf.CIQ($A299,"IQ_QUICK_RATIO",IQ_LTM,IQ_TODAY,"CHP"))</f>
        <v/>
      </c>
    </row>
    <row r="300" spans="3:29" ht="12.75" customHeight="1" x14ac:dyDescent="0.2">
      <c r="C300" s="37" t="str">
        <f>IF($A300="","",_xll.ciqfunctions.udf.CIQ($A300,"IQ_PERIODDATE",IQ_LTM,IQ_TODAY,"CHP"))</f>
        <v/>
      </c>
      <c r="D300" s="28" t="str">
        <f>IF($A300="","",_xll.ciqfunctions.udf.CIQ($A300,"IQ_TOTAL_REV",IQ_LTM,IQ_TODAY,"CHP",,$B$4))</f>
        <v/>
      </c>
      <c r="E300" s="28" t="str">
        <f>IF($A300="","",_xll.ciqfunctions.udf.CIQ($A300,"IQ_TOTAL_EQUITY",IQ_LTM,IQ_TODAY,"CHP",,$B$4))</f>
        <v/>
      </c>
      <c r="F300" s="28" t="str">
        <f>IF($A300="","",_xll.ciqfunctions.udf.CIQ($A300,"IQ_RETURN_CAPITAL_CHP",IQ_LTM,IQ_TODAY,"CHP"))</f>
        <v/>
      </c>
      <c r="G300" s="28" t="str">
        <f>IF($A300="","",_xll.ciqfunctions.udf.CIQ($A300,"IQ_RECURRING_EARN_ASSETS",IQ_LTM,IQ_TODAY,"CHP"))</f>
        <v/>
      </c>
      <c r="H300" s="28" t="str">
        <f>IF($A300="","",_xll.ciqfunctions.udf.CIQ($A300,"IQ_NET_WORKING_CAP_REV",IQ_LTM,IQ_TODAY,"CHP"))</f>
        <v/>
      </c>
      <c r="I300" s="28" t="str">
        <f>IF($A300="","",_xll.ciqfunctions.udf.CIQ($A300,"IQ_ASSET_TURNOVER",IQ_LTM,IQ_TODAY,"CHP"))</f>
        <v/>
      </c>
      <c r="J300" s="28" t="str">
        <f>IF($A300="","",_xll.ciqfunctions.udf.CIQ($A300,"IQ_INTAN_ASSETS_REV",IQ_LTM,IQ_TODAY,"CHP"))</f>
        <v/>
      </c>
      <c r="K300" s="28" t="str">
        <f>IF($A300="","",_xll.ciqfunctions.udf.CIQ($A300,"IQ_NET_WORKING_CAP_TOTAL_ASSETS",IQ_LTM,IQ_TODAY,"CHP"))</f>
        <v/>
      </c>
      <c r="L300" s="28" t="str">
        <f>IF($A300="","",_xll.ciqfunctions.udf.CIQ($A300,"IQ_AP_AR",IQ_LTM,IQ_TODAY,"CHP"))</f>
        <v/>
      </c>
      <c r="M300" s="28" t="str">
        <f>IF($A300="","",_xll.ciqfunctions.udf.CIQ($A300,"IQ_MGMT_RATE_RETURN",IQ_LTM,IQ_TODAY,"CHP"))</f>
        <v/>
      </c>
      <c r="N300" s="28" t="str">
        <f>IF($A300="","",_xll.ciqfunctions.udf.CIQ($A300,"IQ_GROSS_MARGIN",IQ_LTM,IQ_TODAY,"CHP"))</f>
        <v/>
      </c>
      <c r="O300" s="28" t="str">
        <f>IF($A300="","",_xll.ciqfunctions.udf.CIQ($A300,"IQ_EBITDA_MARGIN",IQ_LTM,IQ_TODAY,"CHP"))</f>
        <v/>
      </c>
      <c r="Q300" s="28" t="str">
        <f>IF($A300="","",_xll.ciqfunctions.udf.CIQ($A300,"IQ_FFO_INT",IQ_LTM,IQ_TODAY,"CHP"))</f>
        <v/>
      </c>
      <c r="R300" s="28" t="str">
        <f>IF($A300="","",_xll.ciqfunctions.udf.CIQ($A300,"IQ_EBITDA_INT",IQ_LTM,IQ_TODAY,"CHP"))</f>
        <v/>
      </c>
      <c r="S300" s="28" t="str">
        <f>IF($A300="","",_xll.ciqfunctions.udf.CIQ($A300,"IQ_FFO_TOTAL_DEBT",IQ_LTM,IQ_TODAY,"CHP"))</f>
        <v/>
      </c>
      <c r="T300" s="28" t="str">
        <f>IF($A300="","",_xll.ciqfunctions.udf.CIQ($A300,"IQ_NET_DEBT_EBITDA",IQ_LTM,IQ_TODAY,"CHP"))</f>
        <v/>
      </c>
      <c r="U300" s="28" t="str">
        <f>IF($A300="","",_xll.ciqfunctions.udf.CIQ($A300,"IQ_TOTAL_DEBT_CAP",IQ_LTM,IQ_TODAY,"CHP"))</f>
        <v/>
      </c>
      <c r="V300" s="28" t="str">
        <f>IF($A300="","",_xll.ciqfunctions.udf.CIQ($A300,"IQ_DEBT_TOTAL_LIAB",IQ_LTM,IQ_TODAY,"CHP"))</f>
        <v/>
      </c>
      <c r="W300" s="28" t="str">
        <f>IF($A300="","",_xll.ciqfunctions.udf.CIQ($A300,"IQ_TOTAL_DEBT_TOTAL_REV",IQ_LTM,IQ_TODAY,"CHP"))</f>
        <v/>
      </c>
      <c r="Y300" s="28" t="str">
        <f>IF($A300="","",_xll.ciqfunctions.udf.CIQ($A300,"IQ_FFO_PLUS_CASH_ST_DEBT",IQ_LTM,IQ_TODAY,"CHP"))</f>
        <v/>
      </c>
      <c r="Z300" s="28" t="str">
        <f>IF($A300="","",_xll.ciqfunctions.udf.CIQ($A300,"IQ_FFO_GROSS_PROFIT",IQ_LTM,IQ_TODAY,"CHP"))</f>
        <v/>
      </c>
      <c r="AA300" s="28" t="str">
        <f>IF($A300="","",_xll.ciqfunctions.udf.CIQ($A300,"IQ_BASIC_DEFENSE_INTERVAL",IQ_LTM,IQ_TODAY,"CHP"))</f>
        <v/>
      </c>
      <c r="AB300" s="28" t="str">
        <f>IF($A300="","",_xll.ciqfunctions.udf.CIQ($A300,"IQ_CURRENT_RATIO",IQ_LTM,IQ_TODAY,"CHP"))</f>
        <v/>
      </c>
      <c r="AC300" s="28" t="str">
        <f>IF($A300="","",_xll.ciqfunctions.udf.CIQ($A300,"IQ_QUICK_RATIO",IQ_LTM,IQ_TODAY,"CHP"))</f>
        <v/>
      </c>
    </row>
    <row r="301" spans="3:29" ht="12.75" customHeight="1" x14ac:dyDescent="0.2">
      <c r="C301" s="37" t="str">
        <f>IF($A301="","",_xll.ciqfunctions.udf.CIQ($A301,"IQ_PERIODDATE",IQ_LTM,IQ_TODAY,"CHP"))</f>
        <v/>
      </c>
      <c r="D301" s="28" t="str">
        <f>IF($A301="","",_xll.ciqfunctions.udf.CIQ($A301,"IQ_TOTAL_REV",IQ_LTM,IQ_TODAY,"CHP",,$B$4))</f>
        <v/>
      </c>
      <c r="E301" s="28" t="str">
        <f>IF($A301="","",_xll.ciqfunctions.udf.CIQ($A301,"IQ_TOTAL_EQUITY",IQ_LTM,IQ_TODAY,"CHP",,$B$4))</f>
        <v/>
      </c>
      <c r="F301" s="28" t="str">
        <f>IF($A301="","",_xll.ciqfunctions.udf.CIQ($A301,"IQ_RETURN_CAPITAL_CHP",IQ_LTM,IQ_TODAY,"CHP"))</f>
        <v/>
      </c>
      <c r="G301" s="28" t="str">
        <f>IF($A301="","",_xll.ciqfunctions.udf.CIQ($A301,"IQ_RECURRING_EARN_ASSETS",IQ_LTM,IQ_TODAY,"CHP"))</f>
        <v/>
      </c>
      <c r="H301" s="28" t="str">
        <f>IF($A301="","",_xll.ciqfunctions.udf.CIQ($A301,"IQ_NET_WORKING_CAP_REV",IQ_LTM,IQ_TODAY,"CHP"))</f>
        <v/>
      </c>
      <c r="I301" s="28" t="str">
        <f>IF($A301="","",_xll.ciqfunctions.udf.CIQ($A301,"IQ_ASSET_TURNOVER",IQ_LTM,IQ_TODAY,"CHP"))</f>
        <v/>
      </c>
      <c r="J301" s="28" t="str">
        <f>IF($A301="","",_xll.ciqfunctions.udf.CIQ($A301,"IQ_INTAN_ASSETS_REV",IQ_LTM,IQ_TODAY,"CHP"))</f>
        <v/>
      </c>
      <c r="K301" s="28" t="str">
        <f>IF($A301="","",_xll.ciqfunctions.udf.CIQ($A301,"IQ_NET_WORKING_CAP_TOTAL_ASSETS",IQ_LTM,IQ_TODAY,"CHP"))</f>
        <v/>
      </c>
      <c r="L301" s="28" t="str">
        <f>IF($A301="","",_xll.ciqfunctions.udf.CIQ($A301,"IQ_AP_AR",IQ_LTM,IQ_TODAY,"CHP"))</f>
        <v/>
      </c>
      <c r="M301" s="28" t="str">
        <f>IF($A301="","",_xll.ciqfunctions.udf.CIQ($A301,"IQ_MGMT_RATE_RETURN",IQ_LTM,IQ_TODAY,"CHP"))</f>
        <v/>
      </c>
      <c r="N301" s="28" t="str">
        <f>IF($A301="","",_xll.ciqfunctions.udf.CIQ($A301,"IQ_GROSS_MARGIN",IQ_LTM,IQ_TODAY,"CHP"))</f>
        <v/>
      </c>
      <c r="O301" s="28" t="str">
        <f>IF($A301="","",_xll.ciqfunctions.udf.CIQ($A301,"IQ_EBITDA_MARGIN",IQ_LTM,IQ_TODAY,"CHP"))</f>
        <v/>
      </c>
      <c r="Q301" s="28" t="str">
        <f>IF($A301="","",_xll.ciqfunctions.udf.CIQ($A301,"IQ_FFO_INT",IQ_LTM,IQ_TODAY,"CHP"))</f>
        <v/>
      </c>
      <c r="R301" s="28" t="str">
        <f>IF($A301="","",_xll.ciqfunctions.udf.CIQ($A301,"IQ_EBITDA_INT",IQ_LTM,IQ_TODAY,"CHP"))</f>
        <v/>
      </c>
      <c r="S301" s="28" t="str">
        <f>IF($A301="","",_xll.ciqfunctions.udf.CIQ($A301,"IQ_FFO_TOTAL_DEBT",IQ_LTM,IQ_TODAY,"CHP"))</f>
        <v/>
      </c>
      <c r="T301" s="28" t="str">
        <f>IF($A301="","",_xll.ciqfunctions.udf.CIQ($A301,"IQ_NET_DEBT_EBITDA",IQ_LTM,IQ_TODAY,"CHP"))</f>
        <v/>
      </c>
      <c r="U301" s="28" t="str">
        <f>IF($A301="","",_xll.ciqfunctions.udf.CIQ($A301,"IQ_TOTAL_DEBT_CAP",IQ_LTM,IQ_TODAY,"CHP"))</f>
        <v/>
      </c>
      <c r="V301" s="28" t="str">
        <f>IF($A301="","",_xll.ciqfunctions.udf.CIQ($A301,"IQ_DEBT_TOTAL_LIAB",IQ_LTM,IQ_TODAY,"CHP"))</f>
        <v/>
      </c>
      <c r="W301" s="28" t="str">
        <f>IF($A301="","",_xll.ciqfunctions.udf.CIQ($A301,"IQ_TOTAL_DEBT_TOTAL_REV",IQ_LTM,IQ_TODAY,"CHP"))</f>
        <v/>
      </c>
      <c r="Y301" s="28" t="str">
        <f>IF($A301="","",_xll.ciqfunctions.udf.CIQ($A301,"IQ_FFO_PLUS_CASH_ST_DEBT",IQ_LTM,IQ_TODAY,"CHP"))</f>
        <v/>
      </c>
      <c r="Z301" s="28" t="str">
        <f>IF($A301="","",_xll.ciqfunctions.udf.CIQ($A301,"IQ_FFO_GROSS_PROFIT",IQ_LTM,IQ_TODAY,"CHP"))</f>
        <v/>
      </c>
      <c r="AA301" s="28" t="str">
        <f>IF($A301="","",_xll.ciqfunctions.udf.CIQ($A301,"IQ_BASIC_DEFENSE_INTERVAL",IQ_LTM,IQ_TODAY,"CHP"))</f>
        <v/>
      </c>
      <c r="AB301" s="28" t="str">
        <f>IF($A301="","",_xll.ciqfunctions.udf.CIQ($A301,"IQ_CURRENT_RATIO",IQ_LTM,IQ_TODAY,"CHP"))</f>
        <v/>
      </c>
      <c r="AC301" s="28" t="str">
        <f>IF($A301="","",_xll.ciqfunctions.udf.CIQ($A301,"IQ_QUICK_RATIO",IQ_LTM,IQ_TODAY,"CHP"))</f>
        <v/>
      </c>
    </row>
    <row r="302" spans="3:29" ht="12.75" customHeight="1" x14ac:dyDescent="0.2">
      <c r="C302" s="37" t="str">
        <f>IF($A302="","",_xll.ciqfunctions.udf.CIQ($A302,"IQ_PERIODDATE",IQ_LTM,IQ_TODAY,"CHP"))</f>
        <v/>
      </c>
      <c r="D302" s="28" t="str">
        <f>IF($A302="","",_xll.ciqfunctions.udf.CIQ($A302,"IQ_TOTAL_REV",IQ_LTM,IQ_TODAY,"CHP",,$B$4))</f>
        <v/>
      </c>
      <c r="E302" s="28" t="str">
        <f>IF($A302="","",_xll.ciqfunctions.udf.CIQ($A302,"IQ_TOTAL_EQUITY",IQ_LTM,IQ_TODAY,"CHP",,$B$4))</f>
        <v/>
      </c>
      <c r="F302" s="28" t="str">
        <f>IF($A302="","",_xll.ciqfunctions.udf.CIQ($A302,"IQ_RETURN_CAPITAL_CHP",IQ_LTM,IQ_TODAY,"CHP"))</f>
        <v/>
      </c>
      <c r="G302" s="28" t="str">
        <f>IF($A302="","",_xll.ciqfunctions.udf.CIQ($A302,"IQ_RECURRING_EARN_ASSETS",IQ_LTM,IQ_TODAY,"CHP"))</f>
        <v/>
      </c>
      <c r="H302" s="28" t="str">
        <f>IF($A302="","",_xll.ciqfunctions.udf.CIQ($A302,"IQ_NET_WORKING_CAP_REV",IQ_LTM,IQ_TODAY,"CHP"))</f>
        <v/>
      </c>
      <c r="I302" s="28" t="str">
        <f>IF($A302="","",_xll.ciqfunctions.udf.CIQ($A302,"IQ_ASSET_TURNOVER",IQ_LTM,IQ_TODAY,"CHP"))</f>
        <v/>
      </c>
      <c r="J302" s="28" t="str">
        <f>IF($A302="","",_xll.ciqfunctions.udf.CIQ($A302,"IQ_INTAN_ASSETS_REV",IQ_LTM,IQ_TODAY,"CHP"))</f>
        <v/>
      </c>
      <c r="K302" s="28" t="str">
        <f>IF($A302="","",_xll.ciqfunctions.udf.CIQ($A302,"IQ_NET_WORKING_CAP_TOTAL_ASSETS",IQ_LTM,IQ_TODAY,"CHP"))</f>
        <v/>
      </c>
      <c r="L302" s="28" t="str">
        <f>IF($A302="","",_xll.ciqfunctions.udf.CIQ($A302,"IQ_AP_AR",IQ_LTM,IQ_TODAY,"CHP"))</f>
        <v/>
      </c>
      <c r="M302" s="28" t="str">
        <f>IF($A302="","",_xll.ciqfunctions.udf.CIQ($A302,"IQ_MGMT_RATE_RETURN",IQ_LTM,IQ_TODAY,"CHP"))</f>
        <v/>
      </c>
      <c r="N302" s="28" t="str">
        <f>IF($A302="","",_xll.ciqfunctions.udf.CIQ($A302,"IQ_GROSS_MARGIN",IQ_LTM,IQ_TODAY,"CHP"))</f>
        <v/>
      </c>
      <c r="O302" s="28" t="str">
        <f>IF($A302="","",_xll.ciqfunctions.udf.CIQ($A302,"IQ_EBITDA_MARGIN",IQ_LTM,IQ_TODAY,"CHP"))</f>
        <v/>
      </c>
      <c r="Q302" s="28" t="str">
        <f>IF($A302="","",_xll.ciqfunctions.udf.CIQ($A302,"IQ_FFO_INT",IQ_LTM,IQ_TODAY,"CHP"))</f>
        <v/>
      </c>
      <c r="R302" s="28" t="str">
        <f>IF($A302="","",_xll.ciqfunctions.udf.CIQ($A302,"IQ_EBITDA_INT",IQ_LTM,IQ_TODAY,"CHP"))</f>
        <v/>
      </c>
      <c r="S302" s="28" t="str">
        <f>IF($A302="","",_xll.ciqfunctions.udf.CIQ($A302,"IQ_FFO_TOTAL_DEBT",IQ_LTM,IQ_TODAY,"CHP"))</f>
        <v/>
      </c>
      <c r="T302" s="28" t="str">
        <f>IF($A302="","",_xll.ciqfunctions.udf.CIQ($A302,"IQ_NET_DEBT_EBITDA",IQ_LTM,IQ_TODAY,"CHP"))</f>
        <v/>
      </c>
      <c r="U302" s="28" t="str">
        <f>IF($A302="","",_xll.ciqfunctions.udf.CIQ($A302,"IQ_TOTAL_DEBT_CAP",IQ_LTM,IQ_TODAY,"CHP"))</f>
        <v/>
      </c>
      <c r="V302" s="28" t="str">
        <f>IF($A302="","",_xll.ciqfunctions.udf.CIQ($A302,"IQ_DEBT_TOTAL_LIAB",IQ_LTM,IQ_TODAY,"CHP"))</f>
        <v/>
      </c>
      <c r="W302" s="28" t="str">
        <f>IF($A302="","",_xll.ciqfunctions.udf.CIQ($A302,"IQ_TOTAL_DEBT_TOTAL_REV",IQ_LTM,IQ_TODAY,"CHP"))</f>
        <v/>
      </c>
      <c r="Y302" s="28" t="str">
        <f>IF($A302="","",_xll.ciqfunctions.udf.CIQ($A302,"IQ_FFO_PLUS_CASH_ST_DEBT",IQ_LTM,IQ_TODAY,"CHP"))</f>
        <v/>
      </c>
      <c r="Z302" s="28" t="str">
        <f>IF($A302="","",_xll.ciqfunctions.udf.CIQ($A302,"IQ_FFO_GROSS_PROFIT",IQ_LTM,IQ_TODAY,"CHP"))</f>
        <v/>
      </c>
      <c r="AA302" s="28" t="str">
        <f>IF($A302="","",_xll.ciqfunctions.udf.CIQ($A302,"IQ_BASIC_DEFENSE_INTERVAL",IQ_LTM,IQ_TODAY,"CHP"))</f>
        <v/>
      </c>
      <c r="AB302" s="28" t="str">
        <f>IF($A302="","",_xll.ciqfunctions.udf.CIQ($A302,"IQ_CURRENT_RATIO",IQ_LTM,IQ_TODAY,"CHP"))</f>
        <v/>
      </c>
      <c r="AC302" s="28" t="str">
        <f>IF($A302="","",_xll.ciqfunctions.udf.CIQ($A302,"IQ_QUICK_RATIO",IQ_LTM,IQ_TODAY,"CHP"))</f>
        <v/>
      </c>
    </row>
    <row r="303" spans="3:29" ht="12.75" customHeight="1" x14ac:dyDescent="0.2">
      <c r="C303" s="37" t="str">
        <f>IF($A303="","",_xll.ciqfunctions.udf.CIQ($A303,"IQ_PERIODDATE",IQ_LTM,IQ_TODAY,"CHP"))</f>
        <v/>
      </c>
      <c r="D303" s="28" t="str">
        <f>IF($A303="","",_xll.ciqfunctions.udf.CIQ($A303,"IQ_TOTAL_REV",IQ_LTM,IQ_TODAY,"CHP",,$B$4))</f>
        <v/>
      </c>
      <c r="E303" s="28" t="str">
        <f>IF($A303="","",_xll.ciqfunctions.udf.CIQ($A303,"IQ_TOTAL_EQUITY",IQ_LTM,IQ_TODAY,"CHP",,$B$4))</f>
        <v/>
      </c>
      <c r="F303" s="28" t="str">
        <f>IF($A303="","",_xll.ciqfunctions.udf.CIQ($A303,"IQ_RETURN_CAPITAL_CHP",IQ_LTM,IQ_TODAY,"CHP"))</f>
        <v/>
      </c>
      <c r="G303" s="28" t="str">
        <f>IF($A303="","",_xll.ciqfunctions.udf.CIQ($A303,"IQ_RECURRING_EARN_ASSETS",IQ_LTM,IQ_TODAY,"CHP"))</f>
        <v/>
      </c>
      <c r="H303" s="28" t="str">
        <f>IF($A303="","",_xll.ciqfunctions.udf.CIQ($A303,"IQ_NET_WORKING_CAP_REV",IQ_LTM,IQ_TODAY,"CHP"))</f>
        <v/>
      </c>
      <c r="I303" s="28" t="str">
        <f>IF($A303="","",_xll.ciqfunctions.udf.CIQ($A303,"IQ_ASSET_TURNOVER",IQ_LTM,IQ_TODAY,"CHP"))</f>
        <v/>
      </c>
      <c r="J303" s="28" t="str">
        <f>IF($A303="","",_xll.ciqfunctions.udf.CIQ($A303,"IQ_INTAN_ASSETS_REV",IQ_LTM,IQ_TODAY,"CHP"))</f>
        <v/>
      </c>
      <c r="K303" s="28" t="str">
        <f>IF($A303="","",_xll.ciqfunctions.udf.CIQ($A303,"IQ_NET_WORKING_CAP_TOTAL_ASSETS",IQ_LTM,IQ_TODAY,"CHP"))</f>
        <v/>
      </c>
      <c r="L303" s="28" t="str">
        <f>IF($A303="","",_xll.ciqfunctions.udf.CIQ($A303,"IQ_AP_AR",IQ_LTM,IQ_TODAY,"CHP"))</f>
        <v/>
      </c>
      <c r="M303" s="28" t="str">
        <f>IF($A303="","",_xll.ciqfunctions.udf.CIQ($A303,"IQ_MGMT_RATE_RETURN",IQ_LTM,IQ_TODAY,"CHP"))</f>
        <v/>
      </c>
      <c r="N303" s="28" t="str">
        <f>IF($A303="","",_xll.ciqfunctions.udf.CIQ($A303,"IQ_GROSS_MARGIN",IQ_LTM,IQ_TODAY,"CHP"))</f>
        <v/>
      </c>
      <c r="O303" s="28" t="str">
        <f>IF($A303="","",_xll.ciqfunctions.udf.CIQ($A303,"IQ_EBITDA_MARGIN",IQ_LTM,IQ_TODAY,"CHP"))</f>
        <v/>
      </c>
      <c r="Q303" s="28" t="str">
        <f>IF($A303="","",_xll.ciqfunctions.udf.CIQ($A303,"IQ_FFO_INT",IQ_LTM,IQ_TODAY,"CHP"))</f>
        <v/>
      </c>
      <c r="R303" s="28" t="str">
        <f>IF($A303="","",_xll.ciqfunctions.udf.CIQ($A303,"IQ_EBITDA_INT",IQ_LTM,IQ_TODAY,"CHP"))</f>
        <v/>
      </c>
      <c r="S303" s="28" t="str">
        <f>IF($A303="","",_xll.ciqfunctions.udf.CIQ($A303,"IQ_FFO_TOTAL_DEBT",IQ_LTM,IQ_TODAY,"CHP"))</f>
        <v/>
      </c>
      <c r="T303" s="28" t="str">
        <f>IF($A303="","",_xll.ciqfunctions.udf.CIQ($A303,"IQ_NET_DEBT_EBITDA",IQ_LTM,IQ_TODAY,"CHP"))</f>
        <v/>
      </c>
      <c r="U303" s="28" t="str">
        <f>IF($A303="","",_xll.ciqfunctions.udf.CIQ($A303,"IQ_TOTAL_DEBT_CAP",IQ_LTM,IQ_TODAY,"CHP"))</f>
        <v/>
      </c>
      <c r="V303" s="28" t="str">
        <f>IF($A303="","",_xll.ciqfunctions.udf.CIQ($A303,"IQ_DEBT_TOTAL_LIAB",IQ_LTM,IQ_TODAY,"CHP"))</f>
        <v/>
      </c>
      <c r="W303" s="28" t="str">
        <f>IF($A303="","",_xll.ciqfunctions.udf.CIQ($A303,"IQ_TOTAL_DEBT_TOTAL_REV",IQ_LTM,IQ_TODAY,"CHP"))</f>
        <v/>
      </c>
      <c r="Y303" s="28" t="str">
        <f>IF($A303="","",_xll.ciqfunctions.udf.CIQ($A303,"IQ_FFO_PLUS_CASH_ST_DEBT",IQ_LTM,IQ_TODAY,"CHP"))</f>
        <v/>
      </c>
      <c r="Z303" s="28" t="str">
        <f>IF($A303="","",_xll.ciqfunctions.udf.CIQ($A303,"IQ_FFO_GROSS_PROFIT",IQ_LTM,IQ_TODAY,"CHP"))</f>
        <v/>
      </c>
      <c r="AA303" s="28" t="str">
        <f>IF($A303="","",_xll.ciqfunctions.udf.CIQ($A303,"IQ_BASIC_DEFENSE_INTERVAL",IQ_LTM,IQ_TODAY,"CHP"))</f>
        <v/>
      </c>
      <c r="AB303" s="28" t="str">
        <f>IF($A303="","",_xll.ciqfunctions.udf.CIQ($A303,"IQ_CURRENT_RATIO",IQ_LTM,IQ_TODAY,"CHP"))</f>
        <v/>
      </c>
      <c r="AC303" s="28" t="str">
        <f>IF($A303="","",_xll.ciqfunctions.udf.CIQ($A303,"IQ_QUICK_RATIO",IQ_LTM,IQ_TODAY,"CHP"))</f>
        <v/>
      </c>
    </row>
    <row r="304" spans="3:29" ht="12.75" customHeight="1" x14ac:dyDescent="0.2">
      <c r="C304" s="37" t="str">
        <f>IF($A304="","",_xll.ciqfunctions.udf.CIQ($A304,"IQ_PERIODDATE",IQ_LTM,IQ_TODAY,"CHP"))</f>
        <v/>
      </c>
      <c r="D304" s="28" t="str">
        <f>IF($A304="","",_xll.ciqfunctions.udf.CIQ($A304,"IQ_TOTAL_REV",IQ_LTM,IQ_TODAY,"CHP",,$B$4))</f>
        <v/>
      </c>
      <c r="E304" s="28" t="str">
        <f>IF($A304="","",_xll.ciqfunctions.udf.CIQ($A304,"IQ_TOTAL_EQUITY",IQ_LTM,IQ_TODAY,"CHP",,$B$4))</f>
        <v/>
      </c>
      <c r="F304" s="28" t="str">
        <f>IF($A304="","",_xll.ciqfunctions.udf.CIQ($A304,"IQ_RETURN_CAPITAL_CHP",IQ_LTM,IQ_TODAY,"CHP"))</f>
        <v/>
      </c>
      <c r="G304" s="28" t="str">
        <f>IF($A304="","",_xll.ciqfunctions.udf.CIQ($A304,"IQ_RECURRING_EARN_ASSETS",IQ_LTM,IQ_TODAY,"CHP"))</f>
        <v/>
      </c>
      <c r="H304" s="28" t="str">
        <f>IF($A304="","",_xll.ciqfunctions.udf.CIQ($A304,"IQ_NET_WORKING_CAP_REV",IQ_LTM,IQ_TODAY,"CHP"))</f>
        <v/>
      </c>
      <c r="I304" s="28" t="str">
        <f>IF($A304="","",_xll.ciqfunctions.udf.CIQ($A304,"IQ_ASSET_TURNOVER",IQ_LTM,IQ_TODAY,"CHP"))</f>
        <v/>
      </c>
      <c r="J304" s="28" t="str">
        <f>IF($A304="","",_xll.ciqfunctions.udf.CIQ($A304,"IQ_INTAN_ASSETS_REV",IQ_LTM,IQ_TODAY,"CHP"))</f>
        <v/>
      </c>
      <c r="K304" s="28" t="str">
        <f>IF($A304="","",_xll.ciqfunctions.udf.CIQ($A304,"IQ_NET_WORKING_CAP_TOTAL_ASSETS",IQ_LTM,IQ_TODAY,"CHP"))</f>
        <v/>
      </c>
      <c r="L304" s="28" t="str">
        <f>IF($A304="","",_xll.ciqfunctions.udf.CIQ($A304,"IQ_AP_AR",IQ_LTM,IQ_TODAY,"CHP"))</f>
        <v/>
      </c>
      <c r="M304" s="28" t="str">
        <f>IF($A304="","",_xll.ciqfunctions.udf.CIQ($A304,"IQ_MGMT_RATE_RETURN",IQ_LTM,IQ_TODAY,"CHP"))</f>
        <v/>
      </c>
      <c r="N304" s="28" t="str">
        <f>IF($A304="","",_xll.ciqfunctions.udf.CIQ($A304,"IQ_GROSS_MARGIN",IQ_LTM,IQ_TODAY,"CHP"))</f>
        <v/>
      </c>
      <c r="O304" s="28" t="str">
        <f>IF($A304="","",_xll.ciqfunctions.udf.CIQ($A304,"IQ_EBITDA_MARGIN",IQ_LTM,IQ_TODAY,"CHP"))</f>
        <v/>
      </c>
      <c r="Q304" s="28" t="str">
        <f>IF($A304="","",_xll.ciqfunctions.udf.CIQ($A304,"IQ_FFO_INT",IQ_LTM,IQ_TODAY,"CHP"))</f>
        <v/>
      </c>
      <c r="R304" s="28" t="str">
        <f>IF($A304="","",_xll.ciqfunctions.udf.CIQ($A304,"IQ_EBITDA_INT",IQ_LTM,IQ_TODAY,"CHP"))</f>
        <v/>
      </c>
      <c r="S304" s="28" t="str">
        <f>IF($A304="","",_xll.ciqfunctions.udf.CIQ($A304,"IQ_FFO_TOTAL_DEBT",IQ_LTM,IQ_TODAY,"CHP"))</f>
        <v/>
      </c>
      <c r="T304" s="28" t="str">
        <f>IF($A304="","",_xll.ciqfunctions.udf.CIQ($A304,"IQ_NET_DEBT_EBITDA",IQ_LTM,IQ_TODAY,"CHP"))</f>
        <v/>
      </c>
      <c r="U304" s="28" t="str">
        <f>IF($A304="","",_xll.ciqfunctions.udf.CIQ($A304,"IQ_TOTAL_DEBT_CAP",IQ_LTM,IQ_TODAY,"CHP"))</f>
        <v/>
      </c>
      <c r="V304" s="28" t="str">
        <f>IF($A304="","",_xll.ciqfunctions.udf.CIQ($A304,"IQ_DEBT_TOTAL_LIAB",IQ_LTM,IQ_TODAY,"CHP"))</f>
        <v/>
      </c>
      <c r="W304" s="28" t="str">
        <f>IF($A304="","",_xll.ciqfunctions.udf.CIQ($A304,"IQ_TOTAL_DEBT_TOTAL_REV",IQ_LTM,IQ_TODAY,"CHP"))</f>
        <v/>
      </c>
      <c r="Y304" s="28" t="str">
        <f>IF($A304="","",_xll.ciqfunctions.udf.CIQ($A304,"IQ_FFO_PLUS_CASH_ST_DEBT",IQ_LTM,IQ_TODAY,"CHP"))</f>
        <v/>
      </c>
      <c r="Z304" s="28" t="str">
        <f>IF($A304="","",_xll.ciqfunctions.udf.CIQ($A304,"IQ_FFO_GROSS_PROFIT",IQ_LTM,IQ_TODAY,"CHP"))</f>
        <v/>
      </c>
      <c r="AA304" s="28" t="str">
        <f>IF($A304="","",_xll.ciqfunctions.udf.CIQ($A304,"IQ_BASIC_DEFENSE_INTERVAL",IQ_LTM,IQ_TODAY,"CHP"))</f>
        <v/>
      </c>
      <c r="AB304" s="28" t="str">
        <f>IF($A304="","",_xll.ciqfunctions.udf.CIQ($A304,"IQ_CURRENT_RATIO",IQ_LTM,IQ_TODAY,"CHP"))</f>
        <v/>
      </c>
      <c r="AC304" s="28" t="str">
        <f>IF($A304="","",_xll.ciqfunctions.udf.CIQ($A304,"IQ_QUICK_RATIO",IQ_LTM,IQ_TODAY,"CHP"))</f>
        <v/>
      </c>
    </row>
    <row r="305" spans="3:29" ht="12.75" customHeight="1" x14ac:dyDescent="0.2">
      <c r="C305" s="37" t="str">
        <f>IF($A305="","",_xll.ciqfunctions.udf.CIQ($A305,"IQ_PERIODDATE",IQ_LTM,IQ_TODAY,"CHP"))</f>
        <v/>
      </c>
      <c r="D305" s="28" t="str">
        <f>IF($A305="","",_xll.ciqfunctions.udf.CIQ($A305,"IQ_TOTAL_REV",IQ_LTM,IQ_TODAY,"CHP",,$B$4))</f>
        <v/>
      </c>
      <c r="E305" s="28" t="str">
        <f>IF($A305="","",_xll.ciqfunctions.udf.CIQ($A305,"IQ_TOTAL_EQUITY",IQ_LTM,IQ_TODAY,"CHP",,$B$4))</f>
        <v/>
      </c>
      <c r="F305" s="28" t="str">
        <f>IF($A305="","",_xll.ciqfunctions.udf.CIQ($A305,"IQ_RETURN_CAPITAL_CHP",IQ_LTM,IQ_TODAY,"CHP"))</f>
        <v/>
      </c>
      <c r="G305" s="28" t="str">
        <f>IF($A305="","",_xll.ciqfunctions.udf.CIQ($A305,"IQ_RECURRING_EARN_ASSETS",IQ_LTM,IQ_TODAY,"CHP"))</f>
        <v/>
      </c>
      <c r="H305" s="28" t="str">
        <f>IF($A305="","",_xll.ciqfunctions.udf.CIQ($A305,"IQ_NET_WORKING_CAP_REV",IQ_LTM,IQ_TODAY,"CHP"))</f>
        <v/>
      </c>
      <c r="I305" s="28" t="str">
        <f>IF($A305="","",_xll.ciqfunctions.udf.CIQ($A305,"IQ_ASSET_TURNOVER",IQ_LTM,IQ_TODAY,"CHP"))</f>
        <v/>
      </c>
      <c r="J305" s="28" t="str">
        <f>IF($A305="","",_xll.ciqfunctions.udf.CIQ($A305,"IQ_INTAN_ASSETS_REV",IQ_LTM,IQ_TODAY,"CHP"))</f>
        <v/>
      </c>
      <c r="K305" s="28" t="str">
        <f>IF($A305="","",_xll.ciqfunctions.udf.CIQ($A305,"IQ_NET_WORKING_CAP_TOTAL_ASSETS",IQ_LTM,IQ_TODAY,"CHP"))</f>
        <v/>
      </c>
      <c r="L305" s="28" t="str">
        <f>IF($A305="","",_xll.ciqfunctions.udf.CIQ($A305,"IQ_AP_AR",IQ_LTM,IQ_TODAY,"CHP"))</f>
        <v/>
      </c>
      <c r="M305" s="28" t="str">
        <f>IF($A305="","",_xll.ciqfunctions.udf.CIQ($A305,"IQ_MGMT_RATE_RETURN",IQ_LTM,IQ_TODAY,"CHP"))</f>
        <v/>
      </c>
      <c r="N305" s="28" t="str">
        <f>IF($A305="","",_xll.ciqfunctions.udf.CIQ($A305,"IQ_GROSS_MARGIN",IQ_LTM,IQ_TODAY,"CHP"))</f>
        <v/>
      </c>
      <c r="O305" s="28" t="str">
        <f>IF($A305="","",_xll.ciqfunctions.udf.CIQ($A305,"IQ_EBITDA_MARGIN",IQ_LTM,IQ_TODAY,"CHP"))</f>
        <v/>
      </c>
      <c r="Q305" s="28" t="str">
        <f>IF($A305="","",_xll.ciqfunctions.udf.CIQ($A305,"IQ_FFO_INT",IQ_LTM,IQ_TODAY,"CHP"))</f>
        <v/>
      </c>
      <c r="R305" s="28" t="str">
        <f>IF($A305="","",_xll.ciqfunctions.udf.CIQ($A305,"IQ_EBITDA_INT",IQ_LTM,IQ_TODAY,"CHP"))</f>
        <v/>
      </c>
      <c r="S305" s="28" t="str">
        <f>IF($A305="","",_xll.ciqfunctions.udf.CIQ($A305,"IQ_FFO_TOTAL_DEBT",IQ_LTM,IQ_TODAY,"CHP"))</f>
        <v/>
      </c>
      <c r="T305" s="28" t="str">
        <f>IF($A305="","",_xll.ciqfunctions.udf.CIQ($A305,"IQ_NET_DEBT_EBITDA",IQ_LTM,IQ_TODAY,"CHP"))</f>
        <v/>
      </c>
      <c r="U305" s="28" t="str">
        <f>IF($A305="","",_xll.ciqfunctions.udf.CIQ($A305,"IQ_TOTAL_DEBT_CAP",IQ_LTM,IQ_TODAY,"CHP"))</f>
        <v/>
      </c>
      <c r="V305" s="28" t="str">
        <f>IF($A305="","",_xll.ciqfunctions.udf.CIQ($A305,"IQ_DEBT_TOTAL_LIAB",IQ_LTM,IQ_TODAY,"CHP"))</f>
        <v/>
      </c>
      <c r="W305" s="28" t="str">
        <f>IF($A305="","",_xll.ciqfunctions.udf.CIQ($A305,"IQ_TOTAL_DEBT_TOTAL_REV",IQ_LTM,IQ_TODAY,"CHP"))</f>
        <v/>
      </c>
      <c r="Y305" s="28" t="str">
        <f>IF($A305="","",_xll.ciqfunctions.udf.CIQ($A305,"IQ_FFO_PLUS_CASH_ST_DEBT",IQ_LTM,IQ_TODAY,"CHP"))</f>
        <v/>
      </c>
      <c r="Z305" s="28" t="str">
        <f>IF($A305="","",_xll.ciqfunctions.udf.CIQ($A305,"IQ_FFO_GROSS_PROFIT",IQ_LTM,IQ_TODAY,"CHP"))</f>
        <v/>
      </c>
      <c r="AA305" s="28" t="str">
        <f>IF($A305="","",_xll.ciqfunctions.udf.CIQ($A305,"IQ_BASIC_DEFENSE_INTERVAL",IQ_LTM,IQ_TODAY,"CHP"))</f>
        <v/>
      </c>
      <c r="AB305" s="28" t="str">
        <f>IF($A305="","",_xll.ciqfunctions.udf.CIQ($A305,"IQ_CURRENT_RATIO",IQ_LTM,IQ_TODAY,"CHP"))</f>
        <v/>
      </c>
      <c r="AC305" s="28" t="str">
        <f>IF($A305="","",_xll.ciqfunctions.udf.CIQ($A305,"IQ_QUICK_RATIO",IQ_LTM,IQ_TODAY,"CHP"))</f>
        <v/>
      </c>
    </row>
    <row r="306" spans="3:29" ht="12.75" customHeight="1" x14ac:dyDescent="0.2">
      <c r="C306" s="37" t="str">
        <f>IF($A306="","",_xll.ciqfunctions.udf.CIQ($A306,"IQ_PERIODDATE",IQ_LTM,IQ_TODAY,"CHP"))</f>
        <v/>
      </c>
      <c r="D306" s="28" t="str">
        <f>IF($A306="","",_xll.ciqfunctions.udf.CIQ($A306,"IQ_TOTAL_REV",IQ_LTM,IQ_TODAY,"CHP",,$B$4))</f>
        <v/>
      </c>
      <c r="E306" s="28" t="str">
        <f>IF($A306="","",_xll.ciqfunctions.udf.CIQ($A306,"IQ_TOTAL_EQUITY",IQ_LTM,IQ_TODAY,"CHP",,$B$4))</f>
        <v/>
      </c>
      <c r="F306" s="28" t="str">
        <f>IF($A306="","",_xll.ciqfunctions.udf.CIQ($A306,"IQ_RETURN_CAPITAL_CHP",IQ_LTM,IQ_TODAY,"CHP"))</f>
        <v/>
      </c>
      <c r="G306" s="28" t="str">
        <f>IF($A306="","",_xll.ciqfunctions.udf.CIQ($A306,"IQ_RECURRING_EARN_ASSETS",IQ_LTM,IQ_TODAY,"CHP"))</f>
        <v/>
      </c>
      <c r="H306" s="28" t="str">
        <f>IF($A306="","",_xll.ciqfunctions.udf.CIQ($A306,"IQ_NET_WORKING_CAP_REV",IQ_LTM,IQ_TODAY,"CHP"))</f>
        <v/>
      </c>
      <c r="I306" s="28" t="str">
        <f>IF($A306="","",_xll.ciqfunctions.udf.CIQ($A306,"IQ_ASSET_TURNOVER",IQ_LTM,IQ_TODAY,"CHP"))</f>
        <v/>
      </c>
      <c r="J306" s="28" t="str">
        <f>IF($A306="","",_xll.ciqfunctions.udf.CIQ($A306,"IQ_INTAN_ASSETS_REV",IQ_LTM,IQ_TODAY,"CHP"))</f>
        <v/>
      </c>
      <c r="K306" s="28" t="str">
        <f>IF($A306="","",_xll.ciqfunctions.udf.CIQ($A306,"IQ_NET_WORKING_CAP_TOTAL_ASSETS",IQ_LTM,IQ_TODAY,"CHP"))</f>
        <v/>
      </c>
      <c r="L306" s="28" t="str">
        <f>IF($A306="","",_xll.ciqfunctions.udf.CIQ($A306,"IQ_AP_AR",IQ_LTM,IQ_TODAY,"CHP"))</f>
        <v/>
      </c>
      <c r="M306" s="28" t="str">
        <f>IF($A306="","",_xll.ciqfunctions.udf.CIQ($A306,"IQ_MGMT_RATE_RETURN",IQ_LTM,IQ_TODAY,"CHP"))</f>
        <v/>
      </c>
      <c r="N306" s="28" t="str">
        <f>IF($A306="","",_xll.ciqfunctions.udf.CIQ($A306,"IQ_GROSS_MARGIN",IQ_LTM,IQ_TODAY,"CHP"))</f>
        <v/>
      </c>
      <c r="O306" s="28" t="str">
        <f>IF($A306="","",_xll.ciqfunctions.udf.CIQ($A306,"IQ_EBITDA_MARGIN",IQ_LTM,IQ_TODAY,"CHP"))</f>
        <v/>
      </c>
      <c r="Q306" s="28" t="str">
        <f>IF($A306="","",_xll.ciqfunctions.udf.CIQ($A306,"IQ_FFO_INT",IQ_LTM,IQ_TODAY,"CHP"))</f>
        <v/>
      </c>
      <c r="R306" s="28" t="str">
        <f>IF($A306="","",_xll.ciqfunctions.udf.CIQ($A306,"IQ_EBITDA_INT",IQ_LTM,IQ_TODAY,"CHP"))</f>
        <v/>
      </c>
      <c r="S306" s="28" t="str">
        <f>IF($A306="","",_xll.ciqfunctions.udf.CIQ($A306,"IQ_FFO_TOTAL_DEBT",IQ_LTM,IQ_TODAY,"CHP"))</f>
        <v/>
      </c>
      <c r="T306" s="28" t="str">
        <f>IF($A306="","",_xll.ciqfunctions.udf.CIQ($A306,"IQ_NET_DEBT_EBITDA",IQ_LTM,IQ_TODAY,"CHP"))</f>
        <v/>
      </c>
      <c r="U306" s="28" t="str">
        <f>IF($A306="","",_xll.ciqfunctions.udf.CIQ($A306,"IQ_TOTAL_DEBT_CAP",IQ_LTM,IQ_TODAY,"CHP"))</f>
        <v/>
      </c>
      <c r="V306" s="28" t="str">
        <f>IF($A306="","",_xll.ciqfunctions.udf.CIQ($A306,"IQ_DEBT_TOTAL_LIAB",IQ_LTM,IQ_TODAY,"CHP"))</f>
        <v/>
      </c>
      <c r="W306" s="28" t="str">
        <f>IF($A306="","",_xll.ciqfunctions.udf.CIQ($A306,"IQ_TOTAL_DEBT_TOTAL_REV",IQ_LTM,IQ_TODAY,"CHP"))</f>
        <v/>
      </c>
      <c r="Y306" s="28" t="str">
        <f>IF($A306="","",_xll.ciqfunctions.udf.CIQ($A306,"IQ_FFO_PLUS_CASH_ST_DEBT",IQ_LTM,IQ_TODAY,"CHP"))</f>
        <v/>
      </c>
      <c r="Z306" s="28" t="str">
        <f>IF($A306="","",_xll.ciqfunctions.udf.CIQ($A306,"IQ_FFO_GROSS_PROFIT",IQ_LTM,IQ_TODAY,"CHP"))</f>
        <v/>
      </c>
      <c r="AA306" s="28" t="str">
        <f>IF($A306="","",_xll.ciqfunctions.udf.CIQ($A306,"IQ_BASIC_DEFENSE_INTERVAL",IQ_LTM,IQ_TODAY,"CHP"))</f>
        <v/>
      </c>
      <c r="AB306" s="28" t="str">
        <f>IF($A306="","",_xll.ciqfunctions.udf.CIQ($A306,"IQ_CURRENT_RATIO",IQ_LTM,IQ_TODAY,"CHP"))</f>
        <v/>
      </c>
      <c r="AC306" s="28" t="str">
        <f>IF($A306="","",_xll.ciqfunctions.udf.CIQ($A306,"IQ_QUICK_RATIO",IQ_LTM,IQ_TODAY,"CHP"))</f>
        <v/>
      </c>
    </row>
    <row r="307" spans="3:29" ht="12.75" customHeight="1" x14ac:dyDescent="0.2">
      <c r="C307" s="37" t="str">
        <f>IF($A307="","",_xll.ciqfunctions.udf.CIQ($A307,"IQ_PERIODDATE",IQ_LTM,IQ_TODAY,"CHP"))</f>
        <v/>
      </c>
      <c r="D307" s="28" t="str">
        <f>IF($A307="","",_xll.ciqfunctions.udf.CIQ($A307,"IQ_TOTAL_REV",IQ_LTM,IQ_TODAY,"CHP",,$B$4))</f>
        <v/>
      </c>
      <c r="E307" s="28" t="str">
        <f>IF($A307="","",_xll.ciqfunctions.udf.CIQ($A307,"IQ_TOTAL_EQUITY",IQ_LTM,IQ_TODAY,"CHP",,$B$4))</f>
        <v/>
      </c>
      <c r="F307" s="28" t="str">
        <f>IF($A307="","",_xll.ciqfunctions.udf.CIQ($A307,"IQ_RETURN_CAPITAL_CHP",IQ_LTM,IQ_TODAY,"CHP"))</f>
        <v/>
      </c>
      <c r="G307" s="28" t="str">
        <f>IF($A307="","",_xll.ciqfunctions.udf.CIQ($A307,"IQ_RECURRING_EARN_ASSETS",IQ_LTM,IQ_TODAY,"CHP"))</f>
        <v/>
      </c>
      <c r="H307" s="28" t="str">
        <f>IF($A307="","",_xll.ciqfunctions.udf.CIQ($A307,"IQ_NET_WORKING_CAP_REV",IQ_LTM,IQ_TODAY,"CHP"))</f>
        <v/>
      </c>
      <c r="I307" s="28" t="str">
        <f>IF($A307="","",_xll.ciqfunctions.udf.CIQ($A307,"IQ_ASSET_TURNOVER",IQ_LTM,IQ_TODAY,"CHP"))</f>
        <v/>
      </c>
      <c r="J307" s="28" t="str">
        <f>IF($A307="","",_xll.ciqfunctions.udf.CIQ($A307,"IQ_INTAN_ASSETS_REV",IQ_LTM,IQ_TODAY,"CHP"))</f>
        <v/>
      </c>
      <c r="K307" s="28" t="str">
        <f>IF($A307="","",_xll.ciqfunctions.udf.CIQ($A307,"IQ_NET_WORKING_CAP_TOTAL_ASSETS",IQ_LTM,IQ_TODAY,"CHP"))</f>
        <v/>
      </c>
      <c r="L307" s="28" t="str">
        <f>IF($A307="","",_xll.ciqfunctions.udf.CIQ($A307,"IQ_AP_AR",IQ_LTM,IQ_TODAY,"CHP"))</f>
        <v/>
      </c>
      <c r="M307" s="28" t="str">
        <f>IF($A307="","",_xll.ciqfunctions.udf.CIQ($A307,"IQ_MGMT_RATE_RETURN",IQ_LTM,IQ_TODAY,"CHP"))</f>
        <v/>
      </c>
      <c r="N307" s="28" t="str">
        <f>IF($A307="","",_xll.ciqfunctions.udf.CIQ($A307,"IQ_GROSS_MARGIN",IQ_LTM,IQ_TODAY,"CHP"))</f>
        <v/>
      </c>
      <c r="O307" s="28" t="str">
        <f>IF($A307="","",_xll.ciqfunctions.udf.CIQ($A307,"IQ_EBITDA_MARGIN",IQ_LTM,IQ_TODAY,"CHP"))</f>
        <v/>
      </c>
      <c r="Q307" s="28" t="str">
        <f>IF($A307="","",_xll.ciqfunctions.udf.CIQ($A307,"IQ_FFO_INT",IQ_LTM,IQ_TODAY,"CHP"))</f>
        <v/>
      </c>
      <c r="R307" s="28" t="str">
        <f>IF($A307="","",_xll.ciqfunctions.udf.CIQ($A307,"IQ_EBITDA_INT",IQ_LTM,IQ_TODAY,"CHP"))</f>
        <v/>
      </c>
      <c r="S307" s="28" t="str">
        <f>IF($A307="","",_xll.ciqfunctions.udf.CIQ($A307,"IQ_FFO_TOTAL_DEBT",IQ_LTM,IQ_TODAY,"CHP"))</f>
        <v/>
      </c>
      <c r="T307" s="28" t="str">
        <f>IF($A307="","",_xll.ciqfunctions.udf.CIQ($A307,"IQ_NET_DEBT_EBITDA",IQ_LTM,IQ_TODAY,"CHP"))</f>
        <v/>
      </c>
      <c r="U307" s="28" t="str">
        <f>IF($A307="","",_xll.ciqfunctions.udf.CIQ($A307,"IQ_TOTAL_DEBT_CAP",IQ_LTM,IQ_TODAY,"CHP"))</f>
        <v/>
      </c>
      <c r="V307" s="28" t="str">
        <f>IF($A307="","",_xll.ciqfunctions.udf.CIQ($A307,"IQ_DEBT_TOTAL_LIAB",IQ_LTM,IQ_TODAY,"CHP"))</f>
        <v/>
      </c>
      <c r="W307" s="28" t="str">
        <f>IF($A307="","",_xll.ciqfunctions.udf.CIQ($A307,"IQ_TOTAL_DEBT_TOTAL_REV",IQ_LTM,IQ_TODAY,"CHP"))</f>
        <v/>
      </c>
      <c r="Y307" s="28" t="str">
        <f>IF($A307="","",_xll.ciqfunctions.udf.CIQ($A307,"IQ_FFO_PLUS_CASH_ST_DEBT",IQ_LTM,IQ_TODAY,"CHP"))</f>
        <v/>
      </c>
      <c r="Z307" s="28" t="str">
        <f>IF($A307="","",_xll.ciqfunctions.udf.CIQ($A307,"IQ_FFO_GROSS_PROFIT",IQ_LTM,IQ_TODAY,"CHP"))</f>
        <v/>
      </c>
      <c r="AA307" s="28" t="str">
        <f>IF($A307="","",_xll.ciqfunctions.udf.CIQ($A307,"IQ_BASIC_DEFENSE_INTERVAL",IQ_LTM,IQ_TODAY,"CHP"))</f>
        <v/>
      </c>
      <c r="AB307" s="28" t="str">
        <f>IF($A307="","",_xll.ciqfunctions.udf.CIQ($A307,"IQ_CURRENT_RATIO",IQ_LTM,IQ_TODAY,"CHP"))</f>
        <v/>
      </c>
      <c r="AC307" s="28" t="str">
        <f>IF($A307="","",_xll.ciqfunctions.udf.CIQ($A307,"IQ_QUICK_RATIO",IQ_LTM,IQ_TODAY,"CHP"))</f>
        <v/>
      </c>
    </row>
    <row r="308" spans="3:29" ht="12.75" customHeight="1" x14ac:dyDescent="0.2">
      <c r="C308" s="37" t="str">
        <f>IF($A308="","",_xll.ciqfunctions.udf.CIQ($A308,"IQ_PERIODDATE",IQ_LTM,IQ_TODAY,"CHP"))</f>
        <v/>
      </c>
      <c r="D308" s="28" t="str">
        <f>IF($A308="","",_xll.ciqfunctions.udf.CIQ($A308,"IQ_TOTAL_REV",IQ_LTM,IQ_TODAY,"CHP",,$B$4))</f>
        <v/>
      </c>
      <c r="E308" s="28" t="str">
        <f>IF($A308="","",_xll.ciqfunctions.udf.CIQ($A308,"IQ_TOTAL_EQUITY",IQ_LTM,IQ_TODAY,"CHP",,$B$4))</f>
        <v/>
      </c>
      <c r="F308" s="28" t="str">
        <f>IF($A308="","",_xll.ciqfunctions.udf.CIQ($A308,"IQ_RETURN_CAPITAL_CHP",IQ_LTM,IQ_TODAY,"CHP"))</f>
        <v/>
      </c>
      <c r="G308" s="28" t="str">
        <f>IF($A308="","",_xll.ciqfunctions.udf.CIQ($A308,"IQ_RECURRING_EARN_ASSETS",IQ_LTM,IQ_TODAY,"CHP"))</f>
        <v/>
      </c>
      <c r="H308" s="28" t="str">
        <f>IF($A308="","",_xll.ciqfunctions.udf.CIQ($A308,"IQ_NET_WORKING_CAP_REV",IQ_LTM,IQ_TODAY,"CHP"))</f>
        <v/>
      </c>
      <c r="I308" s="28" t="str">
        <f>IF($A308="","",_xll.ciqfunctions.udf.CIQ($A308,"IQ_ASSET_TURNOVER",IQ_LTM,IQ_TODAY,"CHP"))</f>
        <v/>
      </c>
      <c r="J308" s="28" t="str">
        <f>IF($A308="","",_xll.ciqfunctions.udf.CIQ($A308,"IQ_INTAN_ASSETS_REV",IQ_LTM,IQ_TODAY,"CHP"))</f>
        <v/>
      </c>
      <c r="K308" s="28" t="str">
        <f>IF($A308="","",_xll.ciqfunctions.udf.CIQ($A308,"IQ_NET_WORKING_CAP_TOTAL_ASSETS",IQ_LTM,IQ_TODAY,"CHP"))</f>
        <v/>
      </c>
      <c r="L308" s="28" t="str">
        <f>IF($A308="","",_xll.ciqfunctions.udf.CIQ($A308,"IQ_AP_AR",IQ_LTM,IQ_TODAY,"CHP"))</f>
        <v/>
      </c>
      <c r="M308" s="28" t="str">
        <f>IF($A308="","",_xll.ciqfunctions.udf.CIQ($A308,"IQ_MGMT_RATE_RETURN",IQ_LTM,IQ_TODAY,"CHP"))</f>
        <v/>
      </c>
      <c r="N308" s="28" t="str">
        <f>IF($A308="","",_xll.ciqfunctions.udf.CIQ($A308,"IQ_GROSS_MARGIN",IQ_LTM,IQ_TODAY,"CHP"))</f>
        <v/>
      </c>
      <c r="O308" s="28" t="str">
        <f>IF($A308="","",_xll.ciqfunctions.udf.CIQ($A308,"IQ_EBITDA_MARGIN",IQ_LTM,IQ_TODAY,"CHP"))</f>
        <v/>
      </c>
      <c r="Q308" s="28" t="str">
        <f>IF($A308="","",_xll.ciqfunctions.udf.CIQ($A308,"IQ_FFO_INT",IQ_LTM,IQ_TODAY,"CHP"))</f>
        <v/>
      </c>
      <c r="R308" s="28" t="str">
        <f>IF($A308="","",_xll.ciqfunctions.udf.CIQ($A308,"IQ_EBITDA_INT",IQ_LTM,IQ_TODAY,"CHP"))</f>
        <v/>
      </c>
      <c r="S308" s="28" t="str">
        <f>IF($A308="","",_xll.ciqfunctions.udf.CIQ($A308,"IQ_FFO_TOTAL_DEBT",IQ_LTM,IQ_TODAY,"CHP"))</f>
        <v/>
      </c>
      <c r="T308" s="28" t="str">
        <f>IF($A308="","",_xll.ciqfunctions.udf.CIQ($A308,"IQ_NET_DEBT_EBITDA",IQ_LTM,IQ_TODAY,"CHP"))</f>
        <v/>
      </c>
      <c r="U308" s="28" t="str">
        <f>IF($A308="","",_xll.ciqfunctions.udf.CIQ($A308,"IQ_TOTAL_DEBT_CAP",IQ_LTM,IQ_TODAY,"CHP"))</f>
        <v/>
      </c>
      <c r="V308" s="28" t="str">
        <f>IF($A308="","",_xll.ciqfunctions.udf.CIQ($A308,"IQ_DEBT_TOTAL_LIAB",IQ_LTM,IQ_TODAY,"CHP"))</f>
        <v/>
      </c>
      <c r="W308" s="28" t="str">
        <f>IF($A308="","",_xll.ciqfunctions.udf.CIQ($A308,"IQ_TOTAL_DEBT_TOTAL_REV",IQ_LTM,IQ_TODAY,"CHP"))</f>
        <v/>
      </c>
      <c r="Y308" s="28" t="str">
        <f>IF($A308="","",_xll.ciqfunctions.udf.CIQ($A308,"IQ_FFO_PLUS_CASH_ST_DEBT",IQ_LTM,IQ_TODAY,"CHP"))</f>
        <v/>
      </c>
      <c r="Z308" s="28" t="str">
        <f>IF($A308="","",_xll.ciqfunctions.udf.CIQ($A308,"IQ_FFO_GROSS_PROFIT",IQ_LTM,IQ_TODAY,"CHP"))</f>
        <v/>
      </c>
      <c r="AA308" s="28" t="str">
        <f>IF($A308="","",_xll.ciqfunctions.udf.CIQ($A308,"IQ_BASIC_DEFENSE_INTERVAL",IQ_LTM,IQ_TODAY,"CHP"))</f>
        <v/>
      </c>
      <c r="AB308" s="28" t="str">
        <f>IF($A308="","",_xll.ciqfunctions.udf.CIQ($A308,"IQ_CURRENT_RATIO",IQ_LTM,IQ_TODAY,"CHP"))</f>
        <v/>
      </c>
      <c r="AC308" s="28" t="str">
        <f>IF($A308="","",_xll.ciqfunctions.udf.CIQ($A308,"IQ_QUICK_RATIO",IQ_LTM,IQ_TODAY,"CHP"))</f>
        <v/>
      </c>
    </row>
    <row r="309" spans="3:29" ht="12.75" customHeight="1" x14ac:dyDescent="0.2">
      <c r="C309" s="37" t="str">
        <f>IF($A309="","",_xll.ciqfunctions.udf.CIQ($A309,"IQ_PERIODDATE",IQ_LTM,IQ_TODAY,"CHP"))</f>
        <v/>
      </c>
      <c r="D309" s="28" t="str">
        <f>IF($A309="","",_xll.ciqfunctions.udf.CIQ($A309,"IQ_TOTAL_REV",IQ_LTM,IQ_TODAY,"CHP",,$B$4))</f>
        <v/>
      </c>
      <c r="E309" s="28" t="str">
        <f>IF($A309="","",_xll.ciqfunctions.udf.CIQ($A309,"IQ_TOTAL_EQUITY",IQ_LTM,IQ_TODAY,"CHP",,$B$4))</f>
        <v/>
      </c>
      <c r="F309" s="28" t="str">
        <f>IF($A309="","",_xll.ciqfunctions.udf.CIQ($A309,"IQ_RETURN_CAPITAL_CHP",IQ_LTM,IQ_TODAY,"CHP"))</f>
        <v/>
      </c>
      <c r="G309" s="28" t="str">
        <f>IF($A309="","",_xll.ciqfunctions.udf.CIQ($A309,"IQ_RECURRING_EARN_ASSETS",IQ_LTM,IQ_TODAY,"CHP"))</f>
        <v/>
      </c>
      <c r="H309" s="28" t="str">
        <f>IF($A309="","",_xll.ciqfunctions.udf.CIQ($A309,"IQ_NET_WORKING_CAP_REV",IQ_LTM,IQ_TODAY,"CHP"))</f>
        <v/>
      </c>
      <c r="I309" s="28" t="str">
        <f>IF($A309="","",_xll.ciqfunctions.udf.CIQ($A309,"IQ_ASSET_TURNOVER",IQ_LTM,IQ_TODAY,"CHP"))</f>
        <v/>
      </c>
      <c r="J309" s="28" t="str">
        <f>IF($A309="","",_xll.ciqfunctions.udf.CIQ($A309,"IQ_INTAN_ASSETS_REV",IQ_LTM,IQ_TODAY,"CHP"))</f>
        <v/>
      </c>
      <c r="K309" s="28" t="str">
        <f>IF($A309="","",_xll.ciqfunctions.udf.CIQ($A309,"IQ_NET_WORKING_CAP_TOTAL_ASSETS",IQ_LTM,IQ_TODAY,"CHP"))</f>
        <v/>
      </c>
      <c r="L309" s="28" t="str">
        <f>IF($A309="","",_xll.ciqfunctions.udf.CIQ($A309,"IQ_AP_AR",IQ_LTM,IQ_TODAY,"CHP"))</f>
        <v/>
      </c>
      <c r="M309" s="28" t="str">
        <f>IF($A309="","",_xll.ciqfunctions.udf.CIQ($A309,"IQ_MGMT_RATE_RETURN",IQ_LTM,IQ_TODAY,"CHP"))</f>
        <v/>
      </c>
      <c r="N309" s="28" t="str">
        <f>IF($A309="","",_xll.ciqfunctions.udf.CIQ($A309,"IQ_GROSS_MARGIN",IQ_LTM,IQ_TODAY,"CHP"))</f>
        <v/>
      </c>
      <c r="O309" s="28" t="str">
        <f>IF($A309="","",_xll.ciqfunctions.udf.CIQ($A309,"IQ_EBITDA_MARGIN",IQ_LTM,IQ_TODAY,"CHP"))</f>
        <v/>
      </c>
      <c r="Q309" s="28" t="str">
        <f>IF($A309="","",_xll.ciqfunctions.udf.CIQ($A309,"IQ_FFO_INT",IQ_LTM,IQ_TODAY,"CHP"))</f>
        <v/>
      </c>
      <c r="R309" s="28" t="str">
        <f>IF($A309="","",_xll.ciqfunctions.udf.CIQ($A309,"IQ_EBITDA_INT",IQ_LTM,IQ_TODAY,"CHP"))</f>
        <v/>
      </c>
      <c r="S309" s="28" t="str">
        <f>IF($A309="","",_xll.ciqfunctions.udf.CIQ($A309,"IQ_FFO_TOTAL_DEBT",IQ_LTM,IQ_TODAY,"CHP"))</f>
        <v/>
      </c>
      <c r="T309" s="28" t="str">
        <f>IF($A309="","",_xll.ciqfunctions.udf.CIQ($A309,"IQ_NET_DEBT_EBITDA",IQ_LTM,IQ_TODAY,"CHP"))</f>
        <v/>
      </c>
      <c r="U309" s="28" t="str">
        <f>IF($A309="","",_xll.ciqfunctions.udf.CIQ($A309,"IQ_TOTAL_DEBT_CAP",IQ_LTM,IQ_TODAY,"CHP"))</f>
        <v/>
      </c>
      <c r="V309" s="28" t="str">
        <f>IF($A309="","",_xll.ciqfunctions.udf.CIQ($A309,"IQ_DEBT_TOTAL_LIAB",IQ_LTM,IQ_TODAY,"CHP"))</f>
        <v/>
      </c>
      <c r="W309" s="28" t="str">
        <f>IF($A309="","",_xll.ciqfunctions.udf.CIQ($A309,"IQ_TOTAL_DEBT_TOTAL_REV",IQ_LTM,IQ_TODAY,"CHP"))</f>
        <v/>
      </c>
      <c r="Y309" s="28" t="str">
        <f>IF($A309="","",_xll.ciqfunctions.udf.CIQ($A309,"IQ_FFO_PLUS_CASH_ST_DEBT",IQ_LTM,IQ_TODAY,"CHP"))</f>
        <v/>
      </c>
      <c r="Z309" s="28" t="str">
        <f>IF($A309="","",_xll.ciqfunctions.udf.CIQ($A309,"IQ_FFO_GROSS_PROFIT",IQ_LTM,IQ_TODAY,"CHP"))</f>
        <v/>
      </c>
      <c r="AA309" s="28" t="str">
        <f>IF($A309="","",_xll.ciqfunctions.udf.CIQ($A309,"IQ_BASIC_DEFENSE_INTERVAL",IQ_LTM,IQ_TODAY,"CHP"))</f>
        <v/>
      </c>
      <c r="AB309" s="28" t="str">
        <f>IF($A309="","",_xll.ciqfunctions.udf.CIQ($A309,"IQ_CURRENT_RATIO",IQ_LTM,IQ_TODAY,"CHP"))</f>
        <v/>
      </c>
      <c r="AC309" s="28" t="str">
        <f>IF($A309="","",_xll.ciqfunctions.udf.CIQ($A309,"IQ_QUICK_RATIO",IQ_LTM,IQ_TODAY,"CHP"))</f>
        <v/>
      </c>
    </row>
    <row r="310" spans="3:29" ht="12.75" customHeight="1" x14ac:dyDescent="0.2">
      <c r="C310" s="37" t="str">
        <f>IF($A310="","",_xll.ciqfunctions.udf.CIQ($A310,"IQ_PERIODDATE",IQ_LTM,IQ_TODAY,"CHP"))</f>
        <v/>
      </c>
      <c r="D310" s="28" t="str">
        <f>IF($A310="","",_xll.ciqfunctions.udf.CIQ($A310,"IQ_TOTAL_REV",IQ_LTM,IQ_TODAY,"CHP",,$B$4))</f>
        <v/>
      </c>
      <c r="E310" s="28" t="str">
        <f>IF($A310="","",_xll.ciqfunctions.udf.CIQ($A310,"IQ_TOTAL_EQUITY",IQ_LTM,IQ_TODAY,"CHP",,$B$4))</f>
        <v/>
      </c>
      <c r="F310" s="28" t="str">
        <f>IF($A310="","",_xll.ciqfunctions.udf.CIQ($A310,"IQ_RETURN_CAPITAL_CHP",IQ_LTM,IQ_TODAY,"CHP"))</f>
        <v/>
      </c>
      <c r="G310" s="28" t="str">
        <f>IF($A310="","",_xll.ciqfunctions.udf.CIQ($A310,"IQ_RECURRING_EARN_ASSETS",IQ_LTM,IQ_TODAY,"CHP"))</f>
        <v/>
      </c>
      <c r="H310" s="28" t="str">
        <f>IF($A310="","",_xll.ciqfunctions.udf.CIQ($A310,"IQ_NET_WORKING_CAP_REV",IQ_LTM,IQ_TODAY,"CHP"))</f>
        <v/>
      </c>
      <c r="I310" s="28" t="str">
        <f>IF($A310="","",_xll.ciqfunctions.udf.CIQ($A310,"IQ_ASSET_TURNOVER",IQ_LTM,IQ_TODAY,"CHP"))</f>
        <v/>
      </c>
      <c r="J310" s="28" t="str">
        <f>IF($A310="","",_xll.ciqfunctions.udf.CIQ($A310,"IQ_INTAN_ASSETS_REV",IQ_LTM,IQ_TODAY,"CHP"))</f>
        <v/>
      </c>
      <c r="K310" s="28" t="str">
        <f>IF($A310="","",_xll.ciqfunctions.udf.CIQ($A310,"IQ_NET_WORKING_CAP_TOTAL_ASSETS",IQ_LTM,IQ_TODAY,"CHP"))</f>
        <v/>
      </c>
      <c r="L310" s="28" t="str">
        <f>IF($A310="","",_xll.ciqfunctions.udf.CIQ($A310,"IQ_AP_AR",IQ_LTM,IQ_TODAY,"CHP"))</f>
        <v/>
      </c>
      <c r="M310" s="28" t="str">
        <f>IF($A310="","",_xll.ciqfunctions.udf.CIQ($A310,"IQ_MGMT_RATE_RETURN",IQ_LTM,IQ_TODAY,"CHP"))</f>
        <v/>
      </c>
      <c r="N310" s="28" t="str">
        <f>IF($A310="","",_xll.ciqfunctions.udf.CIQ($A310,"IQ_GROSS_MARGIN",IQ_LTM,IQ_TODAY,"CHP"))</f>
        <v/>
      </c>
      <c r="O310" s="28" t="str">
        <f>IF($A310="","",_xll.ciqfunctions.udf.CIQ($A310,"IQ_EBITDA_MARGIN",IQ_LTM,IQ_TODAY,"CHP"))</f>
        <v/>
      </c>
      <c r="Q310" s="28" t="str">
        <f>IF($A310="","",_xll.ciqfunctions.udf.CIQ($A310,"IQ_FFO_INT",IQ_LTM,IQ_TODAY,"CHP"))</f>
        <v/>
      </c>
      <c r="R310" s="28" t="str">
        <f>IF($A310="","",_xll.ciqfunctions.udf.CIQ($A310,"IQ_EBITDA_INT",IQ_LTM,IQ_TODAY,"CHP"))</f>
        <v/>
      </c>
      <c r="S310" s="28" t="str">
        <f>IF($A310="","",_xll.ciqfunctions.udf.CIQ($A310,"IQ_FFO_TOTAL_DEBT",IQ_LTM,IQ_TODAY,"CHP"))</f>
        <v/>
      </c>
      <c r="T310" s="28" t="str">
        <f>IF($A310="","",_xll.ciqfunctions.udf.CIQ($A310,"IQ_NET_DEBT_EBITDA",IQ_LTM,IQ_TODAY,"CHP"))</f>
        <v/>
      </c>
      <c r="U310" s="28" t="str">
        <f>IF($A310="","",_xll.ciqfunctions.udf.CIQ($A310,"IQ_TOTAL_DEBT_CAP",IQ_LTM,IQ_TODAY,"CHP"))</f>
        <v/>
      </c>
      <c r="V310" s="28" t="str">
        <f>IF($A310="","",_xll.ciqfunctions.udf.CIQ($A310,"IQ_DEBT_TOTAL_LIAB",IQ_LTM,IQ_TODAY,"CHP"))</f>
        <v/>
      </c>
      <c r="W310" s="28" t="str">
        <f>IF($A310="","",_xll.ciqfunctions.udf.CIQ($A310,"IQ_TOTAL_DEBT_TOTAL_REV",IQ_LTM,IQ_TODAY,"CHP"))</f>
        <v/>
      </c>
      <c r="Y310" s="28" t="str">
        <f>IF($A310="","",_xll.ciqfunctions.udf.CIQ($A310,"IQ_FFO_PLUS_CASH_ST_DEBT",IQ_LTM,IQ_TODAY,"CHP"))</f>
        <v/>
      </c>
      <c r="Z310" s="28" t="str">
        <f>IF($A310="","",_xll.ciqfunctions.udf.CIQ($A310,"IQ_FFO_GROSS_PROFIT",IQ_LTM,IQ_TODAY,"CHP"))</f>
        <v/>
      </c>
      <c r="AA310" s="28" t="str">
        <f>IF($A310="","",_xll.ciqfunctions.udf.CIQ($A310,"IQ_BASIC_DEFENSE_INTERVAL",IQ_LTM,IQ_TODAY,"CHP"))</f>
        <v/>
      </c>
      <c r="AB310" s="28" t="str">
        <f>IF($A310="","",_xll.ciqfunctions.udf.CIQ($A310,"IQ_CURRENT_RATIO",IQ_LTM,IQ_TODAY,"CHP"))</f>
        <v/>
      </c>
      <c r="AC310" s="28" t="str">
        <f>IF($A310="","",_xll.ciqfunctions.udf.CIQ($A310,"IQ_QUICK_RATIO",IQ_LTM,IQ_TODAY,"CHP"))</f>
        <v/>
      </c>
    </row>
    <row r="311" spans="3:29" ht="12.75" customHeight="1" x14ac:dyDescent="0.2">
      <c r="C311" s="37" t="str">
        <f>IF($A311="","",_xll.ciqfunctions.udf.CIQ($A311,"IQ_PERIODDATE",IQ_LTM,IQ_TODAY,"CHP"))</f>
        <v/>
      </c>
      <c r="D311" s="28" t="str">
        <f>IF($A311="","",_xll.ciqfunctions.udf.CIQ($A311,"IQ_TOTAL_REV",IQ_LTM,IQ_TODAY,"CHP",,$B$4))</f>
        <v/>
      </c>
      <c r="E311" s="28" t="str">
        <f>IF($A311="","",_xll.ciqfunctions.udf.CIQ($A311,"IQ_TOTAL_EQUITY",IQ_LTM,IQ_TODAY,"CHP",,$B$4))</f>
        <v/>
      </c>
      <c r="F311" s="28" t="str">
        <f>IF($A311="","",_xll.ciqfunctions.udf.CIQ($A311,"IQ_RETURN_CAPITAL_CHP",IQ_LTM,IQ_TODAY,"CHP"))</f>
        <v/>
      </c>
      <c r="G311" s="28" t="str">
        <f>IF($A311="","",_xll.ciqfunctions.udf.CIQ($A311,"IQ_RECURRING_EARN_ASSETS",IQ_LTM,IQ_TODAY,"CHP"))</f>
        <v/>
      </c>
      <c r="H311" s="28" t="str">
        <f>IF($A311="","",_xll.ciqfunctions.udf.CIQ($A311,"IQ_NET_WORKING_CAP_REV",IQ_LTM,IQ_TODAY,"CHP"))</f>
        <v/>
      </c>
      <c r="I311" s="28" t="str">
        <f>IF($A311="","",_xll.ciqfunctions.udf.CIQ($A311,"IQ_ASSET_TURNOVER",IQ_LTM,IQ_TODAY,"CHP"))</f>
        <v/>
      </c>
      <c r="J311" s="28" t="str">
        <f>IF($A311="","",_xll.ciqfunctions.udf.CIQ($A311,"IQ_INTAN_ASSETS_REV",IQ_LTM,IQ_TODAY,"CHP"))</f>
        <v/>
      </c>
      <c r="K311" s="28" t="str">
        <f>IF($A311="","",_xll.ciqfunctions.udf.CIQ($A311,"IQ_NET_WORKING_CAP_TOTAL_ASSETS",IQ_LTM,IQ_TODAY,"CHP"))</f>
        <v/>
      </c>
      <c r="L311" s="28" t="str">
        <f>IF($A311="","",_xll.ciqfunctions.udf.CIQ($A311,"IQ_AP_AR",IQ_LTM,IQ_TODAY,"CHP"))</f>
        <v/>
      </c>
      <c r="M311" s="28" t="str">
        <f>IF($A311="","",_xll.ciqfunctions.udf.CIQ($A311,"IQ_MGMT_RATE_RETURN",IQ_LTM,IQ_TODAY,"CHP"))</f>
        <v/>
      </c>
      <c r="N311" s="28" t="str">
        <f>IF($A311="","",_xll.ciqfunctions.udf.CIQ($A311,"IQ_GROSS_MARGIN",IQ_LTM,IQ_TODAY,"CHP"))</f>
        <v/>
      </c>
      <c r="O311" s="28" t="str">
        <f>IF($A311="","",_xll.ciqfunctions.udf.CIQ($A311,"IQ_EBITDA_MARGIN",IQ_LTM,IQ_TODAY,"CHP"))</f>
        <v/>
      </c>
      <c r="Q311" s="28" t="str">
        <f>IF($A311="","",_xll.ciqfunctions.udf.CIQ($A311,"IQ_FFO_INT",IQ_LTM,IQ_TODAY,"CHP"))</f>
        <v/>
      </c>
      <c r="R311" s="28" t="str">
        <f>IF($A311="","",_xll.ciqfunctions.udf.CIQ($A311,"IQ_EBITDA_INT",IQ_LTM,IQ_TODAY,"CHP"))</f>
        <v/>
      </c>
      <c r="S311" s="28" t="str">
        <f>IF($A311="","",_xll.ciqfunctions.udf.CIQ($A311,"IQ_FFO_TOTAL_DEBT",IQ_LTM,IQ_TODAY,"CHP"))</f>
        <v/>
      </c>
      <c r="T311" s="28" t="str">
        <f>IF($A311="","",_xll.ciqfunctions.udf.CIQ($A311,"IQ_NET_DEBT_EBITDA",IQ_LTM,IQ_TODAY,"CHP"))</f>
        <v/>
      </c>
      <c r="U311" s="28" t="str">
        <f>IF($A311="","",_xll.ciqfunctions.udf.CIQ($A311,"IQ_TOTAL_DEBT_CAP",IQ_LTM,IQ_TODAY,"CHP"))</f>
        <v/>
      </c>
      <c r="V311" s="28" t="str">
        <f>IF($A311="","",_xll.ciqfunctions.udf.CIQ($A311,"IQ_DEBT_TOTAL_LIAB",IQ_LTM,IQ_TODAY,"CHP"))</f>
        <v/>
      </c>
      <c r="W311" s="28" t="str">
        <f>IF($A311="","",_xll.ciqfunctions.udf.CIQ($A311,"IQ_TOTAL_DEBT_TOTAL_REV",IQ_LTM,IQ_TODAY,"CHP"))</f>
        <v/>
      </c>
      <c r="Y311" s="28" t="str">
        <f>IF($A311="","",_xll.ciqfunctions.udf.CIQ($A311,"IQ_FFO_PLUS_CASH_ST_DEBT",IQ_LTM,IQ_TODAY,"CHP"))</f>
        <v/>
      </c>
      <c r="Z311" s="28" t="str">
        <f>IF($A311="","",_xll.ciqfunctions.udf.CIQ($A311,"IQ_FFO_GROSS_PROFIT",IQ_LTM,IQ_TODAY,"CHP"))</f>
        <v/>
      </c>
      <c r="AA311" s="28" t="str">
        <f>IF($A311="","",_xll.ciqfunctions.udf.CIQ($A311,"IQ_BASIC_DEFENSE_INTERVAL",IQ_LTM,IQ_TODAY,"CHP"))</f>
        <v/>
      </c>
      <c r="AB311" s="28" t="str">
        <f>IF($A311="","",_xll.ciqfunctions.udf.CIQ($A311,"IQ_CURRENT_RATIO",IQ_LTM,IQ_TODAY,"CHP"))</f>
        <v/>
      </c>
      <c r="AC311" s="28" t="str">
        <f>IF($A311="","",_xll.ciqfunctions.udf.CIQ($A311,"IQ_QUICK_RATIO",IQ_LTM,IQ_TODAY,"CHP"))</f>
        <v/>
      </c>
    </row>
    <row r="312" spans="3:29" ht="12.75" customHeight="1" x14ac:dyDescent="0.2">
      <c r="C312" s="37" t="str">
        <f>IF($A312="","",_xll.ciqfunctions.udf.CIQ($A312,"IQ_PERIODDATE",IQ_LTM,IQ_TODAY,"CHP"))</f>
        <v/>
      </c>
      <c r="D312" s="28" t="str">
        <f>IF($A312="","",_xll.ciqfunctions.udf.CIQ($A312,"IQ_TOTAL_REV",IQ_LTM,IQ_TODAY,"CHP",,$B$4))</f>
        <v/>
      </c>
      <c r="E312" s="28" t="str">
        <f>IF($A312="","",_xll.ciqfunctions.udf.CIQ($A312,"IQ_TOTAL_EQUITY",IQ_LTM,IQ_TODAY,"CHP",,$B$4))</f>
        <v/>
      </c>
      <c r="F312" s="28" t="str">
        <f>IF($A312="","",_xll.ciqfunctions.udf.CIQ($A312,"IQ_RETURN_CAPITAL_CHP",IQ_LTM,IQ_TODAY,"CHP"))</f>
        <v/>
      </c>
      <c r="G312" s="28" t="str">
        <f>IF($A312="","",_xll.ciqfunctions.udf.CIQ($A312,"IQ_RECURRING_EARN_ASSETS",IQ_LTM,IQ_TODAY,"CHP"))</f>
        <v/>
      </c>
      <c r="H312" s="28" t="str">
        <f>IF($A312="","",_xll.ciqfunctions.udf.CIQ($A312,"IQ_NET_WORKING_CAP_REV",IQ_LTM,IQ_TODAY,"CHP"))</f>
        <v/>
      </c>
      <c r="I312" s="28" t="str">
        <f>IF($A312="","",_xll.ciqfunctions.udf.CIQ($A312,"IQ_ASSET_TURNOVER",IQ_LTM,IQ_TODAY,"CHP"))</f>
        <v/>
      </c>
      <c r="J312" s="28" t="str">
        <f>IF($A312="","",_xll.ciqfunctions.udf.CIQ($A312,"IQ_INTAN_ASSETS_REV",IQ_LTM,IQ_TODAY,"CHP"))</f>
        <v/>
      </c>
      <c r="K312" s="28" t="str">
        <f>IF($A312="","",_xll.ciqfunctions.udf.CIQ($A312,"IQ_NET_WORKING_CAP_TOTAL_ASSETS",IQ_LTM,IQ_TODAY,"CHP"))</f>
        <v/>
      </c>
      <c r="L312" s="28" t="str">
        <f>IF($A312="","",_xll.ciqfunctions.udf.CIQ($A312,"IQ_AP_AR",IQ_LTM,IQ_TODAY,"CHP"))</f>
        <v/>
      </c>
      <c r="M312" s="28" t="str">
        <f>IF($A312="","",_xll.ciqfunctions.udf.CIQ($A312,"IQ_MGMT_RATE_RETURN",IQ_LTM,IQ_TODAY,"CHP"))</f>
        <v/>
      </c>
      <c r="N312" s="28" t="str">
        <f>IF($A312="","",_xll.ciqfunctions.udf.CIQ($A312,"IQ_GROSS_MARGIN",IQ_LTM,IQ_TODAY,"CHP"))</f>
        <v/>
      </c>
      <c r="O312" s="28" t="str">
        <f>IF($A312="","",_xll.ciqfunctions.udf.CIQ($A312,"IQ_EBITDA_MARGIN",IQ_LTM,IQ_TODAY,"CHP"))</f>
        <v/>
      </c>
      <c r="Q312" s="28" t="str">
        <f>IF($A312="","",_xll.ciqfunctions.udf.CIQ($A312,"IQ_FFO_INT",IQ_LTM,IQ_TODAY,"CHP"))</f>
        <v/>
      </c>
      <c r="R312" s="28" t="str">
        <f>IF($A312="","",_xll.ciqfunctions.udf.CIQ($A312,"IQ_EBITDA_INT",IQ_LTM,IQ_TODAY,"CHP"))</f>
        <v/>
      </c>
      <c r="S312" s="28" t="str">
        <f>IF($A312="","",_xll.ciqfunctions.udf.CIQ($A312,"IQ_FFO_TOTAL_DEBT",IQ_LTM,IQ_TODAY,"CHP"))</f>
        <v/>
      </c>
      <c r="T312" s="28" t="str">
        <f>IF($A312="","",_xll.ciqfunctions.udf.CIQ($A312,"IQ_NET_DEBT_EBITDA",IQ_LTM,IQ_TODAY,"CHP"))</f>
        <v/>
      </c>
      <c r="U312" s="28" t="str">
        <f>IF($A312="","",_xll.ciqfunctions.udf.CIQ($A312,"IQ_TOTAL_DEBT_CAP",IQ_LTM,IQ_TODAY,"CHP"))</f>
        <v/>
      </c>
      <c r="V312" s="28" t="str">
        <f>IF($A312="","",_xll.ciqfunctions.udf.CIQ($A312,"IQ_DEBT_TOTAL_LIAB",IQ_LTM,IQ_TODAY,"CHP"))</f>
        <v/>
      </c>
      <c r="W312" s="28" t="str">
        <f>IF($A312="","",_xll.ciqfunctions.udf.CIQ($A312,"IQ_TOTAL_DEBT_TOTAL_REV",IQ_LTM,IQ_TODAY,"CHP"))</f>
        <v/>
      </c>
      <c r="Y312" s="28" t="str">
        <f>IF($A312="","",_xll.ciqfunctions.udf.CIQ($A312,"IQ_FFO_PLUS_CASH_ST_DEBT",IQ_LTM,IQ_TODAY,"CHP"))</f>
        <v/>
      </c>
      <c r="Z312" s="28" t="str">
        <f>IF($A312="","",_xll.ciqfunctions.udf.CIQ($A312,"IQ_FFO_GROSS_PROFIT",IQ_LTM,IQ_TODAY,"CHP"))</f>
        <v/>
      </c>
      <c r="AA312" s="28" t="str">
        <f>IF($A312="","",_xll.ciqfunctions.udf.CIQ($A312,"IQ_BASIC_DEFENSE_INTERVAL",IQ_LTM,IQ_TODAY,"CHP"))</f>
        <v/>
      </c>
      <c r="AB312" s="28" t="str">
        <f>IF($A312="","",_xll.ciqfunctions.udf.CIQ($A312,"IQ_CURRENT_RATIO",IQ_LTM,IQ_TODAY,"CHP"))</f>
        <v/>
      </c>
      <c r="AC312" s="28" t="str">
        <f>IF($A312="","",_xll.ciqfunctions.udf.CIQ($A312,"IQ_QUICK_RATIO",IQ_LTM,IQ_TODAY,"CHP"))</f>
        <v/>
      </c>
    </row>
    <row r="313" spans="3:29" ht="12.75" customHeight="1" x14ac:dyDescent="0.2">
      <c r="C313" s="37" t="str">
        <f>IF($A313="","",_xll.ciqfunctions.udf.CIQ($A313,"IQ_PERIODDATE",IQ_LTM,IQ_TODAY,"CHP"))</f>
        <v/>
      </c>
      <c r="D313" s="28" t="str">
        <f>IF($A313="","",_xll.ciqfunctions.udf.CIQ($A313,"IQ_TOTAL_REV",IQ_LTM,IQ_TODAY,"CHP",,$B$4))</f>
        <v/>
      </c>
      <c r="E313" s="28" t="str">
        <f>IF($A313="","",_xll.ciqfunctions.udf.CIQ($A313,"IQ_TOTAL_EQUITY",IQ_LTM,IQ_TODAY,"CHP",,$B$4))</f>
        <v/>
      </c>
      <c r="F313" s="28" t="str">
        <f>IF($A313="","",_xll.ciqfunctions.udf.CIQ($A313,"IQ_RETURN_CAPITAL_CHP",IQ_LTM,IQ_TODAY,"CHP"))</f>
        <v/>
      </c>
      <c r="G313" s="28" t="str">
        <f>IF($A313="","",_xll.ciqfunctions.udf.CIQ($A313,"IQ_RECURRING_EARN_ASSETS",IQ_LTM,IQ_TODAY,"CHP"))</f>
        <v/>
      </c>
      <c r="H313" s="28" t="str">
        <f>IF($A313="","",_xll.ciqfunctions.udf.CIQ($A313,"IQ_NET_WORKING_CAP_REV",IQ_LTM,IQ_TODAY,"CHP"))</f>
        <v/>
      </c>
      <c r="I313" s="28" t="str">
        <f>IF($A313="","",_xll.ciqfunctions.udf.CIQ($A313,"IQ_ASSET_TURNOVER",IQ_LTM,IQ_TODAY,"CHP"))</f>
        <v/>
      </c>
      <c r="J313" s="28" t="str">
        <f>IF($A313="","",_xll.ciqfunctions.udf.CIQ($A313,"IQ_INTAN_ASSETS_REV",IQ_LTM,IQ_TODAY,"CHP"))</f>
        <v/>
      </c>
      <c r="K313" s="28" t="str">
        <f>IF($A313="","",_xll.ciqfunctions.udf.CIQ($A313,"IQ_NET_WORKING_CAP_TOTAL_ASSETS",IQ_LTM,IQ_TODAY,"CHP"))</f>
        <v/>
      </c>
      <c r="L313" s="28" t="str">
        <f>IF($A313="","",_xll.ciqfunctions.udf.CIQ($A313,"IQ_AP_AR",IQ_LTM,IQ_TODAY,"CHP"))</f>
        <v/>
      </c>
      <c r="M313" s="28" t="str">
        <f>IF($A313="","",_xll.ciqfunctions.udf.CIQ($A313,"IQ_MGMT_RATE_RETURN",IQ_LTM,IQ_TODAY,"CHP"))</f>
        <v/>
      </c>
      <c r="N313" s="28" t="str">
        <f>IF($A313="","",_xll.ciqfunctions.udf.CIQ($A313,"IQ_GROSS_MARGIN",IQ_LTM,IQ_TODAY,"CHP"))</f>
        <v/>
      </c>
      <c r="O313" s="28" t="str">
        <f>IF($A313="","",_xll.ciqfunctions.udf.CIQ($A313,"IQ_EBITDA_MARGIN",IQ_LTM,IQ_TODAY,"CHP"))</f>
        <v/>
      </c>
      <c r="Q313" s="28" t="str">
        <f>IF($A313="","",_xll.ciqfunctions.udf.CIQ($A313,"IQ_FFO_INT",IQ_LTM,IQ_TODAY,"CHP"))</f>
        <v/>
      </c>
      <c r="R313" s="28" t="str">
        <f>IF($A313="","",_xll.ciqfunctions.udf.CIQ($A313,"IQ_EBITDA_INT",IQ_LTM,IQ_TODAY,"CHP"))</f>
        <v/>
      </c>
      <c r="S313" s="28" t="str">
        <f>IF($A313="","",_xll.ciqfunctions.udf.CIQ($A313,"IQ_FFO_TOTAL_DEBT",IQ_LTM,IQ_TODAY,"CHP"))</f>
        <v/>
      </c>
      <c r="T313" s="28" t="str">
        <f>IF($A313="","",_xll.ciqfunctions.udf.CIQ($A313,"IQ_NET_DEBT_EBITDA",IQ_LTM,IQ_TODAY,"CHP"))</f>
        <v/>
      </c>
      <c r="U313" s="28" t="str">
        <f>IF($A313="","",_xll.ciqfunctions.udf.CIQ($A313,"IQ_TOTAL_DEBT_CAP",IQ_LTM,IQ_TODAY,"CHP"))</f>
        <v/>
      </c>
      <c r="V313" s="28" t="str">
        <f>IF($A313="","",_xll.ciqfunctions.udf.CIQ($A313,"IQ_DEBT_TOTAL_LIAB",IQ_LTM,IQ_TODAY,"CHP"))</f>
        <v/>
      </c>
      <c r="W313" s="28" t="str">
        <f>IF($A313="","",_xll.ciqfunctions.udf.CIQ($A313,"IQ_TOTAL_DEBT_TOTAL_REV",IQ_LTM,IQ_TODAY,"CHP"))</f>
        <v/>
      </c>
      <c r="Y313" s="28" t="str">
        <f>IF($A313="","",_xll.ciqfunctions.udf.CIQ($A313,"IQ_FFO_PLUS_CASH_ST_DEBT",IQ_LTM,IQ_TODAY,"CHP"))</f>
        <v/>
      </c>
      <c r="Z313" s="28" t="str">
        <f>IF($A313="","",_xll.ciqfunctions.udf.CIQ($A313,"IQ_FFO_GROSS_PROFIT",IQ_LTM,IQ_TODAY,"CHP"))</f>
        <v/>
      </c>
      <c r="AA313" s="28" t="str">
        <f>IF($A313="","",_xll.ciqfunctions.udf.CIQ($A313,"IQ_BASIC_DEFENSE_INTERVAL",IQ_LTM,IQ_TODAY,"CHP"))</f>
        <v/>
      </c>
      <c r="AB313" s="28" t="str">
        <f>IF($A313="","",_xll.ciqfunctions.udf.CIQ($A313,"IQ_CURRENT_RATIO",IQ_LTM,IQ_TODAY,"CHP"))</f>
        <v/>
      </c>
      <c r="AC313" s="28" t="str">
        <f>IF($A313="","",_xll.ciqfunctions.udf.CIQ($A313,"IQ_QUICK_RATIO",IQ_LTM,IQ_TODAY,"CHP"))</f>
        <v/>
      </c>
    </row>
    <row r="314" spans="3:29" ht="12.75" customHeight="1" x14ac:dyDescent="0.2">
      <c r="C314" s="37" t="str">
        <f>IF($A314="","",_xll.ciqfunctions.udf.CIQ($A314,"IQ_PERIODDATE",IQ_LTM,IQ_TODAY,"CHP"))</f>
        <v/>
      </c>
      <c r="D314" s="28" t="str">
        <f>IF($A314="","",_xll.ciqfunctions.udf.CIQ($A314,"IQ_TOTAL_REV",IQ_LTM,IQ_TODAY,"CHP",,$B$4))</f>
        <v/>
      </c>
      <c r="E314" s="28" t="str">
        <f>IF($A314="","",_xll.ciqfunctions.udf.CIQ($A314,"IQ_TOTAL_EQUITY",IQ_LTM,IQ_TODAY,"CHP",,$B$4))</f>
        <v/>
      </c>
      <c r="F314" s="28" t="str">
        <f>IF($A314="","",_xll.ciqfunctions.udf.CIQ($A314,"IQ_RETURN_CAPITAL_CHP",IQ_LTM,IQ_TODAY,"CHP"))</f>
        <v/>
      </c>
      <c r="G314" s="28" t="str">
        <f>IF($A314="","",_xll.ciqfunctions.udf.CIQ($A314,"IQ_RECURRING_EARN_ASSETS",IQ_LTM,IQ_TODAY,"CHP"))</f>
        <v/>
      </c>
      <c r="H314" s="28" t="str">
        <f>IF($A314="","",_xll.ciqfunctions.udf.CIQ($A314,"IQ_NET_WORKING_CAP_REV",IQ_LTM,IQ_TODAY,"CHP"))</f>
        <v/>
      </c>
      <c r="I314" s="28" t="str">
        <f>IF($A314="","",_xll.ciqfunctions.udf.CIQ($A314,"IQ_ASSET_TURNOVER",IQ_LTM,IQ_TODAY,"CHP"))</f>
        <v/>
      </c>
      <c r="J314" s="28" t="str">
        <f>IF($A314="","",_xll.ciqfunctions.udf.CIQ($A314,"IQ_INTAN_ASSETS_REV",IQ_LTM,IQ_TODAY,"CHP"))</f>
        <v/>
      </c>
      <c r="K314" s="28" t="str">
        <f>IF($A314="","",_xll.ciqfunctions.udf.CIQ($A314,"IQ_NET_WORKING_CAP_TOTAL_ASSETS",IQ_LTM,IQ_TODAY,"CHP"))</f>
        <v/>
      </c>
      <c r="L314" s="28" t="str">
        <f>IF($A314="","",_xll.ciqfunctions.udf.CIQ($A314,"IQ_AP_AR",IQ_LTM,IQ_TODAY,"CHP"))</f>
        <v/>
      </c>
      <c r="M314" s="28" t="str">
        <f>IF($A314="","",_xll.ciqfunctions.udf.CIQ($A314,"IQ_MGMT_RATE_RETURN",IQ_LTM,IQ_TODAY,"CHP"))</f>
        <v/>
      </c>
      <c r="N314" s="28" t="str">
        <f>IF($A314="","",_xll.ciqfunctions.udf.CIQ($A314,"IQ_GROSS_MARGIN",IQ_LTM,IQ_TODAY,"CHP"))</f>
        <v/>
      </c>
      <c r="O314" s="28" t="str">
        <f>IF($A314="","",_xll.ciqfunctions.udf.CIQ($A314,"IQ_EBITDA_MARGIN",IQ_LTM,IQ_TODAY,"CHP"))</f>
        <v/>
      </c>
      <c r="Q314" s="28" t="str">
        <f>IF($A314="","",_xll.ciqfunctions.udf.CIQ($A314,"IQ_FFO_INT",IQ_LTM,IQ_TODAY,"CHP"))</f>
        <v/>
      </c>
      <c r="R314" s="28" t="str">
        <f>IF($A314="","",_xll.ciqfunctions.udf.CIQ($A314,"IQ_EBITDA_INT",IQ_LTM,IQ_TODAY,"CHP"))</f>
        <v/>
      </c>
      <c r="S314" s="28" t="str">
        <f>IF($A314="","",_xll.ciqfunctions.udf.CIQ($A314,"IQ_FFO_TOTAL_DEBT",IQ_LTM,IQ_TODAY,"CHP"))</f>
        <v/>
      </c>
      <c r="T314" s="28" t="str">
        <f>IF($A314="","",_xll.ciqfunctions.udf.CIQ($A314,"IQ_NET_DEBT_EBITDA",IQ_LTM,IQ_TODAY,"CHP"))</f>
        <v/>
      </c>
      <c r="U314" s="28" t="str">
        <f>IF($A314="","",_xll.ciqfunctions.udf.CIQ($A314,"IQ_TOTAL_DEBT_CAP",IQ_LTM,IQ_TODAY,"CHP"))</f>
        <v/>
      </c>
      <c r="V314" s="28" t="str">
        <f>IF($A314="","",_xll.ciqfunctions.udf.CIQ($A314,"IQ_DEBT_TOTAL_LIAB",IQ_LTM,IQ_TODAY,"CHP"))</f>
        <v/>
      </c>
      <c r="W314" s="28" t="str">
        <f>IF($A314="","",_xll.ciqfunctions.udf.CIQ($A314,"IQ_TOTAL_DEBT_TOTAL_REV",IQ_LTM,IQ_TODAY,"CHP"))</f>
        <v/>
      </c>
      <c r="Y314" s="28" t="str">
        <f>IF($A314="","",_xll.ciqfunctions.udf.CIQ($A314,"IQ_FFO_PLUS_CASH_ST_DEBT",IQ_LTM,IQ_TODAY,"CHP"))</f>
        <v/>
      </c>
      <c r="Z314" s="28" t="str">
        <f>IF($A314="","",_xll.ciqfunctions.udf.CIQ($A314,"IQ_FFO_GROSS_PROFIT",IQ_LTM,IQ_TODAY,"CHP"))</f>
        <v/>
      </c>
      <c r="AA314" s="28" t="str">
        <f>IF($A314="","",_xll.ciqfunctions.udf.CIQ($A314,"IQ_BASIC_DEFENSE_INTERVAL",IQ_LTM,IQ_TODAY,"CHP"))</f>
        <v/>
      </c>
      <c r="AB314" s="28" t="str">
        <f>IF($A314="","",_xll.ciqfunctions.udf.CIQ($A314,"IQ_CURRENT_RATIO",IQ_LTM,IQ_TODAY,"CHP"))</f>
        <v/>
      </c>
      <c r="AC314" s="28" t="str">
        <f>IF($A314="","",_xll.ciqfunctions.udf.CIQ($A314,"IQ_QUICK_RATIO",IQ_LTM,IQ_TODAY,"CHP"))</f>
        <v/>
      </c>
    </row>
    <row r="315" spans="3:29" ht="12.75" customHeight="1" x14ac:dyDescent="0.2">
      <c r="C315" s="37" t="str">
        <f>IF($A315="","",_xll.ciqfunctions.udf.CIQ($A315,"IQ_PERIODDATE",IQ_LTM,IQ_TODAY,"CHP"))</f>
        <v/>
      </c>
      <c r="D315" s="28" t="str">
        <f>IF($A315="","",_xll.ciqfunctions.udf.CIQ($A315,"IQ_TOTAL_REV",IQ_LTM,IQ_TODAY,"CHP",,$B$4))</f>
        <v/>
      </c>
      <c r="E315" s="28" t="str">
        <f>IF($A315="","",_xll.ciqfunctions.udf.CIQ($A315,"IQ_TOTAL_EQUITY",IQ_LTM,IQ_TODAY,"CHP",,$B$4))</f>
        <v/>
      </c>
      <c r="F315" s="28" t="str">
        <f>IF($A315="","",_xll.ciqfunctions.udf.CIQ($A315,"IQ_RETURN_CAPITAL_CHP",IQ_LTM,IQ_TODAY,"CHP"))</f>
        <v/>
      </c>
      <c r="G315" s="28" t="str">
        <f>IF($A315="","",_xll.ciqfunctions.udf.CIQ($A315,"IQ_RECURRING_EARN_ASSETS",IQ_LTM,IQ_TODAY,"CHP"))</f>
        <v/>
      </c>
      <c r="H315" s="28" t="str">
        <f>IF($A315="","",_xll.ciqfunctions.udf.CIQ($A315,"IQ_NET_WORKING_CAP_REV",IQ_LTM,IQ_TODAY,"CHP"))</f>
        <v/>
      </c>
      <c r="I315" s="28" t="str">
        <f>IF($A315="","",_xll.ciqfunctions.udf.CIQ($A315,"IQ_ASSET_TURNOVER",IQ_LTM,IQ_TODAY,"CHP"))</f>
        <v/>
      </c>
      <c r="J315" s="28" t="str">
        <f>IF($A315="","",_xll.ciqfunctions.udf.CIQ($A315,"IQ_INTAN_ASSETS_REV",IQ_LTM,IQ_TODAY,"CHP"))</f>
        <v/>
      </c>
      <c r="K315" s="28" t="str">
        <f>IF($A315="","",_xll.ciqfunctions.udf.CIQ($A315,"IQ_NET_WORKING_CAP_TOTAL_ASSETS",IQ_LTM,IQ_TODAY,"CHP"))</f>
        <v/>
      </c>
      <c r="L315" s="28" t="str">
        <f>IF($A315="","",_xll.ciqfunctions.udf.CIQ($A315,"IQ_AP_AR",IQ_LTM,IQ_TODAY,"CHP"))</f>
        <v/>
      </c>
      <c r="M315" s="28" t="str">
        <f>IF($A315="","",_xll.ciqfunctions.udf.CIQ($A315,"IQ_MGMT_RATE_RETURN",IQ_LTM,IQ_TODAY,"CHP"))</f>
        <v/>
      </c>
      <c r="N315" s="28" t="str">
        <f>IF($A315="","",_xll.ciqfunctions.udf.CIQ($A315,"IQ_GROSS_MARGIN",IQ_LTM,IQ_TODAY,"CHP"))</f>
        <v/>
      </c>
      <c r="O315" s="28" t="str">
        <f>IF($A315="","",_xll.ciqfunctions.udf.CIQ($A315,"IQ_EBITDA_MARGIN",IQ_LTM,IQ_TODAY,"CHP"))</f>
        <v/>
      </c>
      <c r="Q315" s="28" t="str">
        <f>IF($A315="","",_xll.ciqfunctions.udf.CIQ($A315,"IQ_FFO_INT",IQ_LTM,IQ_TODAY,"CHP"))</f>
        <v/>
      </c>
      <c r="R315" s="28" t="str">
        <f>IF($A315="","",_xll.ciqfunctions.udf.CIQ($A315,"IQ_EBITDA_INT",IQ_LTM,IQ_TODAY,"CHP"))</f>
        <v/>
      </c>
      <c r="S315" s="28" t="str">
        <f>IF($A315="","",_xll.ciqfunctions.udf.CIQ($A315,"IQ_FFO_TOTAL_DEBT",IQ_LTM,IQ_TODAY,"CHP"))</f>
        <v/>
      </c>
      <c r="T315" s="28" t="str">
        <f>IF($A315="","",_xll.ciqfunctions.udf.CIQ($A315,"IQ_NET_DEBT_EBITDA",IQ_LTM,IQ_TODAY,"CHP"))</f>
        <v/>
      </c>
      <c r="U315" s="28" t="str">
        <f>IF($A315="","",_xll.ciqfunctions.udf.CIQ($A315,"IQ_TOTAL_DEBT_CAP",IQ_LTM,IQ_TODAY,"CHP"))</f>
        <v/>
      </c>
      <c r="V315" s="28" t="str">
        <f>IF($A315="","",_xll.ciqfunctions.udf.CIQ($A315,"IQ_DEBT_TOTAL_LIAB",IQ_LTM,IQ_TODAY,"CHP"))</f>
        <v/>
      </c>
      <c r="W315" s="28" t="str">
        <f>IF($A315="","",_xll.ciqfunctions.udf.CIQ($A315,"IQ_TOTAL_DEBT_TOTAL_REV",IQ_LTM,IQ_TODAY,"CHP"))</f>
        <v/>
      </c>
      <c r="Y315" s="28" t="str">
        <f>IF($A315="","",_xll.ciqfunctions.udf.CIQ($A315,"IQ_FFO_PLUS_CASH_ST_DEBT",IQ_LTM,IQ_TODAY,"CHP"))</f>
        <v/>
      </c>
      <c r="Z315" s="28" t="str">
        <f>IF($A315="","",_xll.ciqfunctions.udf.CIQ($A315,"IQ_FFO_GROSS_PROFIT",IQ_LTM,IQ_TODAY,"CHP"))</f>
        <v/>
      </c>
      <c r="AA315" s="28" t="str">
        <f>IF($A315="","",_xll.ciqfunctions.udf.CIQ($A315,"IQ_BASIC_DEFENSE_INTERVAL",IQ_LTM,IQ_TODAY,"CHP"))</f>
        <v/>
      </c>
      <c r="AB315" s="28" t="str">
        <f>IF($A315="","",_xll.ciqfunctions.udf.CIQ($A315,"IQ_CURRENT_RATIO",IQ_LTM,IQ_TODAY,"CHP"))</f>
        <v/>
      </c>
      <c r="AC315" s="28" t="str">
        <f>IF($A315="","",_xll.ciqfunctions.udf.CIQ($A315,"IQ_QUICK_RATIO",IQ_LTM,IQ_TODAY,"CHP"))</f>
        <v/>
      </c>
    </row>
    <row r="316" spans="3:29" ht="12.75" customHeight="1" x14ac:dyDescent="0.2">
      <c r="C316" s="37" t="str">
        <f>IF($A316="","",_xll.ciqfunctions.udf.CIQ($A316,"IQ_PERIODDATE",IQ_LTM,IQ_TODAY,"CHP"))</f>
        <v/>
      </c>
      <c r="D316" s="28" t="str">
        <f>IF($A316="","",_xll.ciqfunctions.udf.CIQ($A316,"IQ_TOTAL_REV",IQ_LTM,IQ_TODAY,"CHP",,$B$4))</f>
        <v/>
      </c>
      <c r="E316" s="28" t="str">
        <f>IF($A316="","",_xll.ciqfunctions.udf.CIQ($A316,"IQ_TOTAL_EQUITY",IQ_LTM,IQ_TODAY,"CHP",,$B$4))</f>
        <v/>
      </c>
      <c r="F316" s="28" t="str">
        <f>IF($A316="","",_xll.ciqfunctions.udf.CIQ($A316,"IQ_RETURN_CAPITAL_CHP",IQ_LTM,IQ_TODAY,"CHP"))</f>
        <v/>
      </c>
      <c r="G316" s="28" t="str">
        <f>IF($A316="","",_xll.ciqfunctions.udf.CIQ($A316,"IQ_RECURRING_EARN_ASSETS",IQ_LTM,IQ_TODAY,"CHP"))</f>
        <v/>
      </c>
      <c r="H316" s="28" t="str">
        <f>IF($A316="","",_xll.ciqfunctions.udf.CIQ($A316,"IQ_NET_WORKING_CAP_REV",IQ_LTM,IQ_TODAY,"CHP"))</f>
        <v/>
      </c>
      <c r="I316" s="28" t="str">
        <f>IF($A316="","",_xll.ciqfunctions.udf.CIQ($A316,"IQ_ASSET_TURNOVER",IQ_LTM,IQ_TODAY,"CHP"))</f>
        <v/>
      </c>
      <c r="J316" s="28" t="str">
        <f>IF($A316="","",_xll.ciqfunctions.udf.CIQ($A316,"IQ_INTAN_ASSETS_REV",IQ_LTM,IQ_TODAY,"CHP"))</f>
        <v/>
      </c>
      <c r="K316" s="28" t="str">
        <f>IF($A316="","",_xll.ciqfunctions.udf.CIQ($A316,"IQ_NET_WORKING_CAP_TOTAL_ASSETS",IQ_LTM,IQ_TODAY,"CHP"))</f>
        <v/>
      </c>
      <c r="L316" s="28" t="str">
        <f>IF($A316="","",_xll.ciqfunctions.udf.CIQ($A316,"IQ_AP_AR",IQ_LTM,IQ_TODAY,"CHP"))</f>
        <v/>
      </c>
      <c r="M316" s="28" t="str">
        <f>IF($A316="","",_xll.ciqfunctions.udf.CIQ($A316,"IQ_MGMT_RATE_RETURN",IQ_LTM,IQ_TODAY,"CHP"))</f>
        <v/>
      </c>
      <c r="N316" s="28" t="str">
        <f>IF($A316="","",_xll.ciqfunctions.udf.CIQ($A316,"IQ_GROSS_MARGIN",IQ_LTM,IQ_TODAY,"CHP"))</f>
        <v/>
      </c>
      <c r="O316" s="28" t="str">
        <f>IF($A316="","",_xll.ciqfunctions.udf.CIQ($A316,"IQ_EBITDA_MARGIN",IQ_LTM,IQ_TODAY,"CHP"))</f>
        <v/>
      </c>
      <c r="Q316" s="28" t="str">
        <f>IF($A316="","",_xll.ciqfunctions.udf.CIQ($A316,"IQ_FFO_INT",IQ_LTM,IQ_TODAY,"CHP"))</f>
        <v/>
      </c>
      <c r="R316" s="28" t="str">
        <f>IF($A316="","",_xll.ciqfunctions.udf.CIQ($A316,"IQ_EBITDA_INT",IQ_LTM,IQ_TODAY,"CHP"))</f>
        <v/>
      </c>
      <c r="S316" s="28" t="str">
        <f>IF($A316="","",_xll.ciqfunctions.udf.CIQ($A316,"IQ_FFO_TOTAL_DEBT",IQ_LTM,IQ_TODAY,"CHP"))</f>
        <v/>
      </c>
      <c r="T316" s="28" t="str">
        <f>IF($A316="","",_xll.ciqfunctions.udf.CIQ($A316,"IQ_NET_DEBT_EBITDA",IQ_LTM,IQ_TODAY,"CHP"))</f>
        <v/>
      </c>
      <c r="U316" s="28" t="str">
        <f>IF($A316="","",_xll.ciqfunctions.udf.CIQ($A316,"IQ_TOTAL_DEBT_CAP",IQ_LTM,IQ_TODAY,"CHP"))</f>
        <v/>
      </c>
      <c r="V316" s="28" t="str">
        <f>IF($A316="","",_xll.ciqfunctions.udf.CIQ($A316,"IQ_DEBT_TOTAL_LIAB",IQ_LTM,IQ_TODAY,"CHP"))</f>
        <v/>
      </c>
      <c r="W316" s="28" t="str">
        <f>IF($A316="","",_xll.ciqfunctions.udf.CIQ($A316,"IQ_TOTAL_DEBT_TOTAL_REV",IQ_LTM,IQ_TODAY,"CHP"))</f>
        <v/>
      </c>
      <c r="Y316" s="28" t="str">
        <f>IF($A316="","",_xll.ciqfunctions.udf.CIQ($A316,"IQ_FFO_PLUS_CASH_ST_DEBT",IQ_LTM,IQ_TODAY,"CHP"))</f>
        <v/>
      </c>
      <c r="Z316" s="28" t="str">
        <f>IF($A316="","",_xll.ciqfunctions.udf.CIQ($A316,"IQ_FFO_GROSS_PROFIT",IQ_LTM,IQ_TODAY,"CHP"))</f>
        <v/>
      </c>
      <c r="AA316" s="28" t="str">
        <f>IF($A316="","",_xll.ciqfunctions.udf.CIQ($A316,"IQ_BASIC_DEFENSE_INTERVAL",IQ_LTM,IQ_TODAY,"CHP"))</f>
        <v/>
      </c>
      <c r="AB316" s="28" t="str">
        <f>IF($A316="","",_xll.ciqfunctions.udf.CIQ($A316,"IQ_CURRENT_RATIO",IQ_LTM,IQ_TODAY,"CHP"))</f>
        <v/>
      </c>
      <c r="AC316" s="28" t="str">
        <f>IF($A316="","",_xll.ciqfunctions.udf.CIQ($A316,"IQ_QUICK_RATIO",IQ_LTM,IQ_TODAY,"CHP"))</f>
        <v/>
      </c>
    </row>
    <row r="317" spans="3:29" ht="12.75" customHeight="1" x14ac:dyDescent="0.2">
      <c r="C317" s="37" t="str">
        <f>IF($A317="","",_xll.ciqfunctions.udf.CIQ($A317,"IQ_PERIODDATE",IQ_LTM,IQ_TODAY,"CHP"))</f>
        <v/>
      </c>
      <c r="D317" s="28" t="str">
        <f>IF($A317="","",_xll.ciqfunctions.udf.CIQ($A317,"IQ_TOTAL_REV",IQ_LTM,IQ_TODAY,"CHP",,$B$4))</f>
        <v/>
      </c>
      <c r="E317" s="28" t="str">
        <f>IF($A317="","",_xll.ciqfunctions.udf.CIQ($A317,"IQ_TOTAL_EQUITY",IQ_LTM,IQ_TODAY,"CHP",,$B$4))</f>
        <v/>
      </c>
      <c r="F317" s="28" t="str">
        <f>IF($A317="","",_xll.ciqfunctions.udf.CIQ($A317,"IQ_RETURN_CAPITAL_CHP",IQ_LTM,IQ_TODAY,"CHP"))</f>
        <v/>
      </c>
      <c r="G317" s="28" t="str">
        <f>IF($A317="","",_xll.ciqfunctions.udf.CIQ($A317,"IQ_RECURRING_EARN_ASSETS",IQ_LTM,IQ_TODAY,"CHP"))</f>
        <v/>
      </c>
      <c r="H317" s="28" t="str">
        <f>IF($A317="","",_xll.ciqfunctions.udf.CIQ($A317,"IQ_NET_WORKING_CAP_REV",IQ_LTM,IQ_TODAY,"CHP"))</f>
        <v/>
      </c>
      <c r="I317" s="28" t="str">
        <f>IF($A317="","",_xll.ciqfunctions.udf.CIQ($A317,"IQ_ASSET_TURNOVER",IQ_LTM,IQ_TODAY,"CHP"))</f>
        <v/>
      </c>
      <c r="J317" s="28" t="str">
        <f>IF($A317="","",_xll.ciqfunctions.udf.CIQ($A317,"IQ_INTAN_ASSETS_REV",IQ_LTM,IQ_TODAY,"CHP"))</f>
        <v/>
      </c>
      <c r="K317" s="28" t="str">
        <f>IF($A317="","",_xll.ciqfunctions.udf.CIQ($A317,"IQ_NET_WORKING_CAP_TOTAL_ASSETS",IQ_LTM,IQ_TODAY,"CHP"))</f>
        <v/>
      </c>
      <c r="L317" s="28" t="str">
        <f>IF($A317="","",_xll.ciqfunctions.udf.CIQ($A317,"IQ_AP_AR",IQ_LTM,IQ_TODAY,"CHP"))</f>
        <v/>
      </c>
      <c r="M317" s="28" t="str">
        <f>IF($A317="","",_xll.ciqfunctions.udf.CIQ($A317,"IQ_MGMT_RATE_RETURN",IQ_LTM,IQ_TODAY,"CHP"))</f>
        <v/>
      </c>
      <c r="N317" s="28" t="str">
        <f>IF($A317="","",_xll.ciqfunctions.udf.CIQ($A317,"IQ_GROSS_MARGIN",IQ_LTM,IQ_TODAY,"CHP"))</f>
        <v/>
      </c>
      <c r="O317" s="28" t="str">
        <f>IF($A317="","",_xll.ciqfunctions.udf.CIQ($A317,"IQ_EBITDA_MARGIN",IQ_LTM,IQ_TODAY,"CHP"))</f>
        <v/>
      </c>
      <c r="Q317" s="28" t="str">
        <f>IF($A317="","",_xll.ciqfunctions.udf.CIQ($A317,"IQ_FFO_INT",IQ_LTM,IQ_TODAY,"CHP"))</f>
        <v/>
      </c>
      <c r="R317" s="28" t="str">
        <f>IF($A317="","",_xll.ciqfunctions.udf.CIQ($A317,"IQ_EBITDA_INT",IQ_LTM,IQ_TODAY,"CHP"))</f>
        <v/>
      </c>
      <c r="S317" s="28" t="str">
        <f>IF($A317="","",_xll.ciqfunctions.udf.CIQ($A317,"IQ_FFO_TOTAL_DEBT",IQ_LTM,IQ_TODAY,"CHP"))</f>
        <v/>
      </c>
      <c r="T317" s="28" t="str">
        <f>IF($A317="","",_xll.ciqfunctions.udf.CIQ($A317,"IQ_NET_DEBT_EBITDA",IQ_LTM,IQ_TODAY,"CHP"))</f>
        <v/>
      </c>
      <c r="U317" s="28" t="str">
        <f>IF($A317="","",_xll.ciqfunctions.udf.CIQ($A317,"IQ_TOTAL_DEBT_CAP",IQ_LTM,IQ_TODAY,"CHP"))</f>
        <v/>
      </c>
      <c r="V317" s="28" t="str">
        <f>IF($A317="","",_xll.ciqfunctions.udf.CIQ($A317,"IQ_DEBT_TOTAL_LIAB",IQ_LTM,IQ_TODAY,"CHP"))</f>
        <v/>
      </c>
      <c r="W317" s="28" t="str">
        <f>IF($A317="","",_xll.ciqfunctions.udf.CIQ($A317,"IQ_TOTAL_DEBT_TOTAL_REV",IQ_LTM,IQ_TODAY,"CHP"))</f>
        <v/>
      </c>
      <c r="Y317" s="28" t="str">
        <f>IF($A317="","",_xll.ciqfunctions.udf.CIQ($A317,"IQ_FFO_PLUS_CASH_ST_DEBT",IQ_LTM,IQ_TODAY,"CHP"))</f>
        <v/>
      </c>
      <c r="Z317" s="28" t="str">
        <f>IF($A317="","",_xll.ciqfunctions.udf.CIQ($A317,"IQ_FFO_GROSS_PROFIT",IQ_LTM,IQ_TODAY,"CHP"))</f>
        <v/>
      </c>
      <c r="AA317" s="28" t="str">
        <f>IF($A317="","",_xll.ciqfunctions.udf.CIQ($A317,"IQ_BASIC_DEFENSE_INTERVAL",IQ_LTM,IQ_TODAY,"CHP"))</f>
        <v/>
      </c>
      <c r="AB317" s="28" t="str">
        <f>IF($A317="","",_xll.ciqfunctions.udf.CIQ($A317,"IQ_CURRENT_RATIO",IQ_LTM,IQ_TODAY,"CHP"))</f>
        <v/>
      </c>
      <c r="AC317" s="28" t="str">
        <f>IF($A317="","",_xll.ciqfunctions.udf.CIQ($A317,"IQ_QUICK_RATIO",IQ_LTM,IQ_TODAY,"CHP"))</f>
        <v/>
      </c>
    </row>
    <row r="318" spans="3:29" ht="12.75" customHeight="1" x14ac:dyDescent="0.2">
      <c r="C318" s="37" t="str">
        <f>IF($A318="","",_xll.ciqfunctions.udf.CIQ($A318,"IQ_PERIODDATE",IQ_LTM,IQ_TODAY,"CHP"))</f>
        <v/>
      </c>
      <c r="D318" s="28" t="str">
        <f>IF($A318="","",_xll.ciqfunctions.udf.CIQ($A318,"IQ_TOTAL_REV",IQ_LTM,IQ_TODAY,"CHP",,$B$4))</f>
        <v/>
      </c>
      <c r="E318" s="28" t="str">
        <f>IF($A318="","",_xll.ciqfunctions.udf.CIQ($A318,"IQ_TOTAL_EQUITY",IQ_LTM,IQ_TODAY,"CHP",,$B$4))</f>
        <v/>
      </c>
      <c r="F318" s="28" t="str">
        <f>IF($A318="","",_xll.ciqfunctions.udf.CIQ($A318,"IQ_RETURN_CAPITAL_CHP",IQ_LTM,IQ_TODAY,"CHP"))</f>
        <v/>
      </c>
      <c r="G318" s="28" t="str">
        <f>IF($A318="","",_xll.ciqfunctions.udf.CIQ($A318,"IQ_RECURRING_EARN_ASSETS",IQ_LTM,IQ_TODAY,"CHP"))</f>
        <v/>
      </c>
      <c r="H318" s="28" t="str">
        <f>IF($A318="","",_xll.ciqfunctions.udf.CIQ($A318,"IQ_NET_WORKING_CAP_REV",IQ_LTM,IQ_TODAY,"CHP"))</f>
        <v/>
      </c>
      <c r="I318" s="28" t="str">
        <f>IF($A318="","",_xll.ciqfunctions.udf.CIQ($A318,"IQ_ASSET_TURNOVER",IQ_LTM,IQ_TODAY,"CHP"))</f>
        <v/>
      </c>
      <c r="J318" s="28" t="str">
        <f>IF($A318="","",_xll.ciqfunctions.udf.CIQ($A318,"IQ_INTAN_ASSETS_REV",IQ_LTM,IQ_TODAY,"CHP"))</f>
        <v/>
      </c>
      <c r="K318" s="28" t="str">
        <f>IF($A318="","",_xll.ciqfunctions.udf.CIQ($A318,"IQ_NET_WORKING_CAP_TOTAL_ASSETS",IQ_LTM,IQ_TODAY,"CHP"))</f>
        <v/>
      </c>
      <c r="L318" s="28" t="str">
        <f>IF($A318="","",_xll.ciqfunctions.udf.CIQ($A318,"IQ_AP_AR",IQ_LTM,IQ_TODAY,"CHP"))</f>
        <v/>
      </c>
      <c r="M318" s="28" t="str">
        <f>IF($A318="","",_xll.ciqfunctions.udf.CIQ($A318,"IQ_MGMT_RATE_RETURN",IQ_LTM,IQ_TODAY,"CHP"))</f>
        <v/>
      </c>
      <c r="N318" s="28" t="str">
        <f>IF($A318="","",_xll.ciqfunctions.udf.CIQ($A318,"IQ_GROSS_MARGIN",IQ_LTM,IQ_TODAY,"CHP"))</f>
        <v/>
      </c>
      <c r="O318" s="28" t="str">
        <f>IF($A318="","",_xll.ciqfunctions.udf.CIQ($A318,"IQ_EBITDA_MARGIN",IQ_LTM,IQ_TODAY,"CHP"))</f>
        <v/>
      </c>
      <c r="Q318" s="28" t="str">
        <f>IF($A318="","",_xll.ciqfunctions.udf.CIQ($A318,"IQ_FFO_INT",IQ_LTM,IQ_TODAY,"CHP"))</f>
        <v/>
      </c>
      <c r="R318" s="28" t="str">
        <f>IF($A318="","",_xll.ciqfunctions.udf.CIQ($A318,"IQ_EBITDA_INT",IQ_LTM,IQ_TODAY,"CHP"))</f>
        <v/>
      </c>
      <c r="S318" s="28" t="str">
        <f>IF($A318="","",_xll.ciqfunctions.udf.CIQ($A318,"IQ_FFO_TOTAL_DEBT",IQ_LTM,IQ_TODAY,"CHP"))</f>
        <v/>
      </c>
      <c r="T318" s="28" t="str">
        <f>IF($A318="","",_xll.ciqfunctions.udf.CIQ($A318,"IQ_NET_DEBT_EBITDA",IQ_LTM,IQ_TODAY,"CHP"))</f>
        <v/>
      </c>
      <c r="U318" s="28" t="str">
        <f>IF($A318="","",_xll.ciqfunctions.udf.CIQ($A318,"IQ_TOTAL_DEBT_CAP",IQ_LTM,IQ_TODAY,"CHP"))</f>
        <v/>
      </c>
      <c r="V318" s="28" t="str">
        <f>IF($A318="","",_xll.ciqfunctions.udf.CIQ($A318,"IQ_DEBT_TOTAL_LIAB",IQ_LTM,IQ_TODAY,"CHP"))</f>
        <v/>
      </c>
      <c r="W318" s="28" t="str">
        <f>IF($A318="","",_xll.ciqfunctions.udf.CIQ($A318,"IQ_TOTAL_DEBT_TOTAL_REV",IQ_LTM,IQ_TODAY,"CHP"))</f>
        <v/>
      </c>
      <c r="Y318" s="28" t="str">
        <f>IF($A318="","",_xll.ciqfunctions.udf.CIQ($A318,"IQ_FFO_PLUS_CASH_ST_DEBT",IQ_LTM,IQ_TODAY,"CHP"))</f>
        <v/>
      </c>
      <c r="Z318" s="28" t="str">
        <f>IF($A318="","",_xll.ciqfunctions.udf.CIQ($A318,"IQ_FFO_GROSS_PROFIT",IQ_LTM,IQ_TODAY,"CHP"))</f>
        <v/>
      </c>
      <c r="AA318" s="28" t="str">
        <f>IF($A318="","",_xll.ciqfunctions.udf.CIQ($A318,"IQ_BASIC_DEFENSE_INTERVAL",IQ_LTM,IQ_TODAY,"CHP"))</f>
        <v/>
      </c>
      <c r="AB318" s="28" t="str">
        <f>IF($A318="","",_xll.ciqfunctions.udf.CIQ($A318,"IQ_CURRENT_RATIO",IQ_LTM,IQ_TODAY,"CHP"))</f>
        <v/>
      </c>
      <c r="AC318" s="28" t="str">
        <f>IF($A318="","",_xll.ciqfunctions.udf.CIQ($A318,"IQ_QUICK_RATIO",IQ_LTM,IQ_TODAY,"CHP"))</f>
        <v/>
      </c>
    </row>
    <row r="319" spans="3:29" ht="12.75" customHeight="1" x14ac:dyDescent="0.2">
      <c r="C319" s="37" t="str">
        <f>IF($A319="","",_xll.ciqfunctions.udf.CIQ($A319,"IQ_PERIODDATE",IQ_LTM,IQ_TODAY,"CHP"))</f>
        <v/>
      </c>
      <c r="D319" s="28" t="str">
        <f>IF($A319="","",_xll.ciqfunctions.udf.CIQ($A319,"IQ_TOTAL_REV",IQ_LTM,IQ_TODAY,"CHP",,$B$4))</f>
        <v/>
      </c>
      <c r="E319" s="28" t="str">
        <f>IF($A319="","",_xll.ciqfunctions.udf.CIQ($A319,"IQ_TOTAL_EQUITY",IQ_LTM,IQ_TODAY,"CHP",,$B$4))</f>
        <v/>
      </c>
      <c r="F319" s="28" t="str">
        <f>IF($A319="","",_xll.ciqfunctions.udf.CIQ($A319,"IQ_RETURN_CAPITAL_CHP",IQ_LTM,IQ_TODAY,"CHP"))</f>
        <v/>
      </c>
      <c r="G319" s="28" t="str">
        <f>IF($A319="","",_xll.ciqfunctions.udf.CIQ($A319,"IQ_RECURRING_EARN_ASSETS",IQ_LTM,IQ_TODAY,"CHP"))</f>
        <v/>
      </c>
      <c r="H319" s="28" t="str">
        <f>IF($A319="","",_xll.ciqfunctions.udf.CIQ($A319,"IQ_NET_WORKING_CAP_REV",IQ_LTM,IQ_TODAY,"CHP"))</f>
        <v/>
      </c>
      <c r="I319" s="28" t="str">
        <f>IF($A319="","",_xll.ciqfunctions.udf.CIQ($A319,"IQ_ASSET_TURNOVER",IQ_LTM,IQ_TODAY,"CHP"))</f>
        <v/>
      </c>
      <c r="J319" s="28" t="str">
        <f>IF($A319="","",_xll.ciqfunctions.udf.CIQ($A319,"IQ_INTAN_ASSETS_REV",IQ_LTM,IQ_TODAY,"CHP"))</f>
        <v/>
      </c>
      <c r="K319" s="28" t="str">
        <f>IF($A319="","",_xll.ciqfunctions.udf.CIQ($A319,"IQ_NET_WORKING_CAP_TOTAL_ASSETS",IQ_LTM,IQ_TODAY,"CHP"))</f>
        <v/>
      </c>
      <c r="L319" s="28" t="str">
        <f>IF($A319="","",_xll.ciqfunctions.udf.CIQ($A319,"IQ_AP_AR",IQ_LTM,IQ_TODAY,"CHP"))</f>
        <v/>
      </c>
      <c r="M319" s="28" t="str">
        <f>IF($A319="","",_xll.ciqfunctions.udf.CIQ($A319,"IQ_MGMT_RATE_RETURN",IQ_LTM,IQ_TODAY,"CHP"))</f>
        <v/>
      </c>
      <c r="N319" s="28" t="str">
        <f>IF($A319="","",_xll.ciqfunctions.udf.CIQ($A319,"IQ_GROSS_MARGIN",IQ_LTM,IQ_TODAY,"CHP"))</f>
        <v/>
      </c>
      <c r="O319" s="28" t="str">
        <f>IF($A319="","",_xll.ciqfunctions.udf.CIQ($A319,"IQ_EBITDA_MARGIN",IQ_LTM,IQ_TODAY,"CHP"))</f>
        <v/>
      </c>
      <c r="Q319" s="28" t="str">
        <f>IF($A319="","",_xll.ciqfunctions.udf.CIQ($A319,"IQ_FFO_INT",IQ_LTM,IQ_TODAY,"CHP"))</f>
        <v/>
      </c>
      <c r="R319" s="28" t="str">
        <f>IF($A319="","",_xll.ciqfunctions.udf.CIQ($A319,"IQ_EBITDA_INT",IQ_LTM,IQ_TODAY,"CHP"))</f>
        <v/>
      </c>
      <c r="S319" s="28" t="str">
        <f>IF($A319="","",_xll.ciqfunctions.udf.CIQ($A319,"IQ_FFO_TOTAL_DEBT",IQ_LTM,IQ_TODAY,"CHP"))</f>
        <v/>
      </c>
      <c r="T319" s="28" t="str">
        <f>IF($A319="","",_xll.ciqfunctions.udf.CIQ($A319,"IQ_NET_DEBT_EBITDA",IQ_LTM,IQ_TODAY,"CHP"))</f>
        <v/>
      </c>
      <c r="U319" s="28" t="str">
        <f>IF($A319="","",_xll.ciqfunctions.udf.CIQ($A319,"IQ_TOTAL_DEBT_CAP",IQ_LTM,IQ_TODAY,"CHP"))</f>
        <v/>
      </c>
      <c r="V319" s="28" t="str">
        <f>IF($A319="","",_xll.ciqfunctions.udf.CIQ($A319,"IQ_DEBT_TOTAL_LIAB",IQ_LTM,IQ_TODAY,"CHP"))</f>
        <v/>
      </c>
      <c r="W319" s="28" t="str">
        <f>IF($A319="","",_xll.ciqfunctions.udf.CIQ($A319,"IQ_TOTAL_DEBT_TOTAL_REV",IQ_LTM,IQ_TODAY,"CHP"))</f>
        <v/>
      </c>
      <c r="Y319" s="28" t="str">
        <f>IF($A319="","",_xll.ciqfunctions.udf.CIQ($A319,"IQ_FFO_PLUS_CASH_ST_DEBT",IQ_LTM,IQ_TODAY,"CHP"))</f>
        <v/>
      </c>
      <c r="Z319" s="28" t="str">
        <f>IF($A319="","",_xll.ciqfunctions.udf.CIQ($A319,"IQ_FFO_GROSS_PROFIT",IQ_LTM,IQ_TODAY,"CHP"))</f>
        <v/>
      </c>
      <c r="AA319" s="28" t="str">
        <f>IF($A319="","",_xll.ciqfunctions.udf.CIQ($A319,"IQ_BASIC_DEFENSE_INTERVAL",IQ_LTM,IQ_TODAY,"CHP"))</f>
        <v/>
      </c>
      <c r="AB319" s="28" t="str">
        <f>IF($A319="","",_xll.ciqfunctions.udf.CIQ($A319,"IQ_CURRENT_RATIO",IQ_LTM,IQ_TODAY,"CHP"))</f>
        <v/>
      </c>
      <c r="AC319" s="28" t="str">
        <f>IF($A319="","",_xll.ciqfunctions.udf.CIQ($A319,"IQ_QUICK_RATIO",IQ_LTM,IQ_TODAY,"CHP"))</f>
        <v/>
      </c>
    </row>
    <row r="320" spans="3:29" ht="12.75" customHeight="1" x14ac:dyDescent="0.2">
      <c r="C320" s="37" t="str">
        <f>IF($A320="","",_xll.ciqfunctions.udf.CIQ($A320,"IQ_PERIODDATE",IQ_LTM,IQ_TODAY,"CHP"))</f>
        <v/>
      </c>
      <c r="D320" s="28" t="str">
        <f>IF($A320="","",_xll.ciqfunctions.udf.CIQ($A320,"IQ_TOTAL_REV",IQ_LTM,IQ_TODAY,"CHP",,$B$4))</f>
        <v/>
      </c>
      <c r="E320" s="28" t="str">
        <f>IF($A320="","",_xll.ciqfunctions.udf.CIQ($A320,"IQ_TOTAL_EQUITY",IQ_LTM,IQ_TODAY,"CHP",,$B$4))</f>
        <v/>
      </c>
      <c r="F320" s="28" t="str">
        <f>IF($A320="","",_xll.ciqfunctions.udf.CIQ($A320,"IQ_RETURN_CAPITAL_CHP",IQ_LTM,IQ_TODAY,"CHP"))</f>
        <v/>
      </c>
      <c r="G320" s="28" t="str">
        <f>IF($A320="","",_xll.ciqfunctions.udf.CIQ($A320,"IQ_RECURRING_EARN_ASSETS",IQ_LTM,IQ_TODAY,"CHP"))</f>
        <v/>
      </c>
      <c r="H320" s="28" t="str">
        <f>IF($A320="","",_xll.ciqfunctions.udf.CIQ($A320,"IQ_NET_WORKING_CAP_REV",IQ_LTM,IQ_TODAY,"CHP"))</f>
        <v/>
      </c>
      <c r="I320" s="28" t="str">
        <f>IF($A320="","",_xll.ciqfunctions.udf.CIQ($A320,"IQ_ASSET_TURNOVER",IQ_LTM,IQ_TODAY,"CHP"))</f>
        <v/>
      </c>
      <c r="J320" s="28" t="str">
        <f>IF($A320="","",_xll.ciqfunctions.udf.CIQ($A320,"IQ_INTAN_ASSETS_REV",IQ_LTM,IQ_TODAY,"CHP"))</f>
        <v/>
      </c>
      <c r="K320" s="28" t="str">
        <f>IF($A320="","",_xll.ciqfunctions.udf.CIQ($A320,"IQ_NET_WORKING_CAP_TOTAL_ASSETS",IQ_LTM,IQ_TODAY,"CHP"))</f>
        <v/>
      </c>
      <c r="L320" s="28" t="str">
        <f>IF($A320="","",_xll.ciqfunctions.udf.CIQ($A320,"IQ_AP_AR",IQ_LTM,IQ_TODAY,"CHP"))</f>
        <v/>
      </c>
      <c r="M320" s="28" t="str">
        <f>IF($A320="","",_xll.ciqfunctions.udf.CIQ($A320,"IQ_MGMT_RATE_RETURN",IQ_LTM,IQ_TODAY,"CHP"))</f>
        <v/>
      </c>
      <c r="N320" s="28" t="str">
        <f>IF($A320="","",_xll.ciqfunctions.udf.CIQ($A320,"IQ_GROSS_MARGIN",IQ_LTM,IQ_TODAY,"CHP"))</f>
        <v/>
      </c>
      <c r="O320" s="28" t="str">
        <f>IF($A320="","",_xll.ciqfunctions.udf.CIQ($A320,"IQ_EBITDA_MARGIN",IQ_LTM,IQ_TODAY,"CHP"))</f>
        <v/>
      </c>
      <c r="Q320" s="28" t="str">
        <f>IF($A320="","",_xll.ciqfunctions.udf.CIQ($A320,"IQ_FFO_INT",IQ_LTM,IQ_TODAY,"CHP"))</f>
        <v/>
      </c>
      <c r="R320" s="28" t="str">
        <f>IF($A320="","",_xll.ciqfunctions.udf.CIQ($A320,"IQ_EBITDA_INT",IQ_LTM,IQ_TODAY,"CHP"))</f>
        <v/>
      </c>
      <c r="S320" s="28" t="str">
        <f>IF($A320="","",_xll.ciqfunctions.udf.CIQ($A320,"IQ_FFO_TOTAL_DEBT",IQ_LTM,IQ_TODAY,"CHP"))</f>
        <v/>
      </c>
      <c r="T320" s="28" t="str">
        <f>IF($A320="","",_xll.ciqfunctions.udf.CIQ($A320,"IQ_NET_DEBT_EBITDA",IQ_LTM,IQ_TODAY,"CHP"))</f>
        <v/>
      </c>
      <c r="U320" s="28" t="str">
        <f>IF($A320="","",_xll.ciqfunctions.udf.CIQ($A320,"IQ_TOTAL_DEBT_CAP",IQ_LTM,IQ_TODAY,"CHP"))</f>
        <v/>
      </c>
      <c r="V320" s="28" t="str">
        <f>IF($A320="","",_xll.ciqfunctions.udf.CIQ($A320,"IQ_DEBT_TOTAL_LIAB",IQ_LTM,IQ_TODAY,"CHP"))</f>
        <v/>
      </c>
      <c r="W320" s="28" t="str">
        <f>IF($A320="","",_xll.ciqfunctions.udf.CIQ($A320,"IQ_TOTAL_DEBT_TOTAL_REV",IQ_LTM,IQ_TODAY,"CHP"))</f>
        <v/>
      </c>
      <c r="Y320" s="28" t="str">
        <f>IF($A320="","",_xll.ciqfunctions.udf.CIQ($A320,"IQ_FFO_PLUS_CASH_ST_DEBT",IQ_LTM,IQ_TODAY,"CHP"))</f>
        <v/>
      </c>
      <c r="Z320" s="28" t="str">
        <f>IF($A320="","",_xll.ciqfunctions.udf.CIQ($A320,"IQ_FFO_GROSS_PROFIT",IQ_LTM,IQ_TODAY,"CHP"))</f>
        <v/>
      </c>
      <c r="AA320" s="28" t="str">
        <f>IF($A320="","",_xll.ciqfunctions.udf.CIQ($A320,"IQ_BASIC_DEFENSE_INTERVAL",IQ_LTM,IQ_TODAY,"CHP"))</f>
        <v/>
      </c>
      <c r="AB320" s="28" t="str">
        <f>IF($A320="","",_xll.ciqfunctions.udf.CIQ($A320,"IQ_CURRENT_RATIO",IQ_LTM,IQ_TODAY,"CHP"))</f>
        <v/>
      </c>
      <c r="AC320" s="28" t="str">
        <f>IF($A320="","",_xll.ciqfunctions.udf.CIQ($A320,"IQ_QUICK_RATIO",IQ_LTM,IQ_TODAY,"CHP"))</f>
        <v/>
      </c>
    </row>
    <row r="321" spans="3:29" ht="12.75" customHeight="1" x14ac:dyDescent="0.2">
      <c r="C321" s="37" t="str">
        <f>IF($A321="","",_xll.ciqfunctions.udf.CIQ($A321,"IQ_PERIODDATE",IQ_LTM,IQ_TODAY,"CHP"))</f>
        <v/>
      </c>
      <c r="D321" s="28" t="str">
        <f>IF($A321="","",_xll.ciqfunctions.udf.CIQ($A321,"IQ_TOTAL_REV",IQ_LTM,IQ_TODAY,"CHP",,$B$4))</f>
        <v/>
      </c>
      <c r="E321" s="28" t="str">
        <f>IF($A321="","",_xll.ciqfunctions.udf.CIQ($A321,"IQ_TOTAL_EQUITY",IQ_LTM,IQ_TODAY,"CHP",,$B$4))</f>
        <v/>
      </c>
      <c r="F321" s="28" t="str">
        <f>IF($A321="","",_xll.ciqfunctions.udf.CIQ($A321,"IQ_RETURN_CAPITAL_CHP",IQ_LTM,IQ_TODAY,"CHP"))</f>
        <v/>
      </c>
      <c r="G321" s="28" t="str">
        <f>IF($A321="","",_xll.ciqfunctions.udf.CIQ($A321,"IQ_RECURRING_EARN_ASSETS",IQ_LTM,IQ_TODAY,"CHP"))</f>
        <v/>
      </c>
      <c r="H321" s="28" t="str">
        <f>IF($A321="","",_xll.ciqfunctions.udf.CIQ($A321,"IQ_NET_WORKING_CAP_REV",IQ_LTM,IQ_TODAY,"CHP"))</f>
        <v/>
      </c>
      <c r="I321" s="28" t="str">
        <f>IF($A321="","",_xll.ciqfunctions.udf.CIQ($A321,"IQ_ASSET_TURNOVER",IQ_LTM,IQ_TODAY,"CHP"))</f>
        <v/>
      </c>
      <c r="J321" s="28" t="str">
        <f>IF($A321="","",_xll.ciqfunctions.udf.CIQ($A321,"IQ_INTAN_ASSETS_REV",IQ_LTM,IQ_TODAY,"CHP"))</f>
        <v/>
      </c>
      <c r="K321" s="28" t="str">
        <f>IF($A321="","",_xll.ciqfunctions.udf.CIQ($A321,"IQ_NET_WORKING_CAP_TOTAL_ASSETS",IQ_LTM,IQ_TODAY,"CHP"))</f>
        <v/>
      </c>
      <c r="L321" s="28" t="str">
        <f>IF($A321="","",_xll.ciqfunctions.udf.CIQ($A321,"IQ_AP_AR",IQ_LTM,IQ_TODAY,"CHP"))</f>
        <v/>
      </c>
      <c r="M321" s="28" t="str">
        <f>IF($A321="","",_xll.ciqfunctions.udf.CIQ($A321,"IQ_MGMT_RATE_RETURN",IQ_LTM,IQ_TODAY,"CHP"))</f>
        <v/>
      </c>
      <c r="N321" s="28" t="str">
        <f>IF($A321="","",_xll.ciqfunctions.udf.CIQ($A321,"IQ_GROSS_MARGIN",IQ_LTM,IQ_TODAY,"CHP"))</f>
        <v/>
      </c>
      <c r="O321" s="28" t="str">
        <f>IF($A321="","",_xll.ciqfunctions.udf.CIQ($A321,"IQ_EBITDA_MARGIN",IQ_LTM,IQ_TODAY,"CHP"))</f>
        <v/>
      </c>
      <c r="Q321" s="28" t="str">
        <f>IF($A321="","",_xll.ciqfunctions.udf.CIQ($A321,"IQ_FFO_INT",IQ_LTM,IQ_TODAY,"CHP"))</f>
        <v/>
      </c>
      <c r="R321" s="28" t="str">
        <f>IF($A321="","",_xll.ciqfunctions.udf.CIQ($A321,"IQ_EBITDA_INT",IQ_LTM,IQ_TODAY,"CHP"))</f>
        <v/>
      </c>
      <c r="S321" s="28" t="str">
        <f>IF($A321="","",_xll.ciqfunctions.udf.CIQ($A321,"IQ_FFO_TOTAL_DEBT",IQ_LTM,IQ_TODAY,"CHP"))</f>
        <v/>
      </c>
      <c r="T321" s="28" t="str">
        <f>IF($A321="","",_xll.ciqfunctions.udf.CIQ($A321,"IQ_NET_DEBT_EBITDA",IQ_LTM,IQ_TODAY,"CHP"))</f>
        <v/>
      </c>
      <c r="U321" s="28" t="str">
        <f>IF($A321="","",_xll.ciqfunctions.udf.CIQ($A321,"IQ_TOTAL_DEBT_CAP",IQ_LTM,IQ_TODAY,"CHP"))</f>
        <v/>
      </c>
      <c r="V321" s="28" t="str">
        <f>IF($A321="","",_xll.ciqfunctions.udf.CIQ($A321,"IQ_DEBT_TOTAL_LIAB",IQ_LTM,IQ_TODAY,"CHP"))</f>
        <v/>
      </c>
      <c r="W321" s="28" t="str">
        <f>IF($A321="","",_xll.ciqfunctions.udf.CIQ($A321,"IQ_TOTAL_DEBT_TOTAL_REV",IQ_LTM,IQ_TODAY,"CHP"))</f>
        <v/>
      </c>
      <c r="Y321" s="28" t="str">
        <f>IF($A321="","",_xll.ciqfunctions.udf.CIQ($A321,"IQ_FFO_PLUS_CASH_ST_DEBT",IQ_LTM,IQ_TODAY,"CHP"))</f>
        <v/>
      </c>
      <c r="Z321" s="28" t="str">
        <f>IF($A321="","",_xll.ciqfunctions.udf.CIQ($A321,"IQ_FFO_GROSS_PROFIT",IQ_LTM,IQ_TODAY,"CHP"))</f>
        <v/>
      </c>
      <c r="AA321" s="28" t="str">
        <f>IF($A321="","",_xll.ciqfunctions.udf.CIQ($A321,"IQ_BASIC_DEFENSE_INTERVAL",IQ_LTM,IQ_TODAY,"CHP"))</f>
        <v/>
      </c>
      <c r="AB321" s="28" t="str">
        <f>IF($A321="","",_xll.ciqfunctions.udf.CIQ($A321,"IQ_CURRENT_RATIO",IQ_LTM,IQ_TODAY,"CHP"))</f>
        <v/>
      </c>
      <c r="AC321" s="28" t="str">
        <f>IF($A321="","",_xll.ciqfunctions.udf.CIQ($A321,"IQ_QUICK_RATIO",IQ_LTM,IQ_TODAY,"CHP"))</f>
        <v/>
      </c>
    </row>
    <row r="322" spans="3:29" ht="12.75" customHeight="1" x14ac:dyDescent="0.2">
      <c r="C322" s="37" t="str">
        <f>IF($A322="","",_xll.ciqfunctions.udf.CIQ($A322,"IQ_PERIODDATE",IQ_LTM,IQ_TODAY,"CHP"))</f>
        <v/>
      </c>
      <c r="D322" s="28" t="str">
        <f>IF($A322="","",_xll.ciqfunctions.udf.CIQ($A322,"IQ_TOTAL_REV",IQ_LTM,IQ_TODAY,"CHP",,$B$4))</f>
        <v/>
      </c>
      <c r="E322" s="28" t="str">
        <f>IF($A322="","",_xll.ciqfunctions.udf.CIQ($A322,"IQ_TOTAL_EQUITY",IQ_LTM,IQ_TODAY,"CHP",,$B$4))</f>
        <v/>
      </c>
      <c r="F322" s="28" t="str">
        <f>IF($A322="","",_xll.ciqfunctions.udf.CIQ($A322,"IQ_RETURN_CAPITAL_CHP",IQ_LTM,IQ_TODAY,"CHP"))</f>
        <v/>
      </c>
      <c r="G322" s="28" t="str">
        <f>IF($A322="","",_xll.ciqfunctions.udf.CIQ($A322,"IQ_RECURRING_EARN_ASSETS",IQ_LTM,IQ_TODAY,"CHP"))</f>
        <v/>
      </c>
      <c r="H322" s="28" t="str">
        <f>IF($A322="","",_xll.ciqfunctions.udf.CIQ($A322,"IQ_NET_WORKING_CAP_REV",IQ_LTM,IQ_TODAY,"CHP"))</f>
        <v/>
      </c>
      <c r="I322" s="28" t="str">
        <f>IF($A322="","",_xll.ciqfunctions.udf.CIQ($A322,"IQ_ASSET_TURNOVER",IQ_LTM,IQ_TODAY,"CHP"))</f>
        <v/>
      </c>
      <c r="J322" s="28" t="str">
        <f>IF($A322="","",_xll.ciqfunctions.udf.CIQ($A322,"IQ_INTAN_ASSETS_REV",IQ_LTM,IQ_TODAY,"CHP"))</f>
        <v/>
      </c>
      <c r="K322" s="28" t="str">
        <f>IF($A322="","",_xll.ciqfunctions.udf.CIQ($A322,"IQ_NET_WORKING_CAP_TOTAL_ASSETS",IQ_LTM,IQ_TODAY,"CHP"))</f>
        <v/>
      </c>
      <c r="L322" s="28" t="str">
        <f>IF($A322="","",_xll.ciqfunctions.udf.CIQ($A322,"IQ_AP_AR",IQ_LTM,IQ_TODAY,"CHP"))</f>
        <v/>
      </c>
      <c r="M322" s="28" t="str">
        <f>IF($A322="","",_xll.ciqfunctions.udf.CIQ($A322,"IQ_MGMT_RATE_RETURN",IQ_LTM,IQ_TODAY,"CHP"))</f>
        <v/>
      </c>
      <c r="N322" s="28" t="str">
        <f>IF($A322="","",_xll.ciqfunctions.udf.CIQ($A322,"IQ_GROSS_MARGIN",IQ_LTM,IQ_TODAY,"CHP"))</f>
        <v/>
      </c>
      <c r="O322" s="28" t="str">
        <f>IF($A322="","",_xll.ciqfunctions.udf.CIQ($A322,"IQ_EBITDA_MARGIN",IQ_LTM,IQ_TODAY,"CHP"))</f>
        <v/>
      </c>
      <c r="Q322" s="28" t="str">
        <f>IF($A322="","",_xll.ciqfunctions.udf.CIQ($A322,"IQ_FFO_INT",IQ_LTM,IQ_TODAY,"CHP"))</f>
        <v/>
      </c>
      <c r="R322" s="28" t="str">
        <f>IF($A322="","",_xll.ciqfunctions.udf.CIQ($A322,"IQ_EBITDA_INT",IQ_LTM,IQ_TODAY,"CHP"))</f>
        <v/>
      </c>
      <c r="S322" s="28" t="str">
        <f>IF($A322="","",_xll.ciqfunctions.udf.CIQ($A322,"IQ_FFO_TOTAL_DEBT",IQ_LTM,IQ_TODAY,"CHP"))</f>
        <v/>
      </c>
      <c r="T322" s="28" t="str">
        <f>IF($A322="","",_xll.ciqfunctions.udf.CIQ($A322,"IQ_NET_DEBT_EBITDA",IQ_LTM,IQ_TODAY,"CHP"))</f>
        <v/>
      </c>
      <c r="U322" s="28" t="str">
        <f>IF($A322="","",_xll.ciqfunctions.udf.CIQ($A322,"IQ_TOTAL_DEBT_CAP",IQ_LTM,IQ_TODAY,"CHP"))</f>
        <v/>
      </c>
      <c r="V322" s="28" t="str">
        <f>IF($A322="","",_xll.ciqfunctions.udf.CIQ($A322,"IQ_DEBT_TOTAL_LIAB",IQ_LTM,IQ_TODAY,"CHP"))</f>
        <v/>
      </c>
      <c r="W322" s="28" t="str">
        <f>IF($A322="","",_xll.ciqfunctions.udf.CIQ($A322,"IQ_TOTAL_DEBT_TOTAL_REV",IQ_LTM,IQ_TODAY,"CHP"))</f>
        <v/>
      </c>
      <c r="Y322" s="28" t="str">
        <f>IF($A322="","",_xll.ciqfunctions.udf.CIQ($A322,"IQ_FFO_PLUS_CASH_ST_DEBT",IQ_LTM,IQ_TODAY,"CHP"))</f>
        <v/>
      </c>
      <c r="Z322" s="28" t="str">
        <f>IF($A322="","",_xll.ciqfunctions.udf.CIQ($A322,"IQ_FFO_GROSS_PROFIT",IQ_LTM,IQ_TODAY,"CHP"))</f>
        <v/>
      </c>
      <c r="AA322" s="28" t="str">
        <f>IF($A322="","",_xll.ciqfunctions.udf.CIQ($A322,"IQ_BASIC_DEFENSE_INTERVAL",IQ_LTM,IQ_TODAY,"CHP"))</f>
        <v/>
      </c>
      <c r="AB322" s="28" t="str">
        <f>IF($A322="","",_xll.ciqfunctions.udf.CIQ($A322,"IQ_CURRENT_RATIO",IQ_LTM,IQ_TODAY,"CHP"))</f>
        <v/>
      </c>
      <c r="AC322" s="28" t="str">
        <f>IF($A322="","",_xll.ciqfunctions.udf.CIQ($A322,"IQ_QUICK_RATIO",IQ_LTM,IQ_TODAY,"CHP"))</f>
        <v/>
      </c>
    </row>
    <row r="323" spans="3:29" ht="12.75" customHeight="1" x14ac:dyDescent="0.2">
      <c r="C323" s="37" t="str">
        <f>IF($A323="","",_xll.ciqfunctions.udf.CIQ($A323,"IQ_PERIODDATE",IQ_LTM,IQ_TODAY,"CHP"))</f>
        <v/>
      </c>
      <c r="D323" s="28" t="str">
        <f>IF($A323="","",_xll.ciqfunctions.udf.CIQ($A323,"IQ_TOTAL_REV",IQ_LTM,IQ_TODAY,"CHP",,$B$4))</f>
        <v/>
      </c>
      <c r="E323" s="28" t="str">
        <f>IF($A323="","",_xll.ciqfunctions.udf.CIQ($A323,"IQ_TOTAL_EQUITY",IQ_LTM,IQ_TODAY,"CHP",,$B$4))</f>
        <v/>
      </c>
      <c r="F323" s="28" t="str">
        <f>IF($A323="","",_xll.ciqfunctions.udf.CIQ($A323,"IQ_RETURN_CAPITAL_CHP",IQ_LTM,IQ_TODAY,"CHP"))</f>
        <v/>
      </c>
      <c r="G323" s="28" t="str">
        <f>IF($A323="","",_xll.ciqfunctions.udf.CIQ($A323,"IQ_RECURRING_EARN_ASSETS",IQ_LTM,IQ_TODAY,"CHP"))</f>
        <v/>
      </c>
      <c r="H323" s="28" t="str">
        <f>IF($A323="","",_xll.ciqfunctions.udf.CIQ($A323,"IQ_NET_WORKING_CAP_REV",IQ_LTM,IQ_TODAY,"CHP"))</f>
        <v/>
      </c>
      <c r="I323" s="28" t="str">
        <f>IF($A323="","",_xll.ciqfunctions.udf.CIQ($A323,"IQ_ASSET_TURNOVER",IQ_LTM,IQ_TODAY,"CHP"))</f>
        <v/>
      </c>
      <c r="J323" s="28" t="str">
        <f>IF($A323="","",_xll.ciqfunctions.udf.CIQ($A323,"IQ_INTAN_ASSETS_REV",IQ_LTM,IQ_TODAY,"CHP"))</f>
        <v/>
      </c>
      <c r="K323" s="28" t="str">
        <f>IF($A323="","",_xll.ciqfunctions.udf.CIQ($A323,"IQ_NET_WORKING_CAP_TOTAL_ASSETS",IQ_LTM,IQ_TODAY,"CHP"))</f>
        <v/>
      </c>
      <c r="L323" s="28" t="str">
        <f>IF($A323="","",_xll.ciqfunctions.udf.CIQ($A323,"IQ_AP_AR",IQ_LTM,IQ_TODAY,"CHP"))</f>
        <v/>
      </c>
      <c r="M323" s="28" t="str">
        <f>IF($A323="","",_xll.ciqfunctions.udf.CIQ($A323,"IQ_MGMT_RATE_RETURN",IQ_LTM,IQ_TODAY,"CHP"))</f>
        <v/>
      </c>
      <c r="N323" s="28" t="str">
        <f>IF($A323="","",_xll.ciqfunctions.udf.CIQ($A323,"IQ_GROSS_MARGIN",IQ_LTM,IQ_TODAY,"CHP"))</f>
        <v/>
      </c>
      <c r="O323" s="28" t="str">
        <f>IF($A323="","",_xll.ciqfunctions.udf.CIQ($A323,"IQ_EBITDA_MARGIN",IQ_LTM,IQ_TODAY,"CHP"))</f>
        <v/>
      </c>
      <c r="Q323" s="28" t="str">
        <f>IF($A323="","",_xll.ciqfunctions.udf.CIQ($A323,"IQ_FFO_INT",IQ_LTM,IQ_TODAY,"CHP"))</f>
        <v/>
      </c>
      <c r="R323" s="28" t="str">
        <f>IF($A323="","",_xll.ciqfunctions.udf.CIQ($A323,"IQ_EBITDA_INT",IQ_LTM,IQ_TODAY,"CHP"))</f>
        <v/>
      </c>
      <c r="S323" s="28" t="str">
        <f>IF($A323="","",_xll.ciqfunctions.udf.CIQ($A323,"IQ_FFO_TOTAL_DEBT",IQ_LTM,IQ_TODAY,"CHP"))</f>
        <v/>
      </c>
      <c r="T323" s="28" t="str">
        <f>IF($A323="","",_xll.ciqfunctions.udf.CIQ($A323,"IQ_NET_DEBT_EBITDA",IQ_LTM,IQ_TODAY,"CHP"))</f>
        <v/>
      </c>
      <c r="U323" s="28" t="str">
        <f>IF($A323="","",_xll.ciqfunctions.udf.CIQ($A323,"IQ_TOTAL_DEBT_CAP",IQ_LTM,IQ_TODAY,"CHP"))</f>
        <v/>
      </c>
      <c r="V323" s="28" t="str">
        <f>IF($A323="","",_xll.ciqfunctions.udf.CIQ($A323,"IQ_DEBT_TOTAL_LIAB",IQ_LTM,IQ_TODAY,"CHP"))</f>
        <v/>
      </c>
      <c r="W323" s="28" t="str">
        <f>IF($A323="","",_xll.ciqfunctions.udf.CIQ($A323,"IQ_TOTAL_DEBT_TOTAL_REV",IQ_LTM,IQ_TODAY,"CHP"))</f>
        <v/>
      </c>
      <c r="Y323" s="28" t="str">
        <f>IF($A323="","",_xll.ciqfunctions.udf.CIQ($A323,"IQ_FFO_PLUS_CASH_ST_DEBT",IQ_LTM,IQ_TODAY,"CHP"))</f>
        <v/>
      </c>
      <c r="Z323" s="28" t="str">
        <f>IF($A323="","",_xll.ciqfunctions.udf.CIQ($A323,"IQ_FFO_GROSS_PROFIT",IQ_LTM,IQ_TODAY,"CHP"))</f>
        <v/>
      </c>
      <c r="AA323" s="28" t="str">
        <f>IF($A323="","",_xll.ciqfunctions.udf.CIQ($A323,"IQ_BASIC_DEFENSE_INTERVAL",IQ_LTM,IQ_TODAY,"CHP"))</f>
        <v/>
      </c>
      <c r="AB323" s="28" t="str">
        <f>IF($A323="","",_xll.ciqfunctions.udf.CIQ($A323,"IQ_CURRENT_RATIO",IQ_LTM,IQ_TODAY,"CHP"))</f>
        <v/>
      </c>
      <c r="AC323" s="28" t="str">
        <f>IF($A323="","",_xll.ciqfunctions.udf.CIQ($A323,"IQ_QUICK_RATIO",IQ_LTM,IQ_TODAY,"CHP"))</f>
        <v/>
      </c>
    </row>
    <row r="324" spans="3:29" ht="12.75" customHeight="1" x14ac:dyDescent="0.2">
      <c r="C324" s="37" t="str">
        <f>IF($A324="","",_xll.ciqfunctions.udf.CIQ($A324,"IQ_PERIODDATE",IQ_LTM,IQ_TODAY,"CHP"))</f>
        <v/>
      </c>
      <c r="D324" s="28" t="str">
        <f>IF($A324="","",_xll.ciqfunctions.udf.CIQ($A324,"IQ_TOTAL_REV",IQ_LTM,IQ_TODAY,"CHP",,$B$4))</f>
        <v/>
      </c>
      <c r="E324" s="28" t="str">
        <f>IF($A324="","",_xll.ciqfunctions.udf.CIQ($A324,"IQ_TOTAL_EQUITY",IQ_LTM,IQ_TODAY,"CHP",,$B$4))</f>
        <v/>
      </c>
      <c r="F324" s="28" t="str">
        <f>IF($A324="","",_xll.ciqfunctions.udf.CIQ($A324,"IQ_RETURN_CAPITAL_CHP",IQ_LTM,IQ_TODAY,"CHP"))</f>
        <v/>
      </c>
      <c r="G324" s="28" t="str">
        <f>IF($A324="","",_xll.ciqfunctions.udf.CIQ($A324,"IQ_RECURRING_EARN_ASSETS",IQ_LTM,IQ_TODAY,"CHP"))</f>
        <v/>
      </c>
      <c r="H324" s="28" t="str">
        <f>IF($A324="","",_xll.ciqfunctions.udf.CIQ($A324,"IQ_NET_WORKING_CAP_REV",IQ_LTM,IQ_TODAY,"CHP"))</f>
        <v/>
      </c>
      <c r="I324" s="28" t="str">
        <f>IF($A324="","",_xll.ciqfunctions.udf.CIQ($A324,"IQ_ASSET_TURNOVER",IQ_LTM,IQ_TODAY,"CHP"))</f>
        <v/>
      </c>
      <c r="J324" s="28" t="str">
        <f>IF($A324="","",_xll.ciqfunctions.udf.CIQ($A324,"IQ_INTAN_ASSETS_REV",IQ_LTM,IQ_TODAY,"CHP"))</f>
        <v/>
      </c>
      <c r="K324" s="28" t="str">
        <f>IF($A324="","",_xll.ciqfunctions.udf.CIQ($A324,"IQ_NET_WORKING_CAP_TOTAL_ASSETS",IQ_LTM,IQ_TODAY,"CHP"))</f>
        <v/>
      </c>
      <c r="L324" s="28" t="str">
        <f>IF($A324="","",_xll.ciqfunctions.udf.CIQ($A324,"IQ_AP_AR",IQ_LTM,IQ_TODAY,"CHP"))</f>
        <v/>
      </c>
      <c r="M324" s="28" t="str">
        <f>IF($A324="","",_xll.ciqfunctions.udf.CIQ($A324,"IQ_MGMT_RATE_RETURN",IQ_LTM,IQ_TODAY,"CHP"))</f>
        <v/>
      </c>
      <c r="N324" s="28" t="str">
        <f>IF($A324="","",_xll.ciqfunctions.udf.CIQ($A324,"IQ_GROSS_MARGIN",IQ_LTM,IQ_TODAY,"CHP"))</f>
        <v/>
      </c>
      <c r="O324" s="28" t="str">
        <f>IF($A324="","",_xll.ciqfunctions.udf.CIQ($A324,"IQ_EBITDA_MARGIN",IQ_LTM,IQ_TODAY,"CHP"))</f>
        <v/>
      </c>
      <c r="Q324" s="28" t="str">
        <f>IF($A324="","",_xll.ciqfunctions.udf.CIQ($A324,"IQ_FFO_INT",IQ_LTM,IQ_TODAY,"CHP"))</f>
        <v/>
      </c>
      <c r="R324" s="28" t="str">
        <f>IF($A324="","",_xll.ciqfunctions.udf.CIQ($A324,"IQ_EBITDA_INT",IQ_LTM,IQ_TODAY,"CHP"))</f>
        <v/>
      </c>
      <c r="S324" s="28" t="str">
        <f>IF($A324="","",_xll.ciqfunctions.udf.CIQ($A324,"IQ_FFO_TOTAL_DEBT",IQ_LTM,IQ_TODAY,"CHP"))</f>
        <v/>
      </c>
      <c r="T324" s="28" t="str">
        <f>IF($A324="","",_xll.ciqfunctions.udf.CIQ($A324,"IQ_NET_DEBT_EBITDA",IQ_LTM,IQ_TODAY,"CHP"))</f>
        <v/>
      </c>
      <c r="U324" s="28" t="str">
        <f>IF($A324="","",_xll.ciqfunctions.udf.CIQ($A324,"IQ_TOTAL_DEBT_CAP",IQ_LTM,IQ_TODAY,"CHP"))</f>
        <v/>
      </c>
      <c r="V324" s="28" t="str">
        <f>IF($A324="","",_xll.ciqfunctions.udf.CIQ($A324,"IQ_DEBT_TOTAL_LIAB",IQ_LTM,IQ_TODAY,"CHP"))</f>
        <v/>
      </c>
      <c r="W324" s="28" t="str">
        <f>IF($A324="","",_xll.ciqfunctions.udf.CIQ($A324,"IQ_TOTAL_DEBT_TOTAL_REV",IQ_LTM,IQ_TODAY,"CHP"))</f>
        <v/>
      </c>
      <c r="Y324" s="28" t="str">
        <f>IF($A324="","",_xll.ciqfunctions.udf.CIQ($A324,"IQ_FFO_PLUS_CASH_ST_DEBT",IQ_LTM,IQ_TODAY,"CHP"))</f>
        <v/>
      </c>
      <c r="Z324" s="28" t="str">
        <f>IF($A324="","",_xll.ciqfunctions.udf.CIQ($A324,"IQ_FFO_GROSS_PROFIT",IQ_LTM,IQ_TODAY,"CHP"))</f>
        <v/>
      </c>
      <c r="AA324" s="28" t="str">
        <f>IF($A324="","",_xll.ciqfunctions.udf.CIQ($A324,"IQ_BASIC_DEFENSE_INTERVAL",IQ_LTM,IQ_TODAY,"CHP"))</f>
        <v/>
      </c>
      <c r="AB324" s="28" t="str">
        <f>IF($A324="","",_xll.ciqfunctions.udf.CIQ($A324,"IQ_CURRENT_RATIO",IQ_LTM,IQ_TODAY,"CHP"))</f>
        <v/>
      </c>
      <c r="AC324" s="28" t="str">
        <f>IF($A324="","",_xll.ciqfunctions.udf.CIQ($A324,"IQ_QUICK_RATIO",IQ_LTM,IQ_TODAY,"CHP"))</f>
        <v/>
      </c>
    </row>
    <row r="325" spans="3:29" ht="12.75" customHeight="1" x14ac:dyDescent="0.2">
      <c r="C325" s="37" t="str">
        <f>IF($A325="","",_xll.ciqfunctions.udf.CIQ($A325,"IQ_PERIODDATE",IQ_LTM,IQ_TODAY,"CHP"))</f>
        <v/>
      </c>
      <c r="D325" s="28" t="str">
        <f>IF($A325="","",_xll.ciqfunctions.udf.CIQ($A325,"IQ_TOTAL_REV",IQ_LTM,IQ_TODAY,"CHP",,$B$4))</f>
        <v/>
      </c>
      <c r="E325" s="28" t="str">
        <f>IF($A325="","",_xll.ciqfunctions.udf.CIQ($A325,"IQ_TOTAL_EQUITY",IQ_LTM,IQ_TODAY,"CHP",,$B$4))</f>
        <v/>
      </c>
      <c r="F325" s="28" t="str">
        <f>IF($A325="","",_xll.ciqfunctions.udf.CIQ($A325,"IQ_RETURN_CAPITAL_CHP",IQ_LTM,IQ_TODAY,"CHP"))</f>
        <v/>
      </c>
      <c r="G325" s="28" t="str">
        <f>IF($A325="","",_xll.ciqfunctions.udf.CIQ($A325,"IQ_RECURRING_EARN_ASSETS",IQ_LTM,IQ_TODAY,"CHP"))</f>
        <v/>
      </c>
      <c r="H325" s="28" t="str">
        <f>IF($A325="","",_xll.ciqfunctions.udf.CIQ($A325,"IQ_NET_WORKING_CAP_REV",IQ_LTM,IQ_TODAY,"CHP"))</f>
        <v/>
      </c>
      <c r="I325" s="28" t="str">
        <f>IF($A325="","",_xll.ciqfunctions.udf.CIQ($A325,"IQ_ASSET_TURNOVER",IQ_LTM,IQ_TODAY,"CHP"))</f>
        <v/>
      </c>
      <c r="J325" s="28" t="str">
        <f>IF($A325="","",_xll.ciqfunctions.udf.CIQ($A325,"IQ_INTAN_ASSETS_REV",IQ_LTM,IQ_TODAY,"CHP"))</f>
        <v/>
      </c>
      <c r="K325" s="28" t="str">
        <f>IF($A325="","",_xll.ciqfunctions.udf.CIQ($A325,"IQ_NET_WORKING_CAP_TOTAL_ASSETS",IQ_LTM,IQ_TODAY,"CHP"))</f>
        <v/>
      </c>
      <c r="L325" s="28" t="str">
        <f>IF($A325="","",_xll.ciqfunctions.udf.CIQ($A325,"IQ_AP_AR",IQ_LTM,IQ_TODAY,"CHP"))</f>
        <v/>
      </c>
      <c r="M325" s="28" t="str">
        <f>IF($A325="","",_xll.ciqfunctions.udf.CIQ($A325,"IQ_MGMT_RATE_RETURN",IQ_LTM,IQ_TODAY,"CHP"))</f>
        <v/>
      </c>
      <c r="N325" s="28" t="str">
        <f>IF($A325="","",_xll.ciqfunctions.udf.CIQ($A325,"IQ_GROSS_MARGIN",IQ_LTM,IQ_TODAY,"CHP"))</f>
        <v/>
      </c>
      <c r="O325" s="28" t="str">
        <f>IF($A325="","",_xll.ciqfunctions.udf.CIQ($A325,"IQ_EBITDA_MARGIN",IQ_LTM,IQ_TODAY,"CHP"))</f>
        <v/>
      </c>
      <c r="Q325" s="28" t="str">
        <f>IF($A325="","",_xll.ciqfunctions.udf.CIQ($A325,"IQ_FFO_INT",IQ_LTM,IQ_TODAY,"CHP"))</f>
        <v/>
      </c>
      <c r="R325" s="28" t="str">
        <f>IF($A325="","",_xll.ciqfunctions.udf.CIQ($A325,"IQ_EBITDA_INT",IQ_LTM,IQ_TODAY,"CHP"))</f>
        <v/>
      </c>
      <c r="S325" s="28" t="str">
        <f>IF($A325="","",_xll.ciqfunctions.udf.CIQ($A325,"IQ_FFO_TOTAL_DEBT",IQ_LTM,IQ_TODAY,"CHP"))</f>
        <v/>
      </c>
      <c r="T325" s="28" t="str">
        <f>IF($A325="","",_xll.ciqfunctions.udf.CIQ($A325,"IQ_NET_DEBT_EBITDA",IQ_LTM,IQ_TODAY,"CHP"))</f>
        <v/>
      </c>
      <c r="U325" s="28" t="str">
        <f>IF($A325="","",_xll.ciqfunctions.udf.CIQ($A325,"IQ_TOTAL_DEBT_CAP",IQ_LTM,IQ_TODAY,"CHP"))</f>
        <v/>
      </c>
      <c r="V325" s="28" t="str">
        <f>IF($A325="","",_xll.ciqfunctions.udf.CIQ($A325,"IQ_DEBT_TOTAL_LIAB",IQ_LTM,IQ_TODAY,"CHP"))</f>
        <v/>
      </c>
      <c r="W325" s="28" t="str">
        <f>IF($A325="","",_xll.ciqfunctions.udf.CIQ($A325,"IQ_TOTAL_DEBT_TOTAL_REV",IQ_LTM,IQ_TODAY,"CHP"))</f>
        <v/>
      </c>
      <c r="Y325" s="28" t="str">
        <f>IF($A325="","",_xll.ciqfunctions.udf.CIQ($A325,"IQ_FFO_PLUS_CASH_ST_DEBT",IQ_LTM,IQ_TODAY,"CHP"))</f>
        <v/>
      </c>
      <c r="Z325" s="28" t="str">
        <f>IF($A325="","",_xll.ciqfunctions.udf.CIQ($A325,"IQ_FFO_GROSS_PROFIT",IQ_LTM,IQ_TODAY,"CHP"))</f>
        <v/>
      </c>
      <c r="AA325" s="28" t="str">
        <f>IF($A325="","",_xll.ciqfunctions.udf.CIQ($A325,"IQ_BASIC_DEFENSE_INTERVAL",IQ_LTM,IQ_TODAY,"CHP"))</f>
        <v/>
      </c>
      <c r="AB325" s="28" t="str">
        <f>IF($A325="","",_xll.ciqfunctions.udf.CIQ($A325,"IQ_CURRENT_RATIO",IQ_LTM,IQ_TODAY,"CHP"))</f>
        <v/>
      </c>
      <c r="AC325" s="28" t="str">
        <f>IF($A325="","",_xll.ciqfunctions.udf.CIQ($A325,"IQ_QUICK_RATIO",IQ_LTM,IQ_TODAY,"CHP"))</f>
        <v/>
      </c>
    </row>
    <row r="326" spans="3:29" ht="12.75" customHeight="1" x14ac:dyDescent="0.2">
      <c r="C326" s="37" t="str">
        <f>IF($A326="","",_xll.ciqfunctions.udf.CIQ($A326,"IQ_PERIODDATE",IQ_LTM,IQ_TODAY,"CHP"))</f>
        <v/>
      </c>
      <c r="D326" s="28" t="str">
        <f>IF($A326="","",_xll.ciqfunctions.udf.CIQ($A326,"IQ_TOTAL_REV",IQ_LTM,IQ_TODAY,"CHP",,$B$4))</f>
        <v/>
      </c>
      <c r="E326" s="28" t="str">
        <f>IF($A326="","",_xll.ciqfunctions.udf.CIQ($A326,"IQ_TOTAL_EQUITY",IQ_LTM,IQ_TODAY,"CHP",,$B$4))</f>
        <v/>
      </c>
      <c r="F326" s="28" t="str">
        <f>IF($A326="","",_xll.ciqfunctions.udf.CIQ($A326,"IQ_RETURN_CAPITAL_CHP",IQ_LTM,IQ_TODAY,"CHP"))</f>
        <v/>
      </c>
      <c r="G326" s="28" t="str">
        <f>IF($A326="","",_xll.ciqfunctions.udf.CIQ($A326,"IQ_RECURRING_EARN_ASSETS",IQ_LTM,IQ_TODAY,"CHP"))</f>
        <v/>
      </c>
      <c r="H326" s="28" t="str">
        <f>IF($A326="","",_xll.ciqfunctions.udf.CIQ($A326,"IQ_NET_WORKING_CAP_REV",IQ_LTM,IQ_TODAY,"CHP"))</f>
        <v/>
      </c>
      <c r="I326" s="28" t="str">
        <f>IF($A326="","",_xll.ciqfunctions.udf.CIQ($A326,"IQ_ASSET_TURNOVER",IQ_LTM,IQ_TODAY,"CHP"))</f>
        <v/>
      </c>
      <c r="J326" s="28" t="str">
        <f>IF($A326="","",_xll.ciqfunctions.udf.CIQ($A326,"IQ_INTAN_ASSETS_REV",IQ_LTM,IQ_TODAY,"CHP"))</f>
        <v/>
      </c>
      <c r="K326" s="28" t="str">
        <f>IF($A326="","",_xll.ciqfunctions.udf.CIQ($A326,"IQ_NET_WORKING_CAP_TOTAL_ASSETS",IQ_LTM,IQ_TODAY,"CHP"))</f>
        <v/>
      </c>
      <c r="L326" s="28" t="str">
        <f>IF($A326="","",_xll.ciqfunctions.udf.CIQ($A326,"IQ_AP_AR",IQ_LTM,IQ_TODAY,"CHP"))</f>
        <v/>
      </c>
      <c r="M326" s="28" t="str">
        <f>IF($A326="","",_xll.ciqfunctions.udf.CIQ($A326,"IQ_MGMT_RATE_RETURN",IQ_LTM,IQ_TODAY,"CHP"))</f>
        <v/>
      </c>
      <c r="N326" s="28" t="str">
        <f>IF($A326="","",_xll.ciqfunctions.udf.CIQ($A326,"IQ_GROSS_MARGIN",IQ_LTM,IQ_TODAY,"CHP"))</f>
        <v/>
      </c>
      <c r="O326" s="28" t="str">
        <f>IF($A326="","",_xll.ciqfunctions.udf.CIQ($A326,"IQ_EBITDA_MARGIN",IQ_LTM,IQ_TODAY,"CHP"))</f>
        <v/>
      </c>
      <c r="Q326" s="28" t="str">
        <f>IF($A326="","",_xll.ciqfunctions.udf.CIQ($A326,"IQ_FFO_INT",IQ_LTM,IQ_TODAY,"CHP"))</f>
        <v/>
      </c>
      <c r="R326" s="28" t="str">
        <f>IF($A326="","",_xll.ciqfunctions.udf.CIQ($A326,"IQ_EBITDA_INT",IQ_LTM,IQ_TODAY,"CHP"))</f>
        <v/>
      </c>
      <c r="S326" s="28" t="str">
        <f>IF($A326="","",_xll.ciqfunctions.udf.CIQ($A326,"IQ_FFO_TOTAL_DEBT",IQ_LTM,IQ_TODAY,"CHP"))</f>
        <v/>
      </c>
      <c r="T326" s="28" t="str">
        <f>IF($A326="","",_xll.ciqfunctions.udf.CIQ($A326,"IQ_NET_DEBT_EBITDA",IQ_LTM,IQ_TODAY,"CHP"))</f>
        <v/>
      </c>
      <c r="U326" s="28" t="str">
        <f>IF($A326="","",_xll.ciqfunctions.udf.CIQ($A326,"IQ_TOTAL_DEBT_CAP",IQ_LTM,IQ_TODAY,"CHP"))</f>
        <v/>
      </c>
      <c r="V326" s="28" t="str">
        <f>IF($A326="","",_xll.ciqfunctions.udf.CIQ($A326,"IQ_DEBT_TOTAL_LIAB",IQ_LTM,IQ_TODAY,"CHP"))</f>
        <v/>
      </c>
      <c r="W326" s="28" t="str">
        <f>IF($A326="","",_xll.ciqfunctions.udf.CIQ($A326,"IQ_TOTAL_DEBT_TOTAL_REV",IQ_LTM,IQ_TODAY,"CHP"))</f>
        <v/>
      </c>
      <c r="Y326" s="28" t="str">
        <f>IF($A326="","",_xll.ciqfunctions.udf.CIQ($A326,"IQ_FFO_PLUS_CASH_ST_DEBT",IQ_LTM,IQ_TODAY,"CHP"))</f>
        <v/>
      </c>
      <c r="Z326" s="28" t="str">
        <f>IF($A326="","",_xll.ciqfunctions.udf.CIQ($A326,"IQ_FFO_GROSS_PROFIT",IQ_LTM,IQ_TODAY,"CHP"))</f>
        <v/>
      </c>
      <c r="AA326" s="28" t="str">
        <f>IF($A326="","",_xll.ciqfunctions.udf.CIQ($A326,"IQ_BASIC_DEFENSE_INTERVAL",IQ_LTM,IQ_TODAY,"CHP"))</f>
        <v/>
      </c>
      <c r="AB326" s="28" t="str">
        <f>IF($A326="","",_xll.ciqfunctions.udf.CIQ($A326,"IQ_CURRENT_RATIO",IQ_LTM,IQ_TODAY,"CHP"))</f>
        <v/>
      </c>
      <c r="AC326" s="28" t="str">
        <f>IF($A326="","",_xll.ciqfunctions.udf.CIQ($A326,"IQ_QUICK_RATIO",IQ_LTM,IQ_TODAY,"CHP"))</f>
        <v/>
      </c>
    </row>
    <row r="327" spans="3:29" ht="12.75" customHeight="1" x14ac:dyDescent="0.2">
      <c r="C327" s="37" t="str">
        <f>IF($A327="","",_xll.ciqfunctions.udf.CIQ($A327,"IQ_PERIODDATE",IQ_LTM,IQ_TODAY,"CHP"))</f>
        <v/>
      </c>
      <c r="D327" s="28" t="str">
        <f>IF($A327="","",_xll.ciqfunctions.udf.CIQ($A327,"IQ_TOTAL_REV",IQ_LTM,IQ_TODAY,"CHP",,$B$4))</f>
        <v/>
      </c>
      <c r="E327" s="28" t="str">
        <f>IF($A327="","",_xll.ciqfunctions.udf.CIQ($A327,"IQ_TOTAL_EQUITY",IQ_LTM,IQ_TODAY,"CHP",,$B$4))</f>
        <v/>
      </c>
      <c r="F327" s="28" t="str">
        <f>IF($A327="","",_xll.ciqfunctions.udf.CIQ($A327,"IQ_RETURN_CAPITAL_CHP",IQ_LTM,IQ_TODAY,"CHP"))</f>
        <v/>
      </c>
      <c r="G327" s="28" t="str">
        <f>IF($A327="","",_xll.ciqfunctions.udf.CIQ($A327,"IQ_RECURRING_EARN_ASSETS",IQ_LTM,IQ_TODAY,"CHP"))</f>
        <v/>
      </c>
      <c r="H327" s="28" t="str">
        <f>IF($A327="","",_xll.ciqfunctions.udf.CIQ($A327,"IQ_NET_WORKING_CAP_REV",IQ_LTM,IQ_TODAY,"CHP"))</f>
        <v/>
      </c>
      <c r="I327" s="28" t="str">
        <f>IF($A327="","",_xll.ciqfunctions.udf.CIQ($A327,"IQ_ASSET_TURNOVER",IQ_LTM,IQ_TODAY,"CHP"))</f>
        <v/>
      </c>
      <c r="J327" s="28" t="str">
        <f>IF($A327="","",_xll.ciqfunctions.udf.CIQ($A327,"IQ_INTAN_ASSETS_REV",IQ_LTM,IQ_TODAY,"CHP"))</f>
        <v/>
      </c>
      <c r="K327" s="28" t="str">
        <f>IF($A327="","",_xll.ciqfunctions.udf.CIQ($A327,"IQ_NET_WORKING_CAP_TOTAL_ASSETS",IQ_LTM,IQ_TODAY,"CHP"))</f>
        <v/>
      </c>
      <c r="L327" s="28" t="str">
        <f>IF($A327="","",_xll.ciqfunctions.udf.CIQ($A327,"IQ_AP_AR",IQ_LTM,IQ_TODAY,"CHP"))</f>
        <v/>
      </c>
      <c r="M327" s="28" t="str">
        <f>IF($A327="","",_xll.ciqfunctions.udf.CIQ($A327,"IQ_MGMT_RATE_RETURN",IQ_LTM,IQ_TODAY,"CHP"))</f>
        <v/>
      </c>
      <c r="N327" s="28" t="str">
        <f>IF($A327="","",_xll.ciqfunctions.udf.CIQ($A327,"IQ_GROSS_MARGIN",IQ_LTM,IQ_TODAY,"CHP"))</f>
        <v/>
      </c>
      <c r="O327" s="28" t="str">
        <f>IF($A327="","",_xll.ciqfunctions.udf.CIQ($A327,"IQ_EBITDA_MARGIN",IQ_LTM,IQ_TODAY,"CHP"))</f>
        <v/>
      </c>
      <c r="Q327" s="28" t="str">
        <f>IF($A327="","",_xll.ciqfunctions.udf.CIQ($A327,"IQ_FFO_INT",IQ_LTM,IQ_TODAY,"CHP"))</f>
        <v/>
      </c>
      <c r="R327" s="28" t="str">
        <f>IF($A327="","",_xll.ciqfunctions.udf.CIQ($A327,"IQ_EBITDA_INT",IQ_LTM,IQ_TODAY,"CHP"))</f>
        <v/>
      </c>
      <c r="S327" s="28" t="str">
        <f>IF($A327="","",_xll.ciqfunctions.udf.CIQ($A327,"IQ_FFO_TOTAL_DEBT",IQ_LTM,IQ_TODAY,"CHP"))</f>
        <v/>
      </c>
      <c r="T327" s="28" t="str">
        <f>IF($A327="","",_xll.ciqfunctions.udf.CIQ($A327,"IQ_NET_DEBT_EBITDA",IQ_LTM,IQ_TODAY,"CHP"))</f>
        <v/>
      </c>
      <c r="U327" s="28" t="str">
        <f>IF($A327="","",_xll.ciqfunctions.udf.CIQ($A327,"IQ_TOTAL_DEBT_CAP",IQ_LTM,IQ_TODAY,"CHP"))</f>
        <v/>
      </c>
      <c r="V327" s="28" t="str">
        <f>IF($A327="","",_xll.ciqfunctions.udf.CIQ($A327,"IQ_DEBT_TOTAL_LIAB",IQ_LTM,IQ_TODAY,"CHP"))</f>
        <v/>
      </c>
      <c r="W327" s="28" t="str">
        <f>IF($A327="","",_xll.ciqfunctions.udf.CIQ($A327,"IQ_TOTAL_DEBT_TOTAL_REV",IQ_LTM,IQ_TODAY,"CHP"))</f>
        <v/>
      </c>
      <c r="Y327" s="28" t="str">
        <f>IF($A327="","",_xll.ciqfunctions.udf.CIQ($A327,"IQ_FFO_PLUS_CASH_ST_DEBT",IQ_LTM,IQ_TODAY,"CHP"))</f>
        <v/>
      </c>
      <c r="Z327" s="28" t="str">
        <f>IF($A327="","",_xll.ciqfunctions.udf.CIQ($A327,"IQ_FFO_GROSS_PROFIT",IQ_LTM,IQ_TODAY,"CHP"))</f>
        <v/>
      </c>
      <c r="AA327" s="28" t="str">
        <f>IF($A327="","",_xll.ciqfunctions.udf.CIQ($A327,"IQ_BASIC_DEFENSE_INTERVAL",IQ_LTM,IQ_TODAY,"CHP"))</f>
        <v/>
      </c>
      <c r="AB327" s="28" t="str">
        <f>IF($A327="","",_xll.ciqfunctions.udf.CIQ($A327,"IQ_CURRENT_RATIO",IQ_LTM,IQ_TODAY,"CHP"))</f>
        <v/>
      </c>
      <c r="AC327" s="28" t="str">
        <f>IF($A327="","",_xll.ciqfunctions.udf.CIQ($A327,"IQ_QUICK_RATIO",IQ_LTM,IQ_TODAY,"CHP"))</f>
        <v/>
      </c>
    </row>
    <row r="328" spans="3:29" ht="12.75" customHeight="1" x14ac:dyDescent="0.2">
      <c r="C328" s="37" t="str">
        <f>IF($A328="","",_xll.ciqfunctions.udf.CIQ($A328,"IQ_PERIODDATE",IQ_LTM,IQ_TODAY,"CHP"))</f>
        <v/>
      </c>
      <c r="D328" s="28" t="str">
        <f>IF($A328="","",_xll.ciqfunctions.udf.CIQ($A328,"IQ_TOTAL_REV",IQ_LTM,IQ_TODAY,"CHP",,$B$4))</f>
        <v/>
      </c>
      <c r="E328" s="28" t="str">
        <f>IF($A328="","",_xll.ciqfunctions.udf.CIQ($A328,"IQ_TOTAL_EQUITY",IQ_LTM,IQ_TODAY,"CHP",,$B$4))</f>
        <v/>
      </c>
      <c r="F328" s="28" t="str">
        <f>IF($A328="","",_xll.ciqfunctions.udf.CIQ($A328,"IQ_RETURN_CAPITAL_CHP",IQ_LTM,IQ_TODAY,"CHP"))</f>
        <v/>
      </c>
      <c r="G328" s="28" t="str">
        <f>IF($A328="","",_xll.ciqfunctions.udf.CIQ($A328,"IQ_RECURRING_EARN_ASSETS",IQ_LTM,IQ_TODAY,"CHP"))</f>
        <v/>
      </c>
      <c r="H328" s="28" t="str">
        <f>IF($A328="","",_xll.ciqfunctions.udf.CIQ($A328,"IQ_NET_WORKING_CAP_REV",IQ_LTM,IQ_TODAY,"CHP"))</f>
        <v/>
      </c>
      <c r="I328" s="28" t="str">
        <f>IF($A328="","",_xll.ciqfunctions.udf.CIQ($A328,"IQ_ASSET_TURNOVER",IQ_LTM,IQ_TODAY,"CHP"))</f>
        <v/>
      </c>
      <c r="J328" s="28" t="str">
        <f>IF($A328="","",_xll.ciqfunctions.udf.CIQ($A328,"IQ_INTAN_ASSETS_REV",IQ_LTM,IQ_TODAY,"CHP"))</f>
        <v/>
      </c>
      <c r="K328" s="28" t="str">
        <f>IF($A328="","",_xll.ciqfunctions.udf.CIQ($A328,"IQ_NET_WORKING_CAP_TOTAL_ASSETS",IQ_LTM,IQ_TODAY,"CHP"))</f>
        <v/>
      </c>
      <c r="L328" s="28" t="str">
        <f>IF($A328="","",_xll.ciqfunctions.udf.CIQ($A328,"IQ_AP_AR",IQ_LTM,IQ_TODAY,"CHP"))</f>
        <v/>
      </c>
      <c r="M328" s="28" t="str">
        <f>IF($A328="","",_xll.ciqfunctions.udf.CIQ($A328,"IQ_MGMT_RATE_RETURN",IQ_LTM,IQ_TODAY,"CHP"))</f>
        <v/>
      </c>
      <c r="N328" s="28" t="str">
        <f>IF($A328="","",_xll.ciqfunctions.udf.CIQ($A328,"IQ_GROSS_MARGIN",IQ_LTM,IQ_TODAY,"CHP"))</f>
        <v/>
      </c>
      <c r="O328" s="28" t="str">
        <f>IF($A328="","",_xll.ciqfunctions.udf.CIQ($A328,"IQ_EBITDA_MARGIN",IQ_LTM,IQ_TODAY,"CHP"))</f>
        <v/>
      </c>
      <c r="Q328" s="28" t="str">
        <f>IF($A328="","",_xll.ciqfunctions.udf.CIQ($A328,"IQ_FFO_INT",IQ_LTM,IQ_TODAY,"CHP"))</f>
        <v/>
      </c>
      <c r="R328" s="28" t="str">
        <f>IF($A328="","",_xll.ciqfunctions.udf.CIQ($A328,"IQ_EBITDA_INT",IQ_LTM,IQ_TODAY,"CHP"))</f>
        <v/>
      </c>
      <c r="S328" s="28" t="str">
        <f>IF($A328="","",_xll.ciqfunctions.udf.CIQ($A328,"IQ_FFO_TOTAL_DEBT",IQ_LTM,IQ_TODAY,"CHP"))</f>
        <v/>
      </c>
      <c r="T328" s="28" t="str">
        <f>IF($A328="","",_xll.ciqfunctions.udf.CIQ($A328,"IQ_NET_DEBT_EBITDA",IQ_LTM,IQ_TODAY,"CHP"))</f>
        <v/>
      </c>
      <c r="U328" s="28" t="str">
        <f>IF($A328="","",_xll.ciqfunctions.udf.CIQ($A328,"IQ_TOTAL_DEBT_CAP",IQ_LTM,IQ_TODAY,"CHP"))</f>
        <v/>
      </c>
      <c r="V328" s="28" t="str">
        <f>IF($A328="","",_xll.ciqfunctions.udf.CIQ($A328,"IQ_DEBT_TOTAL_LIAB",IQ_LTM,IQ_TODAY,"CHP"))</f>
        <v/>
      </c>
      <c r="W328" s="28" t="str">
        <f>IF($A328="","",_xll.ciqfunctions.udf.CIQ($A328,"IQ_TOTAL_DEBT_TOTAL_REV",IQ_LTM,IQ_TODAY,"CHP"))</f>
        <v/>
      </c>
      <c r="Y328" s="28" t="str">
        <f>IF($A328="","",_xll.ciqfunctions.udf.CIQ($A328,"IQ_FFO_PLUS_CASH_ST_DEBT",IQ_LTM,IQ_TODAY,"CHP"))</f>
        <v/>
      </c>
      <c r="Z328" s="28" t="str">
        <f>IF($A328="","",_xll.ciqfunctions.udf.CIQ($A328,"IQ_FFO_GROSS_PROFIT",IQ_LTM,IQ_TODAY,"CHP"))</f>
        <v/>
      </c>
      <c r="AA328" s="28" t="str">
        <f>IF($A328="","",_xll.ciqfunctions.udf.CIQ($A328,"IQ_BASIC_DEFENSE_INTERVAL",IQ_LTM,IQ_TODAY,"CHP"))</f>
        <v/>
      </c>
      <c r="AB328" s="28" t="str">
        <f>IF($A328="","",_xll.ciqfunctions.udf.CIQ($A328,"IQ_CURRENT_RATIO",IQ_LTM,IQ_TODAY,"CHP"))</f>
        <v/>
      </c>
      <c r="AC328" s="28" t="str">
        <f>IF($A328="","",_xll.ciqfunctions.udf.CIQ($A328,"IQ_QUICK_RATIO",IQ_LTM,IQ_TODAY,"CHP"))</f>
        <v/>
      </c>
    </row>
    <row r="329" spans="3:29" ht="12.75" customHeight="1" x14ac:dyDescent="0.2">
      <c r="C329" s="37" t="str">
        <f>IF($A329="","",_xll.ciqfunctions.udf.CIQ($A329,"IQ_PERIODDATE",IQ_LTM,IQ_TODAY,"CHP"))</f>
        <v/>
      </c>
      <c r="D329" s="28" t="str">
        <f>IF($A329="","",_xll.ciqfunctions.udf.CIQ($A329,"IQ_TOTAL_REV",IQ_LTM,IQ_TODAY,"CHP",,$B$4))</f>
        <v/>
      </c>
      <c r="E329" s="28" t="str">
        <f>IF($A329="","",_xll.ciqfunctions.udf.CIQ($A329,"IQ_TOTAL_EQUITY",IQ_LTM,IQ_TODAY,"CHP",,$B$4))</f>
        <v/>
      </c>
      <c r="F329" s="28" t="str">
        <f>IF($A329="","",_xll.ciqfunctions.udf.CIQ($A329,"IQ_RETURN_CAPITAL_CHP",IQ_LTM,IQ_TODAY,"CHP"))</f>
        <v/>
      </c>
      <c r="G329" s="28" t="str">
        <f>IF($A329="","",_xll.ciqfunctions.udf.CIQ($A329,"IQ_RECURRING_EARN_ASSETS",IQ_LTM,IQ_TODAY,"CHP"))</f>
        <v/>
      </c>
      <c r="H329" s="28" t="str">
        <f>IF($A329="","",_xll.ciqfunctions.udf.CIQ($A329,"IQ_NET_WORKING_CAP_REV",IQ_LTM,IQ_TODAY,"CHP"))</f>
        <v/>
      </c>
      <c r="I329" s="28" t="str">
        <f>IF($A329="","",_xll.ciqfunctions.udf.CIQ($A329,"IQ_ASSET_TURNOVER",IQ_LTM,IQ_TODAY,"CHP"))</f>
        <v/>
      </c>
      <c r="J329" s="28" t="str">
        <f>IF($A329="","",_xll.ciqfunctions.udf.CIQ($A329,"IQ_INTAN_ASSETS_REV",IQ_LTM,IQ_TODAY,"CHP"))</f>
        <v/>
      </c>
      <c r="K329" s="28" t="str">
        <f>IF($A329="","",_xll.ciqfunctions.udf.CIQ($A329,"IQ_NET_WORKING_CAP_TOTAL_ASSETS",IQ_LTM,IQ_TODAY,"CHP"))</f>
        <v/>
      </c>
      <c r="L329" s="28" t="str">
        <f>IF($A329="","",_xll.ciqfunctions.udf.CIQ($A329,"IQ_AP_AR",IQ_LTM,IQ_TODAY,"CHP"))</f>
        <v/>
      </c>
      <c r="M329" s="28" t="str">
        <f>IF($A329="","",_xll.ciqfunctions.udf.CIQ($A329,"IQ_MGMT_RATE_RETURN",IQ_LTM,IQ_TODAY,"CHP"))</f>
        <v/>
      </c>
      <c r="N329" s="28" t="str">
        <f>IF($A329="","",_xll.ciqfunctions.udf.CIQ($A329,"IQ_GROSS_MARGIN",IQ_LTM,IQ_TODAY,"CHP"))</f>
        <v/>
      </c>
      <c r="O329" s="28" t="str">
        <f>IF($A329="","",_xll.ciqfunctions.udf.CIQ($A329,"IQ_EBITDA_MARGIN",IQ_LTM,IQ_TODAY,"CHP"))</f>
        <v/>
      </c>
      <c r="Q329" s="28" t="str">
        <f>IF($A329="","",_xll.ciqfunctions.udf.CIQ($A329,"IQ_FFO_INT",IQ_LTM,IQ_TODAY,"CHP"))</f>
        <v/>
      </c>
      <c r="R329" s="28" t="str">
        <f>IF($A329="","",_xll.ciqfunctions.udf.CIQ($A329,"IQ_EBITDA_INT",IQ_LTM,IQ_TODAY,"CHP"))</f>
        <v/>
      </c>
      <c r="S329" s="28" t="str">
        <f>IF($A329="","",_xll.ciqfunctions.udf.CIQ($A329,"IQ_FFO_TOTAL_DEBT",IQ_LTM,IQ_TODAY,"CHP"))</f>
        <v/>
      </c>
      <c r="T329" s="28" t="str">
        <f>IF($A329="","",_xll.ciqfunctions.udf.CIQ($A329,"IQ_NET_DEBT_EBITDA",IQ_LTM,IQ_TODAY,"CHP"))</f>
        <v/>
      </c>
      <c r="U329" s="28" t="str">
        <f>IF($A329="","",_xll.ciqfunctions.udf.CIQ($A329,"IQ_TOTAL_DEBT_CAP",IQ_LTM,IQ_TODAY,"CHP"))</f>
        <v/>
      </c>
      <c r="V329" s="28" t="str">
        <f>IF($A329="","",_xll.ciqfunctions.udf.CIQ($A329,"IQ_DEBT_TOTAL_LIAB",IQ_LTM,IQ_TODAY,"CHP"))</f>
        <v/>
      </c>
      <c r="W329" s="28" t="str">
        <f>IF($A329="","",_xll.ciqfunctions.udf.CIQ($A329,"IQ_TOTAL_DEBT_TOTAL_REV",IQ_LTM,IQ_TODAY,"CHP"))</f>
        <v/>
      </c>
      <c r="Y329" s="28" t="str">
        <f>IF($A329="","",_xll.ciqfunctions.udf.CIQ($A329,"IQ_FFO_PLUS_CASH_ST_DEBT",IQ_LTM,IQ_TODAY,"CHP"))</f>
        <v/>
      </c>
      <c r="Z329" s="28" t="str">
        <f>IF($A329="","",_xll.ciqfunctions.udf.CIQ($A329,"IQ_FFO_GROSS_PROFIT",IQ_LTM,IQ_TODAY,"CHP"))</f>
        <v/>
      </c>
      <c r="AA329" s="28" t="str">
        <f>IF($A329="","",_xll.ciqfunctions.udf.CIQ($A329,"IQ_BASIC_DEFENSE_INTERVAL",IQ_LTM,IQ_TODAY,"CHP"))</f>
        <v/>
      </c>
      <c r="AB329" s="28" t="str">
        <f>IF($A329="","",_xll.ciqfunctions.udf.CIQ($A329,"IQ_CURRENT_RATIO",IQ_LTM,IQ_TODAY,"CHP"))</f>
        <v/>
      </c>
      <c r="AC329" s="28" t="str">
        <f>IF($A329="","",_xll.ciqfunctions.udf.CIQ($A329,"IQ_QUICK_RATIO",IQ_LTM,IQ_TODAY,"CHP"))</f>
        <v/>
      </c>
    </row>
    <row r="330" spans="3:29" ht="12.75" customHeight="1" x14ac:dyDescent="0.2">
      <c r="C330" s="37" t="str">
        <f>IF($A330="","",_xll.ciqfunctions.udf.CIQ($A330,"IQ_PERIODDATE",IQ_LTM,IQ_TODAY,"CHP"))</f>
        <v/>
      </c>
      <c r="D330" s="28" t="str">
        <f>IF($A330="","",_xll.ciqfunctions.udf.CIQ($A330,"IQ_TOTAL_REV",IQ_LTM,IQ_TODAY,"CHP",,$B$4))</f>
        <v/>
      </c>
      <c r="E330" s="28" t="str">
        <f>IF($A330="","",_xll.ciqfunctions.udf.CIQ($A330,"IQ_TOTAL_EQUITY",IQ_LTM,IQ_TODAY,"CHP",,$B$4))</f>
        <v/>
      </c>
      <c r="F330" s="28" t="str">
        <f>IF($A330="","",_xll.ciqfunctions.udf.CIQ($A330,"IQ_RETURN_CAPITAL_CHP",IQ_LTM,IQ_TODAY,"CHP"))</f>
        <v/>
      </c>
      <c r="G330" s="28" t="str">
        <f>IF($A330="","",_xll.ciqfunctions.udf.CIQ($A330,"IQ_RECURRING_EARN_ASSETS",IQ_LTM,IQ_TODAY,"CHP"))</f>
        <v/>
      </c>
      <c r="H330" s="28" t="str">
        <f>IF($A330="","",_xll.ciqfunctions.udf.CIQ($A330,"IQ_NET_WORKING_CAP_REV",IQ_LTM,IQ_TODAY,"CHP"))</f>
        <v/>
      </c>
      <c r="I330" s="28" t="str">
        <f>IF($A330="","",_xll.ciqfunctions.udf.CIQ($A330,"IQ_ASSET_TURNOVER",IQ_LTM,IQ_TODAY,"CHP"))</f>
        <v/>
      </c>
      <c r="J330" s="28" t="str">
        <f>IF($A330="","",_xll.ciqfunctions.udf.CIQ($A330,"IQ_INTAN_ASSETS_REV",IQ_LTM,IQ_TODAY,"CHP"))</f>
        <v/>
      </c>
      <c r="K330" s="28" t="str">
        <f>IF($A330="","",_xll.ciqfunctions.udf.CIQ($A330,"IQ_NET_WORKING_CAP_TOTAL_ASSETS",IQ_LTM,IQ_TODAY,"CHP"))</f>
        <v/>
      </c>
      <c r="L330" s="28" t="str">
        <f>IF($A330="","",_xll.ciqfunctions.udf.CIQ($A330,"IQ_AP_AR",IQ_LTM,IQ_TODAY,"CHP"))</f>
        <v/>
      </c>
      <c r="M330" s="28" t="str">
        <f>IF($A330="","",_xll.ciqfunctions.udf.CIQ($A330,"IQ_MGMT_RATE_RETURN",IQ_LTM,IQ_TODAY,"CHP"))</f>
        <v/>
      </c>
      <c r="N330" s="28" t="str">
        <f>IF($A330="","",_xll.ciqfunctions.udf.CIQ($A330,"IQ_GROSS_MARGIN",IQ_LTM,IQ_TODAY,"CHP"))</f>
        <v/>
      </c>
      <c r="O330" s="28" t="str">
        <f>IF($A330="","",_xll.ciqfunctions.udf.CIQ($A330,"IQ_EBITDA_MARGIN",IQ_LTM,IQ_TODAY,"CHP"))</f>
        <v/>
      </c>
      <c r="Q330" s="28" t="str">
        <f>IF($A330="","",_xll.ciqfunctions.udf.CIQ($A330,"IQ_FFO_INT",IQ_LTM,IQ_TODAY,"CHP"))</f>
        <v/>
      </c>
      <c r="R330" s="28" t="str">
        <f>IF($A330="","",_xll.ciqfunctions.udf.CIQ($A330,"IQ_EBITDA_INT",IQ_LTM,IQ_TODAY,"CHP"))</f>
        <v/>
      </c>
      <c r="S330" s="28" t="str">
        <f>IF($A330="","",_xll.ciqfunctions.udf.CIQ($A330,"IQ_FFO_TOTAL_DEBT",IQ_LTM,IQ_TODAY,"CHP"))</f>
        <v/>
      </c>
      <c r="T330" s="28" t="str">
        <f>IF($A330="","",_xll.ciqfunctions.udf.CIQ($A330,"IQ_NET_DEBT_EBITDA",IQ_LTM,IQ_TODAY,"CHP"))</f>
        <v/>
      </c>
      <c r="U330" s="28" t="str">
        <f>IF($A330="","",_xll.ciqfunctions.udf.CIQ($A330,"IQ_TOTAL_DEBT_CAP",IQ_LTM,IQ_TODAY,"CHP"))</f>
        <v/>
      </c>
      <c r="V330" s="28" t="str">
        <f>IF($A330="","",_xll.ciqfunctions.udf.CIQ($A330,"IQ_DEBT_TOTAL_LIAB",IQ_LTM,IQ_TODAY,"CHP"))</f>
        <v/>
      </c>
      <c r="W330" s="28" t="str">
        <f>IF($A330="","",_xll.ciqfunctions.udf.CIQ($A330,"IQ_TOTAL_DEBT_TOTAL_REV",IQ_LTM,IQ_TODAY,"CHP"))</f>
        <v/>
      </c>
      <c r="Y330" s="28" t="str">
        <f>IF($A330="","",_xll.ciqfunctions.udf.CIQ($A330,"IQ_FFO_PLUS_CASH_ST_DEBT",IQ_LTM,IQ_TODAY,"CHP"))</f>
        <v/>
      </c>
      <c r="Z330" s="28" t="str">
        <f>IF($A330="","",_xll.ciqfunctions.udf.CIQ($A330,"IQ_FFO_GROSS_PROFIT",IQ_LTM,IQ_TODAY,"CHP"))</f>
        <v/>
      </c>
      <c r="AA330" s="28" t="str">
        <f>IF($A330="","",_xll.ciqfunctions.udf.CIQ($A330,"IQ_BASIC_DEFENSE_INTERVAL",IQ_LTM,IQ_TODAY,"CHP"))</f>
        <v/>
      </c>
      <c r="AB330" s="28" t="str">
        <f>IF($A330="","",_xll.ciqfunctions.udf.CIQ($A330,"IQ_CURRENT_RATIO",IQ_LTM,IQ_TODAY,"CHP"))</f>
        <v/>
      </c>
      <c r="AC330" s="28" t="str">
        <f>IF($A330="","",_xll.ciqfunctions.udf.CIQ($A330,"IQ_QUICK_RATIO",IQ_LTM,IQ_TODAY,"CHP"))</f>
        <v/>
      </c>
    </row>
    <row r="331" spans="3:29" ht="12.75" customHeight="1" x14ac:dyDescent="0.2">
      <c r="C331" s="37" t="str">
        <f>IF($A331="","",_xll.ciqfunctions.udf.CIQ($A331,"IQ_PERIODDATE",IQ_LTM,IQ_TODAY,"CHP"))</f>
        <v/>
      </c>
      <c r="D331" s="28" t="str">
        <f>IF($A331="","",_xll.ciqfunctions.udf.CIQ($A331,"IQ_TOTAL_REV",IQ_LTM,IQ_TODAY,"CHP",,$B$4))</f>
        <v/>
      </c>
      <c r="E331" s="28" t="str">
        <f>IF($A331="","",_xll.ciqfunctions.udf.CIQ($A331,"IQ_TOTAL_EQUITY",IQ_LTM,IQ_TODAY,"CHP",,$B$4))</f>
        <v/>
      </c>
      <c r="F331" s="28" t="str">
        <f>IF($A331="","",_xll.ciqfunctions.udf.CIQ($A331,"IQ_RETURN_CAPITAL_CHP",IQ_LTM,IQ_TODAY,"CHP"))</f>
        <v/>
      </c>
      <c r="G331" s="28" t="str">
        <f>IF($A331="","",_xll.ciqfunctions.udf.CIQ($A331,"IQ_RECURRING_EARN_ASSETS",IQ_LTM,IQ_TODAY,"CHP"))</f>
        <v/>
      </c>
      <c r="H331" s="28" t="str">
        <f>IF($A331="","",_xll.ciqfunctions.udf.CIQ($A331,"IQ_NET_WORKING_CAP_REV",IQ_LTM,IQ_TODAY,"CHP"))</f>
        <v/>
      </c>
      <c r="I331" s="28" t="str">
        <f>IF($A331="","",_xll.ciqfunctions.udf.CIQ($A331,"IQ_ASSET_TURNOVER",IQ_LTM,IQ_TODAY,"CHP"))</f>
        <v/>
      </c>
      <c r="J331" s="28" t="str">
        <f>IF($A331="","",_xll.ciqfunctions.udf.CIQ($A331,"IQ_INTAN_ASSETS_REV",IQ_LTM,IQ_TODAY,"CHP"))</f>
        <v/>
      </c>
      <c r="K331" s="28" t="str">
        <f>IF($A331="","",_xll.ciqfunctions.udf.CIQ($A331,"IQ_NET_WORKING_CAP_TOTAL_ASSETS",IQ_LTM,IQ_TODAY,"CHP"))</f>
        <v/>
      </c>
      <c r="L331" s="28" t="str">
        <f>IF($A331="","",_xll.ciqfunctions.udf.CIQ($A331,"IQ_AP_AR",IQ_LTM,IQ_TODAY,"CHP"))</f>
        <v/>
      </c>
      <c r="M331" s="28" t="str">
        <f>IF($A331="","",_xll.ciqfunctions.udf.CIQ($A331,"IQ_MGMT_RATE_RETURN",IQ_LTM,IQ_TODAY,"CHP"))</f>
        <v/>
      </c>
      <c r="N331" s="28" t="str">
        <f>IF($A331="","",_xll.ciqfunctions.udf.CIQ($A331,"IQ_GROSS_MARGIN",IQ_LTM,IQ_TODAY,"CHP"))</f>
        <v/>
      </c>
      <c r="O331" s="28" t="str">
        <f>IF($A331="","",_xll.ciqfunctions.udf.CIQ($A331,"IQ_EBITDA_MARGIN",IQ_LTM,IQ_TODAY,"CHP"))</f>
        <v/>
      </c>
      <c r="Q331" s="28" t="str">
        <f>IF($A331="","",_xll.ciqfunctions.udf.CIQ($A331,"IQ_FFO_INT",IQ_LTM,IQ_TODAY,"CHP"))</f>
        <v/>
      </c>
      <c r="R331" s="28" t="str">
        <f>IF($A331="","",_xll.ciqfunctions.udf.CIQ($A331,"IQ_EBITDA_INT",IQ_LTM,IQ_TODAY,"CHP"))</f>
        <v/>
      </c>
      <c r="S331" s="28" t="str">
        <f>IF($A331="","",_xll.ciqfunctions.udf.CIQ($A331,"IQ_FFO_TOTAL_DEBT",IQ_LTM,IQ_TODAY,"CHP"))</f>
        <v/>
      </c>
      <c r="T331" s="28" t="str">
        <f>IF($A331="","",_xll.ciqfunctions.udf.CIQ($A331,"IQ_NET_DEBT_EBITDA",IQ_LTM,IQ_TODAY,"CHP"))</f>
        <v/>
      </c>
      <c r="U331" s="28" t="str">
        <f>IF($A331="","",_xll.ciqfunctions.udf.CIQ($A331,"IQ_TOTAL_DEBT_CAP",IQ_LTM,IQ_TODAY,"CHP"))</f>
        <v/>
      </c>
      <c r="V331" s="28" t="str">
        <f>IF($A331="","",_xll.ciqfunctions.udf.CIQ($A331,"IQ_DEBT_TOTAL_LIAB",IQ_LTM,IQ_TODAY,"CHP"))</f>
        <v/>
      </c>
      <c r="W331" s="28" t="str">
        <f>IF($A331="","",_xll.ciqfunctions.udf.CIQ($A331,"IQ_TOTAL_DEBT_TOTAL_REV",IQ_LTM,IQ_TODAY,"CHP"))</f>
        <v/>
      </c>
      <c r="Y331" s="28" t="str">
        <f>IF($A331="","",_xll.ciqfunctions.udf.CIQ($A331,"IQ_FFO_PLUS_CASH_ST_DEBT",IQ_LTM,IQ_TODAY,"CHP"))</f>
        <v/>
      </c>
      <c r="Z331" s="28" t="str">
        <f>IF($A331="","",_xll.ciqfunctions.udf.CIQ($A331,"IQ_FFO_GROSS_PROFIT",IQ_LTM,IQ_TODAY,"CHP"))</f>
        <v/>
      </c>
      <c r="AA331" s="28" t="str">
        <f>IF($A331="","",_xll.ciqfunctions.udf.CIQ($A331,"IQ_BASIC_DEFENSE_INTERVAL",IQ_LTM,IQ_TODAY,"CHP"))</f>
        <v/>
      </c>
      <c r="AB331" s="28" t="str">
        <f>IF($A331="","",_xll.ciqfunctions.udf.CIQ($A331,"IQ_CURRENT_RATIO",IQ_LTM,IQ_TODAY,"CHP"))</f>
        <v/>
      </c>
      <c r="AC331" s="28" t="str">
        <f>IF($A331="","",_xll.ciqfunctions.udf.CIQ($A331,"IQ_QUICK_RATIO",IQ_LTM,IQ_TODAY,"CHP"))</f>
        <v/>
      </c>
    </row>
    <row r="332" spans="3:29" ht="12.75" customHeight="1" x14ac:dyDescent="0.2">
      <c r="C332" s="37" t="str">
        <f>IF($A332="","",_xll.ciqfunctions.udf.CIQ($A332,"IQ_PERIODDATE",IQ_LTM,IQ_TODAY,"CHP"))</f>
        <v/>
      </c>
      <c r="D332" s="28" t="str">
        <f>IF($A332="","",_xll.ciqfunctions.udf.CIQ($A332,"IQ_TOTAL_REV",IQ_LTM,IQ_TODAY,"CHP",,$B$4))</f>
        <v/>
      </c>
      <c r="E332" s="28" t="str">
        <f>IF($A332="","",_xll.ciqfunctions.udf.CIQ($A332,"IQ_TOTAL_EQUITY",IQ_LTM,IQ_TODAY,"CHP",,$B$4))</f>
        <v/>
      </c>
      <c r="F332" s="28" t="str">
        <f>IF($A332="","",_xll.ciqfunctions.udf.CIQ($A332,"IQ_RETURN_CAPITAL_CHP",IQ_LTM,IQ_TODAY,"CHP"))</f>
        <v/>
      </c>
      <c r="G332" s="28" t="str">
        <f>IF($A332="","",_xll.ciqfunctions.udf.CIQ($A332,"IQ_RECURRING_EARN_ASSETS",IQ_LTM,IQ_TODAY,"CHP"))</f>
        <v/>
      </c>
      <c r="H332" s="28" t="str">
        <f>IF($A332="","",_xll.ciqfunctions.udf.CIQ($A332,"IQ_NET_WORKING_CAP_REV",IQ_LTM,IQ_TODAY,"CHP"))</f>
        <v/>
      </c>
      <c r="I332" s="28" t="str">
        <f>IF($A332="","",_xll.ciqfunctions.udf.CIQ($A332,"IQ_ASSET_TURNOVER",IQ_LTM,IQ_TODAY,"CHP"))</f>
        <v/>
      </c>
      <c r="J332" s="28" t="str">
        <f>IF($A332="","",_xll.ciqfunctions.udf.CIQ($A332,"IQ_INTAN_ASSETS_REV",IQ_LTM,IQ_TODAY,"CHP"))</f>
        <v/>
      </c>
      <c r="K332" s="28" t="str">
        <f>IF($A332="","",_xll.ciqfunctions.udf.CIQ($A332,"IQ_NET_WORKING_CAP_TOTAL_ASSETS",IQ_LTM,IQ_TODAY,"CHP"))</f>
        <v/>
      </c>
      <c r="L332" s="28" t="str">
        <f>IF($A332="","",_xll.ciqfunctions.udf.CIQ($A332,"IQ_AP_AR",IQ_LTM,IQ_TODAY,"CHP"))</f>
        <v/>
      </c>
      <c r="M332" s="28" t="str">
        <f>IF($A332="","",_xll.ciqfunctions.udf.CIQ($A332,"IQ_MGMT_RATE_RETURN",IQ_LTM,IQ_TODAY,"CHP"))</f>
        <v/>
      </c>
      <c r="N332" s="28" t="str">
        <f>IF($A332="","",_xll.ciqfunctions.udf.CIQ($A332,"IQ_GROSS_MARGIN",IQ_LTM,IQ_TODAY,"CHP"))</f>
        <v/>
      </c>
      <c r="O332" s="28" t="str">
        <f>IF($A332="","",_xll.ciqfunctions.udf.CIQ($A332,"IQ_EBITDA_MARGIN",IQ_LTM,IQ_TODAY,"CHP"))</f>
        <v/>
      </c>
      <c r="Q332" s="28" t="str">
        <f>IF($A332="","",_xll.ciqfunctions.udf.CIQ($A332,"IQ_FFO_INT",IQ_LTM,IQ_TODAY,"CHP"))</f>
        <v/>
      </c>
      <c r="R332" s="28" t="str">
        <f>IF($A332="","",_xll.ciqfunctions.udf.CIQ($A332,"IQ_EBITDA_INT",IQ_LTM,IQ_TODAY,"CHP"))</f>
        <v/>
      </c>
      <c r="S332" s="28" t="str">
        <f>IF($A332="","",_xll.ciqfunctions.udf.CIQ($A332,"IQ_FFO_TOTAL_DEBT",IQ_LTM,IQ_TODAY,"CHP"))</f>
        <v/>
      </c>
      <c r="T332" s="28" t="str">
        <f>IF($A332="","",_xll.ciqfunctions.udf.CIQ($A332,"IQ_NET_DEBT_EBITDA",IQ_LTM,IQ_TODAY,"CHP"))</f>
        <v/>
      </c>
      <c r="U332" s="28" t="str">
        <f>IF($A332="","",_xll.ciqfunctions.udf.CIQ($A332,"IQ_TOTAL_DEBT_CAP",IQ_LTM,IQ_TODAY,"CHP"))</f>
        <v/>
      </c>
      <c r="V332" s="28" t="str">
        <f>IF($A332="","",_xll.ciqfunctions.udf.CIQ($A332,"IQ_DEBT_TOTAL_LIAB",IQ_LTM,IQ_TODAY,"CHP"))</f>
        <v/>
      </c>
      <c r="W332" s="28" t="str">
        <f>IF($A332="","",_xll.ciqfunctions.udf.CIQ($A332,"IQ_TOTAL_DEBT_TOTAL_REV",IQ_LTM,IQ_TODAY,"CHP"))</f>
        <v/>
      </c>
      <c r="Y332" s="28" t="str">
        <f>IF($A332="","",_xll.ciqfunctions.udf.CIQ($A332,"IQ_FFO_PLUS_CASH_ST_DEBT",IQ_LTM,IQ_TODAY,"CHP"))</f>
        <v/>
      </c>
      <c r="Z332" s="28" t="str">
        <f>IF($A332="","",_xll.ciqfunctions.udf.CIQ($A332,"IQ_FFO_GROSS_PROFIT",IQ_LTM,IQ_TODAY,"CHP"))</f>
        <v/>
      </c>
      <c r="AA332" s="28" t="str">
        <f>IF($A332="","",_xll.ciqfunctions.udf.CIQ($A332,"IQ_BASIC_DEFENSE_INTERVAL",IQ_LTM,IQ_TODAY,"CHP"))</f>
        <v/>
      </c>
      <c r="AB332" s="28" t="str">
        <f>IF($A332="","",_xll.ciqfunctions.udf.CIQ($A332,"IQ_CURRENT_RATIO",IQ_LTM,IQ_TODAY,"CHP"))</f>
        <v/>
      </c>
      <c r="AC332" s="28" t="str">
        <f>IF($A332="","",_xll.ciqfunctions.udf.CIQ($A332,"IQ_QUICK_RATIO",IQ_LTM,IQ_TODAY,"CHP"))</f>
        <v/>
      </c>
    </row>
    <row r="333" spans="3:29" ht="12.75" customHeight="1" x14ac:dyDescent="0.2">
      <c r="C333" s="37" t="str">
        <f>IF($A333="","",_xll.ciqfunctions.udf.CIQ($A333,"IQ_PERIODDATE",IQ_LTM,IQ_TODAY,"CHP"))</f>
        <v/>
      </c>
      <c r="D333" s="28" t="str">
        <f>IF($A333="","",_xll.ciqfunctions.udf.CIQ($A333,"IQ_TOTAL_REV",IQ_LTM,IQ_TODAY,"CHP",,$B$4))</f>
        <v/>
      </c>
      <c r="E333" s="28" t="str">
        <f>IF($A333="","",_xll.ciqfunctions.udf.CIQ($A333,"IQ_TOTAL_EQUITY",IQ_LTM,IQ_TODAY,"CHP",,$B$4))</f>
        <v/>
      </c>
      <c r="F333" s="28" t="str">
        <f>IF($A333="","",_xll.ciqfunctions.udf.CIQ($A333,"IQ_RETURN_CAPITAL_CHP",IQ_LTM,IQ_TODAY,"CHP"))</f>
        <v/>
      </c>
      <c r="G333" s="28" t="str">
        <f>IF($A333="","",_xll.ciqfunctions.udf.CIQ($A333,"IQ_RECURRING_EARN_ASSETS",IQ_LTM,IQ_TODAY,"CHP"))</f>
        <v/>
      </c>
      <c r="H333" s="28" t="str">
        <f>IF($A333="","",_xll.ciqfunctions.udf.CIQ($A333,"IQ_NET_WORKING_CAP_REV",IQ_LTM,IQ_TODAY,"CHP"))</f>
        <v/>
      </c>
      <c r="I333" s="28" t="str">
        <f>IF($A333="","",_xll.ciqfunctions.udf.CIQ($A333,"IQ_ASSET_TURNOVER",IQ_LTM,IQ_TODAY,"CHP"))</f>
        <v/>
      </c>
      <c r="J333" s="28" t="str">
        <f>IF($A333="","",_xll.ciqfunctions.udf.CIQ($A333,"IQ_INTAN_ASSETS_REV",IQ_LTM,IQ_TODAY,"CHP"))</f>
        <v/>
      </c>
      <c r="K333" s="28" t="str">
        <f>IF($A333="","",_xll.ciqfunctions.udf.CIQ($A333,"IQ_NET_WORKING_CAP_TOTAL_ASSETS",IQ_LTM,IQ_TODAY,"CHP"))</f>
        <v/>
      </c>
      <c r="L333" s="28" t="str">
        <f>IF($A333="","",_xll.ciqfunctions.udf.CIQ($A333,"IQ_AP_AR",IQ_LTM,IQ_TODAY,"CHP"))</f>
        <v/>
      </c>
      <c r="M333" s="28" t="str">
        <f>IF($A333="","",_xll.ciqfunctions.udf.CIQ($A333,"IQ_MGMT_RATE_RETURN",IQ_LTM,IQ_TODAY,"CHP"))</f>
        <v/>
      </c>
      <c r="N333" s="28" t="str">
        <f>IF($A333="","",_xll.ciqfunctions.udf.CIQ($A333,"IQ_GROSS_MARGIN",IQ_LTM,IQ_TODAY,"CHP"))</f>
        <v/>
      </c>
      <c r="O333" s="28" t="str">
        <f>IF($A333="","",_xll.ciqfunctions.udf.CIQ($A333,"IQ_EBITDA_MARGIN",IQ_LTM,IQ_TODAY,"CHP"))</f>
        <v/>
      </c>
      <c r="Q333" s="28" t="str">
        <f>IF($A333="","",_xll.ciqfunctions.udf.CIQ($A333,"IQ_FFO_INT",IQ_LTM,IQ_TODAY,"CHP"))</f>
        <v/>
      </c>
      <c r="R333" s="28" t="str">
        <f>IF($A333="","",_xll.ciqfunctions.udf.CIQ($A333,"IQ_EBITDA_INT",IQ_LTM,IQ_TODAY,"CHP"))</f>
        <v/>
      </c>
      <c r="S333" s="28" t="str">
        <f>IF($A333="","",_xll.ciqfunctions.udf.CIQ($A333,"IQ_FFO_TOTAL_DEBT",IQ_LTM,IQ_TODAY,"CHP"))</f>
        <v/>
      </c>
      <c r="T333" s="28" t="str">
        <f>IF($A333="","",_xll.ciqfunctions.udf.CIQ($A333,"IQ_NET_DEBT_EBITDA",IQ_LTM,IQ_TODAY,"CHP"))</f>
        <v/>
      </c>
      <c r="U333" s="28" t="str">
        <f>IF($A333="","",_xll.ciqfunctions.udf.CIQ($A333,"IQ_TOTAL_DEBT_CAP",IQ_LTM,IQ_TODAY,"CHP"))</f>
        <v/>
      </c>
      <c r="V333" s="28" t="str">
        <f>IF($A333="","",_xll.ciqfunctions.udf.CIQ($A333,"IQ_DEBT_TOTAL_LIAB",IQ_LTM,IQ_TODAY,"CHP"))</f>
        <v/>
      </c>
      <c r="W333" s="28" t="str">
        <f>IF($A333="","",_xll.ciqfunctions.udf.CIQ($A333,"IQ_TOTAL_DEBT_TOTAL_REV",IQ_LTM,IQ_TODAY,"CHP"))</f>
        <v/>
      </c>
      <c r="Y333" s="28" t="str">
        <f>IF($A333="","",_xll.ciqfunctions.udf.CIQ($A333,"IQ_FFO_PLUS_CASH_ST_DEBT",IQ_LTM,IQ_TODAY,"CHP"))</f>
        <v/>
      </c>
      <c r="Z333" s="28" t="str">
        <f>IF($A333="","",_xll.ciqfunctions.udf.CIQ($A333,"IQ_FFO_GROSS_PROFIT",IQ_LTM,IQ_TODAY,"CHP"))</f>
        <v/>
      </c>
      <c r="AA333" s="28" t="str">
        <f>IF($A333="","",_xll.ciqfunctions.udf.CIQ($A333,"IQ_BASIC_DEFENSE_INTERVAL",IQ_LTM,IQ_TODAY,"CHP"))</f>
        <v/>
      </c>
      <c r="AB333" s="28" t="str">
        <f>IF($A333="","",_xll.ciqfunctions.udf.CIQ($A333,"IQ_CURRENT_RATIO",IQ_LTM,IQ_TODAY,"CHP"))</f>
        <v/>
      </c>
      <c r="AC333" s="28" t="str">
        <f>IF($A333="","",_xll.ciqfunctions.udf.CIQ($A333,"IQ_QUICK_RATIO",IQ_LTM,IQ_TODAY,"CHP"))</f>
        <v/>
      </c>
    </row>
    <row r="334" spans="3:29" ht="12.75" customHeight="1" x14ac:dyDescent="0.2">
      <c r="C334" s="37" t="str">
        <f>IF($A334="","",_xll.ciqfunctions.udf.CIQ($A334,"IQ_PERIODDATE",IQ_LTM,IQ_TODAY,"CHP"))</f>
        <v/>
      </c>
      <c r="D334" s="28" t="str">
        <f>IF($A334="","",_xll.ciqfunctions.udf.CIQ($A334,"IQ_TOTAL_REV",IQ_LTM,IQ_TODAY,"CHP",,$B$4))</f>
        <v/>
      </c>
      <c r="E334" s="28" t="str">
        <f>IF($A334="","",_xll.ciqfunctions.udf.CIQ($A334,"IQ_TOTAL_EQUITY",IQ_LTM,IQ_TODAY,"CHP",,$B$4))</f>
        <v/>
      </c>
      <c r="F334" s="28" t="str">
        <f>IF($A334="","",_xll.ciqfunctions.udf.CIQ($A334,"IQ_RETURN_CAPITAL_CHP",IQ_LTM,IQ_TODAY,"CHP"))</f>
        <v/>
      </c>
      <c r="G334" s="28" t="str">
        <f>IF($A334="","",_xll.ciqfunctions.udf.CIQ($A334,"IQ_RECURRING_EARN_ASSETS",IQ_LTM,IQ_TODAY,"CHP"))</f>
        <v/>
      </c>
      <c r="H334" s="28" t="str">
        <f>IF($A334="","",_xll.ciqfunctions.udf.CIQ($A334,"IQ_NET_WORKING_CAP_REV",IQ_LTM,IQ_TODAY,"CHP"))</f>
        <v/>
      </c>
      <c r="I334" s="28" t="str">
        <f>IF($A334="","",_xll.ciqfunctions.udf.CIQ($A334,"IQ_ASSET_TURNOVER",IQ_LTM,IQ_TODAY,"CHP"))</f>
        <v/>
      </c>
      <c r="J334" s="28" t="str">
        <f>IF($A334="","",_xll.ciqfunctions.udf.CIQ($A334,"IQ_INTAN_ASSETS_REV",IQ_LTM,IQ_TODAY,"CHP"))</f>
        <v/>
      </c>
      <c r="K334" s="28" t="str">
        <f>IF($A334="","",_xll.ciqfunctions.udf.CIQ($A334,"IQ_NET_WORKING_CAP_TOTAL_ASSETS",IQ_LTM,IQ_TODAY,"CHP"))</f>
        <v/>
      </c>
      <c r="L334" s="28" t="str">
        <f>IF($A334="","",_xll.ciqfunctions.udf.CIQ($A334,"IQ_AP_AR",IQ_LTM,IQ_TODAY,"CHP"))</f>
        <v/>
      </c>
      <c r="M334" s="28" t="str">
        <f>IF($A334="","",_xll.ciqfunctions.udf.CIQ($A334,"IQ_MGMT_RATE_RETURN",IQ_LTM,IQ_TODAY,"CHP"))</f>
        <v/>
      </c>
      <c r="N334" s="28" t="str">
        <f>IF($A334="","",_xll.ciqfunctions.udf.CIQ($A334,"IQ_GROSS_MARGIN",IQ_LTM,IQ_TODAY,"CHP"))</f>
        <v/>
      </c>
      <c r="O334" s="28" t="str">
        <f>IF($A334="","",_xll.ciqfunctions.udf.CIQ($A334,"IQ_EBITDA_MARGIN",IQ_LTM,IQ_TODAY,"CHP"))</f>
        <v/>
      </c>
      <c r="Q334" s="28" t="str">
        <f>IF($A334="","",_xll.ciqfunctions.udf.CIQ($A334,"IQ_FFO_INT",IQ_LTM,IQ_TODAY,"CHP"))</f>
        <v/>
      </c>
      <c r="R334" s="28" t="str">
        <f>IF($A334="","",_xll.ciqfunctions.udf.CIQ($A334,"IQ_EBITDA_INT",IQ_LTM,IQ_TODAY,"CHP"))</f>
        <v/>
      </c>
      <c r="S334" s="28" t="str">
        <f>IF($A334="","",_xll.ciqfunctions.udf.CIQ($A334,"IQ_FFO_TOTAL_DEBT",IQ_LTM,IQ_TODAY,"CHP"))</f>
        <v/>
      </c>
      <c r="T334" s="28" t="str">
        <f>IF($A334="","",_xll.ciqfunctions.udf.CIQ($A334,"IQ_NET_DEBT_EBITDA",IQ_LTM,IQ_TODAY,"CHP"))</f>
        <v/>
      </c>
      <c r="U334" s="28" t="str">
        <f>IF($A334="","",_xll.ciqfunctions.udf.CIQ($A334,"IQ_TOTAL_DEBT_CAP",IQ_LTM,IQ_TODAY,"CHP"))</f>
        <v/>
      </c>
      <c r="V334" s="28" t="str">
        <f>IF($A334="","",_xll.ciqfunctions.udf.CIQ($A334,"IQ_DEBT_TOTAL_LIAB",IQ_LTM,IQ_TODAY,"CHP"))</f>
        <v/>
      </c>
      <c r="W334" s="28" t="str">
        <f>IF($A334="","",_xll.ciqfunctions.udf.CIQ($A334,"IQ_TOTAL_DEBT_TOTAL_REV",IQ_LTM,IQ_TODAY,"CHP"))</f>
        <v/>
      </c>
      <c r="Y334" s="28" t="str">
        <f>IF($A334="","",_xll.ciqfunctions.udf.CIQ($A334,"IQ_FFO_PLUS_CASH_ST_DEBT",IQ_LTM,IQ_TODAY,"CHP"))</f>
        <v/>
      </c>
      <c r="Z334" s="28" t="str">
        <f>IF($A334="","",_xll.ciqfunctions.udf.CIQ($A334,"IQ_FFO_GROSS_PROFIT",IQ_LTM,IQ_TODAY,"CHP"))</f>
        <v/>
      </c>
      <c r="AA334" s="28" t="str">
        <f>IF($A334="","",_xll.ciqfunctions.udf.CIQ($A334,"IQ_BASIC_DEFENSE_INTERVAL",IQ_LTM,IQ_TODAY,"CHP"))</f>
        <v/>
      </c>
      <c r="AB334" s="28" t="str">
        <f>IF($A334="","",_xll.ciqfunctions.udf.CIQ($A334,"IQ_CURRENT_RATIO",IQ_LTM,IQ_TODAY,"CHP"))</f>
        <v/>
      </c>
      <c r="AC334" s="28" t="str">
        <f>IF($A334="","",_xll.ciqfunctions.udf.CIQ($A334,"IQ_QUICK_RATIO",IQ_LTM,IQ_TODAY,"CHP"))</f>
        <v/>
      </c>
    </row>
    <row r="335" spans="3:29" ht="12.75" customHeight="1" x14ac:dyDescent="0.2">
      <c r="C335" s="37" t="str">
        <f>IF($A335="","",_xll.ciqfunctions.udf.CIQ($A335,"IQ_PERIODDATE",IQ_LTM,IQ_TODAY,"CHP"))</f>
        <v/>
      </c>
      <c r="D335" s="28" t="str">
        <f>IF($A335="","",_xll.ciqfunctions.udf.CIQ($A335,"IQ_TOTAL_REV",IQ_LTM,IQ_TODAY,"CHP",,$B$4))</f>
        <v/>
      </c>
      <c r="E335" s="28" t="str">
        <f>IF($A335="","",_xll.ciqfunctions.udf.CIQ($A335,"IQ_TOTAL_EQUITY",IQ_LTM,IQ_TODAY,"CHP",,$B$4))</f>
        <v/>
      </c>
      <c r="F335" s="28" t="str">
        <f>IF($A335="","",_xll.ciqfunctions.udf.CIQ($A335,"IQ_RETURN_CAPITAL_CHP",IQ_LTM,IQ_TODAY,"CHP"))</f>
        <v/>
      </c>
      <c r="G335" s="28" t="str">
        <f>IF($A335="","",_xll.ciqfunctions.udf.CIQ($A335,"IQ_RECURRING_EARN_ASSETS",IQ_LTM,IQ_TODAY,"CHP"))</f>
        <v/>
      </c>
      <c r="H335" s="28" t="str">
        <f>IF($A335="","",_xll.ciqfunctions.udf.CIQ($A335,"IQ_NET_WORKING_CAP_REV",IQ_LTM,IQ_TODAY,"CHP"))</f>
        <v/>
      </c>
      <c r="I335" s="28" t="str">
        <f>IF($A335="","",_xll.ciqfunctions.udf.CIQ($A335,"IQ_ASSET_TURNOVER",IQ_LTM,IQ_TODAY,"CHP"))</f>
        <v/>
      </c>
      <c r="J335" s="28" t="str">
        <f>IF($A335="","",_xll.ciqfunctions.udf.CIQ($A335,"IQ_INTAN_ASSETS_REV",IQ_LTM,IQ_TODAY,"CHP"))</f>
        <v/>
      </c>
      <c r="K335" s="28" t="str">
        <f>IF($A335="","",_xll.ciqfunctions.udf.CIQ($A335,"IQ_NET_WORKING_CAP_TOTAL_ASSETS",IQ_LTM,IQ_TODAY,"CHP"))</f>
        <v/>
      </c>
      <c r="L335" s="28" t="str">
        <f>IF($A335="","",_xll.ciqfunctions.udf.CIQ($A335,"IQ_AP_AR",IQ_LTM,IQ_TODAY,"CHP"))</f>
        <v/>
      </c>
      <c r="M335" s="28" t="str">
        <f>IF($A335="","",_xll.ciqfunctions.udf.CIQ($A335,"IQ_MGMT_RATE_RETURN",IQ_LTM,IQ_TODAY,"CHP"))</f>
        <v/>
      </c>
      <c r="N335" s="28" t="str">
        <f>IF($A335="","",_xll.ciqfunctions.udf.CIQ($A335,"IQ_GROSS_MARGIN",IQ_LTM,IQ_TODAY,"CHP"))</f>
        <v/>
      </c>
      <c r="O335" s="28" t="str">
        <f>IF($A335="","",_xll.ciqfunctions.udf.CIQ($A335,"IQ_EBITDA_MARGIN",IQ_LTM,IQ_TODAY,"CHP"))</f>
        <v/>
      </c>
      <c r="Q335" s="28" t="str">
        <f>IF($A335="","",_xll.ciqfunctions.udf.CIQ($A335,"IQ_FFO_INT",IQ_LTM,IQ_TODAY,"CHP"))</f>
        <v/>
      </c>
      <c r="R335" s="28" t="str">
        <f>IF($A335="","",_xll.ciqfunctions.udf.CIQ($A335,"IQ_EBITDA_INT",IQ_LTM,IQ_TODAY,"CHP"))</f>
        <v/>
      </c>
      <c r="S335" s="28" t="str">
        <f>IF($A335="","",_xll.ciqfunctions.udf.CIQ($A335,"IQ_FFO_TOTAL_DEBT",IQ_LTM,IQ_TODAY,"CHP"))</f>
        <v/>
      </c>
      <c r="T335" s="28" t="str">
        <f>IF($A335="","",_xll.ciqfunctions.udf.CIQ($A335,"IQ_NET_DEBT_EBITDA",IQ_LTM,IQ_TODAY,"CHP"))</f>
        <v/>
      </c>
      <c r="U335" s="28" t="str">
        <f>IF($A335="","",_xll.ciqfunctions.udf.CIQ($A335,"IQ_TOTAL_DEBT_CAP",IQ_LTM,IQ_TODAY,"CHP"))</f>
        <v/>
      </c>
      <c r="V335" s="28" t="str">
        <f>IF($A335="","",_xll.ciqfunctions.udf.CIQ($A335,"IQ_DEBT_TOTAL_LIAB",IQ_LTM,IQ_TODAY,"CHP"))</f>
        <v/>
      </c>
      <c r="W335" s="28" t="str">
        <f>IF($A335="","",_xll.ciqfunctions.udf.CIQ($A335,"IQ_TOTAL_DEBT_TOTAL_REV",IQ_LTM,IQ_TODAY,"CHP"))</f>
        <v/>
      </c>
      <c r="Y335" s="28" t="str">
        <f>IF($A335="","",_xll.ciqfunctions.udf.CIQ($A335,"IQ_FFO_PLUS_CASH_ST_DEBT",IQ_LTM,IQ_TODAY,"CHP"))</f>
        <v/>
      </c>
      <c r="Z335" s="28" t="str">
        <f>IF($A335="","",_xll.ciqfunctions.udf.CIQ($A335,"IQ_FFO_GROSS_PROFIT",IQ_LTM,IQ_TODAY,"CHP"))</f>
        <v/>
      </c>
      <c r="AA335" s="28" t="str">
        <f>IF($A335="","",_xll.ciqfunctions.udf.CIQ($A335,"IQ_BASIC_DEFENSE_INTERVAL",IQ_LTM,IQ_TODAY,"CHP"))</f>
        <v/>
      </c>
      <c r="AB335" s="28" t="str">
        <f>IF($A335="","",_xll.ciqfunctions.udf.CIQ($A335,"IQ_CURRENT_RATIO",IQ_LTM,IQ_TODAY,"CHP"))</f>
        <v/>
      </c>
      <c r="AC335" s="28" t="str">
        <f>IF($A335="","",_xll.ciqfunctions.udf.CIQ($A335,"IQ_QUICK_RATIO",IQ_LTM,IQ_TODAY,"CHP"))</f>
        <v/>
      </c>
    </row>
    <row r="336" spans="3:29" ht="12.75" customHeight="1" x14ac:dyDescent="0.2">
      <c r="C336" s="37" t="str">
        <f>IF($A336="","",_xll.ciqfunctions.udf.CIQ($A336,"IQ_PERIODDATE",IQ_LTM,IQ_TODAY,"CHP"))</f>
        <v/>
      </c>
      <c r="D336" s="28" t="str">
        <f>IF($A336="","",_xll.ciqfunctions.udf.CIQ($A336,"IQ_TOTAL_REV",IQ_LTM,IQ_TODAY,"CHP",,$B$4))</f>
        <v/>
      </c>
      <c r="E336" s="28" t="str">
        <f>IF($A336="","",_xll.ciqfunctions.udf.CIQ($A336,"IQ_TOTAL_EQUITY",IQ_LTM,IQ_TODAY,"CHP",,$B$4))</f>
        <v/>
      </c>
      <c r="F336" s="28" t="str">
        <f>IF($A336="","",_xll.ciqfunctions.udf.CIQ($A336,"IQ_RETURN_CAPITAL_CHP",IQ_LTM,IQ_TODAY,"CHP"))</f>
        <v/>
      </c>
      <c r="G336" s="28" t="str">
        <f>IF($A336="","",_xll.ciqfunctions.udf.CIQ($A336,"IQ_RECURRING_EARN_ASSETS",IQ_LTM,IQ_TODAY,"CHP"))</f>
        <v/>
      </c>
      <c r="H336" s="28" t="str">
        <f>IF($A336="","",_xll.ciqfunctions.udf.CIQ($A336,"IQ_NET_WORKING_CAP_REV",IQ_LTM,IQ_TODAY,"CHP"))</f>
        <v/>
      </c>
      <c r="I336" s="28" t="str">
        <f>IF($A336="","",_xll.ciqfunctions.udf.CIQ($A336,"IQ_ASSET_TURNOVER",IQ_LTM,IQ_TODAY,"CHP"))</f>
        <v/>
      </c>
      <c r="J336" s="28" t="str">
        <f>IF($A336="","",_xll.ciqfunctions.udf.CIQ($A336,"IQ_INTAN_ASSETS_REV",IQ_LTM,IQ_TODAY,"CHP"))</f>
        <v/>
      </c>
      <c r="K336" s="28" t="str">
        <f>IF($A336="","",_xll.ciqfunctions.udf.CIQ($A336,"IQ_NET_WORKING_CAP_TOTAL_ASSETS",IQ_LTM,IQ_TODAY,"CHP"))</f>
        <v/>
      </c>
      <c r="L336" s="28" t="str">
        <f>IF($A336="","",_xll.ciqfunctions.udf.CIQ($A336,"IQ_AP_AR",IQ_LTM,IQ_TODAY,"CHP"))</f>
        <v/>
      </c>
      <c r="M336" s="28" t="str">
        <f>IF($A336="","",_xll.ciqfunctions.udf.CIQ($A336,"IQ_MGMT_RATE_RETURN",IQ_LTM,IQ_TODAY,"CHP"))</f>
        <v/>
      </c>
      <c r="N336" s="28" t="str">
        <f>IF($A336="","",_xll.ciqfunctions.udf.CIQ($A336,"IQ_GROSS_MARGIN",IQ_LTM,IQ_TODAY,"CHP"))</f>
        <v/>
      </c>
      <c r="O336" s="28" t="str">
        <f>IF($A336="","",_xll.ciqfunctions.udf.CIQ($A336,"IQ_EBITDA_MARGIN",IQ_LTM,IQ_TODAY,"CHP"))</f>
        <v/>
      </c>
      <c r="Q336" s="28" t="str">
        <f>IF($A336="","",_xll.ciqfunctions.udf.CIQ($A336,"IQ_FFO_INT",IQ_LTM,IQ_TODAY,"CHP"))</f>
        <v/>
      </c>
      <c r="R336" s="28" t="str">
        <f>IF($A336="","",_xll.ciqfunctions.udf.CIQ($A336,"IQ_EBITDA_INT",IQ_LTM,IQ_TODAY,"CHP"))</f>
        <v/>
      </c>
      <c r="S336" s="28" t="str">
        <f>IF($A336="","",_xll.ciqfunctions.udf.CIQ($A336,"IQ_FFO_TOTAL_DEBT",IQ_LTM,IQ_TODAY,"CHP"))</f>
        <v/>
      </c>
      <c r="T336" s="28" t="str">
        <f>IF($A336="","",_xll.ciqfunctions.udf.CIQ($A336,"IQ_NET_DEBT_EBITDA",IQ_LTM,IQ_TODAY,"CHP"))</f>
        <v/>
      </c>
      <c r="U336" s="28" t="str">
        <f>IF($A336="","",_xll.ciqfunctions.udf.CIQ($A336,"IQ_TOTAL_DEBT_CAP",IQ_LTM,IQ_TODAY,"CHP"))</f>
        <v/>
      </c>
      <c r="V336" s="28" t="str">
        <f>IF($A336="","",_xll.ciqfunctions.udf.CIQ($A336,"IQ_DEBT_TOTAL_LIAB",IQ_LTM,IQ_TODAY,"CHP"))</f>
        <v/>
      </c>
      <c r="W336" s="28" t="str">
        <f>IF($A336="","",_xll.ciqfunctions.udf.CIQ($A336,"IQ_TOTAL_DEBT_TOTAL_REV",IQ_LTM,IQ_TODAY,"CHP"))</f>
        <v/>
      </c>
      <c r="Y336" s="28" t="str">
        <f>IF($A336="","",_xll.ciqfunctions.udf.CIQ($A336,"IQ_FFO_PLUS_CASH_ST_DEBT",IQ_LTM,IQ_TODAY,"CHP"))</f>
        <v/>
      </c>
      <c r="Z336" s="28" t="str">
        <f>IF($A336="","",_xll.ciqfunctions.udf.CIQ($A336,"IQ_FFO_GROSS_PROFIT",IQ_LTM,IQ_TODAY,"CHP"))</f>
        <v/>
      </c>
      <c r="AA336" s="28" t="str">
        <f>IF($A336="","",_xll.ciqfunctions.udf.CIQ($A336,"IQ_BASIC_DEFENSE_INTERVAL",IQ_LTM,IQ_TODAY,"CHP"))</f>
        <v/>
      </c>
      <c r="AB336" s="28" t="str">
        <f>IF($A336="","",_xll.ciqfunctions.udf.CIQ($A336,"IQ_CURRENT_RATIO",IQ_LTM,IQ_TODAY,"CHP"))</f>
        <v/>
      </c>
      <c r="AC336" s="28" t="str">
        <f>IF($A336="","",_xll.ciqfunctions.udf.CIQ($A336,"IQ_QUICK_RATIO",IQ_LTM,IQ_TODAY,"CHP"))</f>
        <v/>
      </c>
    </row>
    <row r="337" spans="3:29" ht="12.75" customHeight="1" x14ac:dyDescent="0.2">
      <c r="C337" s="37" t="str">
        <f>IF($A337="","",_xll.ciqfunctions.udf.CIQ($A337,"IQ_PERIODDATE",IQ_LTM,IQ_TODAY,"CHP"))</f>
        <v/>
      </c>
      <c r="D337" s="28" t="str">
        <f>IF($A337="","",_xll.ciqfunctions.udf.CIQ($A337,"IQ_TOTAL_REV",IQ_LTM,IQ_TODAY,"CHP",,$B$4))</f>
        <v/>
      </c>
      <c r="E337" s="28" t="str">
        <f>IF($A337="","",_xll.ciqfunctions.udf.CIQ($A337,"IQ_TOTAL_EQUITY",IQ_LTM,IQ_TODAY,"CHP",,$B$4))</f>
        <v/>
      </c>
      <c r="F337" s="28" t="str">
        <f>IF($A337="","",_xll.ciqfunctions.udf.CIQ($A337,"IQ_RETURN_CAPITAL_CHP",IQ_LTM,IQ_TODAY,"CHP"))</f>
        <v/>
      </c>
      <c r="G337" s="28" t="str">
        <f>IF($A337="","",_xll.ciqfunctions.udf.CIQ($A337,"IQ_RECURRING_EARN_ASSETS",IQ_LTM,IQ_TODAY,"CHP"))</f>
        <v/>
      </c>
      <c r="H337" s="28" t="str">
        <f>IF($A337="","",_xll.ciqfunctions.udf.CIQ($A337,"IQ_NET_WORKING_CAP_REV",IQ_LTM,IQ_TODAY,"CHP"))</f>
        <v/>
      </c>
      <c r="I337" s="28" t="str">
        <f>IF($A337="","",_xll.ciqfunctions.udf.CIQ($A337,"IQ_ASSET_TURNOVER",IQ_LTM,IQ_TODAY,"CHP"))</f>
        <v/>
      </c>
      <c r="J337" s="28" t="str">
        <f>IF($A337="","",_xll.ciqfunctions.udf.CIQ($A337,"IQ_INTAN_ASSETS_REV",IQ_LTM,IQ_TODAY,"CHP"))</f>
        <v/>
      </c>
      <c r="K337" s="28" t="str">
        <f>IF($A337="","",_xll.ciqfunctions.udf.CIQ($A337,"IQ_NET_WORKING_CAP_TOTAL_ASSETS",IQ_LTM,IQ_TODAY,"CHP"))</f>
        <v/>
      </c>
      <c r="L337" s="28" t="str">
        <f>IF($A337="","",_xll.ciqfunctions.udf.CIQ($A337,"IQ_AP_AR",IQ_LTM,IQ_TODAY,"CHP"))</f>
        <v/>
      </c>
      <c r="M337" s="28" t="str">
        <f>IF($A337="","",_xll.ciqfunctions.udf.CIQ($A337,"IQ_MGMT_RATE_RETURN",IQ_LTM,IQ_TODAY,"CHP"))</f>
        <v/>
      </c>
      <c r="N337" s="28" t="str">
        <f>IF($A337="","",_xll.ciqfunctions.udf.CIQ($A337,"IQ_GROSS_MARGIN",IQ_LTM,IQ_TODAY,"CHP"))</f>
        <v/>
      </c>
      <c r="O337" s="28" t="str">
        <f>IF($A337="","",_xll.ciqfunctions.udf.CIQ($A337,"IQ_EBITDA_MARGIN",IQ_LTM,IQ_TODAY,"CHP"))</f>
        <v/>
      </c>
      <c r="Q337" s="28" t="str">
        <f>IF($A337="","",_xll.ciqfunctions.udf.CIQ($A337,"IQ_FFO_INT",IQ_LTM,IQ_TODAY,"CHP"))</f>
        <v/>
      </c>
      <c r="R337" s="28" t="str">
        <f>IF($A337="","",_xll.ciqfunctions.udf.CIQ($A337,"IQ_EBITDA_INT",IQ_LTM,IQ_TODAY,"CHP"))</f>
        <v/>
      </c>
      <c r="S337" s="28" t="str">
        <f>IF($A337="","",_xll.ciqfunctions.udf.CIQ($A337,"IQ_FFO_TOTAL_DEBT",IQ_LTM,IQ_TODAY,"CHP"))</f>
        <v/>
      </c>
      <c r="T337" s="28" t="str">
        <f>IF($A337="","",_xll.ciqfunctions.udf.CIQ($A337,"IQ_NET_DEBT_EBITDA",IQ_LTM,IQ_TODAY,"CHP"))</f>
        <v/>
      </c>
      <c r="U337" s="28" t="str">
        <f>IF($A337="","",_xll.ciqfunctions.udf.CIQ($A337,"IQ_TOTAL_DEBT_CAP",IQ_LTM,IQ_TODAY,"CHP"))</f>
        <v/>
      </c>
      <c r="V337" s="28" t="str">
        <f>IF($A337="","",_xll.ciqfunctions.udf.CIQ($A337,"IQ_DEBT_TOTAL_LIAB",IQ_LTM,IQ_TODAY,"CHP"))</f>
        <v/>
      </c>
      <c r="W337" s="28" t="str">
        <f>IF($A337="","",_xll.ciqfunctions.udf.CIQ($A337,"IQ_TOTAL_DEBT_TOTAL_REV",IQ_LTM,IQ_TODAY,"CHP"))</f>
        <v/>
      </c>
      <c r="Y337" s="28" t="str">
        <f>IF($A337="","",_xll.ciqfunctions.udf.CIQ($A337,"IQ_FFO_PLUS_CASH_ST_DEBT",IQ_LTM,IQ_TODAY,"CHP"))</f>
        <v/>
      </c>
      <c r="Z337" s="28" t="str">
        <f>IF($A337="","",_xll.ciqfunctions.udf.CIQ($A337,"IQ_FFO_GROSS_PROFIT",IQ_LTM,IQ_TODAY,"CHP"))</f>
        <v/>
      </c>
      <c r="AA337" s="28" t="str">
        <f>IF($A337="","",_xll.ciqfunctions.udf.CIQ($A337,"IQ_BASIC_DEFENSE_INTERVAL",IQ_LTM,IQ_TODAY,"CHP"))</f>
        <v/>
      </c>
      <c r="AB337" s="28" t="str">
        <f>IF($A337="","",_xll.ciqfunctions.udf.CIQ($A337,"IQ_CURRENT_RATIO",IQ_LTM,IQ_TODAY,"CHP"))</f>
        <v/>
      </c>
      <c r="AC337" s="28" t="str">
        <f>IF($A337="","",_xll.ciqfunctions.udf.CIQ($A337,"IQ_QUICK_RATIO",IQ_LTM,IQ_TODAY,"CHP"))</f>
        <v/>
      </c>
    </row>
    <row r="338" spans="3:29" ht="12.75" customHeight="1" x14ac:dyDescent="0.2">
      <c r="C338" s="37" t="str">
        <f>IF($A338="","",_xll.ciqfunctions.udf.CIQ($A338,"IQ_PERIODDATE",IQ_LTM,IQ_TODAY,"CHP"))</f>
        <v/>
      </c>
      <c r="D338" s="28" t="str">
        <f>IF($A338="","",_xll.ciqfunctions.udf.CIQ($A338,"IQ_TOTAL_REV",IQ_LTM,IQ_TODAY,"CHP",,$B$4))</f>
        <v/>
      </c>
      <c r="E338" s="28" t="str">
        <f>IF($A338="","",_xll.ciqfunctions.udf.CIQ($A338,"IQ_TOTAL_EQUITY",IQ_LTM,IQ_TODAY,"CHP",,$B$4))</f>
        <v/>
      </c>
      <c r="F338" s="28" t="str">
        <f>IF($A338="","",_xll.ciqfunctions.udf.CIQ($A338,"IQ_RETURN_CAPITAL_CHP",IQ_LTM,IQ_TODAY,"CHP"))</f>
        <v/>
      </c>
      <c r="G338" s="28" t="str">
        <f>IF($A338="","",_xll.ciqfunctions.udf.CIQ($A338,"IQ_RECURRING_EARN_ASSETS",IQ_LTM,IQ_TODAY,"CHP"))</f>
        <v/>
      </c>
      <c r="H338" s="28" t="str">
        <f>IF($A338="","",_xll.ciqfunctions.udf.CIQ($A338,"IQ_NET_WORKING_CAP_REV",IQ_LTM,IQ_TODAY,"CHP"))</f>
        <v/>
      </c>
      <c r="I338" s="28" t="str">
        <f>IF($A338="","",_xll.ciqfunctions.udf.CIQ($A338,"IQ_ASSET_TURNOVER",IQ_LTM,IQ_TODAY,"CHP"))</f>
        <v/>
      </c>
      <c r="J338" s="28" t="str">
        <f>IF($A338="","",_xll.ciqfunctions.udf.CIQ($A338,"IQ_INTAN_ASSETS_REV",IQ_LTM,IQ_TODAY,"CHP"))</f>
        <v/>
      </c>
      <c r="K338" s="28" t="str">
        <f>IF($A338="","",_xll.ciqfunctions.udf.CIQ($A338,"IQ_NET_WORKING_CAP_TOTAL_ASSETS",IQ_LTM,IQ_TODAY,"CHP"))</f>
        <v/>
      </c>
      <c r="L338" s="28" t="str">
        <f>IF($A338="","",_xll.ciqfunctions.udf.CIQ($A338,"IQ_AP_AR",IQ_LTM,IQ_TODAY,"CHP"))</f>
        <v/>
      </c>
      <c r="M338" s="28" t="str">
        <f>IF($A338="","",_xll.ciqfunctions.udf.CIQ($A338,"IQ_MGMT_RATE_RETURN",IQ_LTM,IQ_TODAY,"CHP"))</f>
        <v/>
      </c>
      <c r="N338" s="28" t="str">
        <f>IF($A338="","",_xll.ciqfunctions.udf.CIQ($A338,"IQ_GROSS_MARGIN",IQ_LTM,IQ_TODAY,"CHP"))</f>
        <v/>
      </c>
      <c r="O338" s="28" t="str">
        <f>IF($A338="","",_xll.ciqfunctions.udf.CIQ($A338,"IQ_EBITDA_MARGIN",IQ_LTM,IQ_TODAY,"CHP"))</f>
        <v/>
      </c>
      <c r="Q338" s="28" t="str">
        <f>IF($A338="","",_xll.ciqfunctions.udf.CIQ($A338,"IQ_FFO_INT",IQ_LTM,IQ_TODAY,"CHP"))</f>
        <v/>
      </c>
      <c r="R338" s="28" t="str">
        <f>IF($A338="","",_xll.ciqfunctions.udf.CIQ($A338,"IQ_EBITDA_INT",IQ_LTM,IQ_TODAY,"CHP"))</f>
        <v/>
      </c>
      <c r="S338" s="28" t="str">
        <f>IF($A338="","",_xll.ciqfunctions.udf.CIQ($A338,"IQ_FFO_TOTAL_DEBT",IQ_LTM,IQ_TODAY,"CHP"))</f>
        <v/>
      </c>
      <c r="T338" s="28" t="str">
        <f>IF($A338="","",_xll.ciqfunctions.udf.CIQ($A338,"IQ_NET_DEBT_EBITDA",IQ_LTM,IQ_TODAY,"CHP"))</f>
        <v/>
      </c>
      <c r="U338" s="28" t="str">
        <f>IF($A338="","",_xll.ciqfunctions.udf.CIQ($A338,"IQ_TOTAL_DEBT_CAP",IQ_LTM,IQ_TODAY,"CHP"))</f>
        <v/>
      </c>
      <c r="V338" s="28" t="str">
        <f>IF($A338="","",_xll.ciqfunctions.udf.CIQ($A338,"IQ_DEBT_TOTAL_LIAB",IQ_LTM,IQ_TODAY,"CHP"))</f>
        <v/>
      </c>
      <c r="W338" s="28" t="str">
        <f>IF($A338="","",_xll.ciqfunctions.udf.CIQ($A338,"IQ_TOTAL_DEBT_TOTAL_REV",IQ_LTM,IQ_TODAY,"CHP"))</f>
        <v/>
      </c>
      <c r="Y338" s="28" t="str">
        <f>IF($A338="","",_xll.ciqfunctions.udf.CIQ($A338,"IQ_FFO_PLUS_CASH_ST_DEBT",IQ_LTM,IQ_TODAY,"CHP"))</f>
        <v/>
      </c>
      <c r="Z338" s="28" t="str">
        <f>IF($A338="","",_xll.ciqfunctions.udf.CIQ($A338,"IQ_FFO_GROSS_PROFIT",IQ_LTM,IQ_TODAY,"CHP"))</f>
        <v/>
      </c>
      <c r="AA338" s="28" t="str">
        <f>IF($A338="","",_xll.ciqfunctions.udf.CIQ($A338,"IQ_BASIC_DEFENSE_INTERVAL",IQ_LTM,IQ_TODAY,"CHP"))</f>
        <v/>
      </c>
      <c r="AB338" s="28" t="str">
        <f>IF($A338="","",_xll.ciqfunctions.udf.CIQ($A338,"IQ_CURRENT_RATIO",IQ_LTM,IQ_TODAY,"CHP"))</f>
        <v/>
      </c>
      <c r="AC338" s="28" t="str">
        <f>IF($A338="","",_xll.ciqfunctions.udf.CIQ($A338,"IQ_QUICK_RATIO",IQ_LTM,IQ_TODAY,"CHP"))</f>
        <v/>
      </c>
    </row>
    <row r="339" spans="3:29" ht="12.75" customHeight="1" x14ac:dyDescent="0.2">
      <c r="C339" s="37" t="str">
        <f>IF($A339="","",_xll.ciqfunctions.udf.CIQ($A339,"IQ_PERIODDATE",IQ_LTM,IQ_TODAY,"CHP"))</f>
        <v/>
      </c>
      <c r="D339" s="28" t="str">
        <f>IF($A339="","",_xll.ciqfunctions.udf.CIQ($A339,"IQ_TOTAL_REV",IQ_LTM,IQ_TODAY,"CHP",,$B$4))</f>
        <v/>
      </c>
      <c r="E339" s="28" t="str">
        <f>IF($A339="","",_xll.ciqfunctions.udf.CIQ($A339,"IQ_TOTAL_EQUITY",IQ_LTM,IQ_TODAY,"CHP",,$B$4))</f>
        <v/>
      </c>
      <c r="F339" s="28" t="str">
        <f>IF($A339="","",_xll.ciqfunctions.udf.CIQ($A339,"IQ_RETURN_CAPITAL_CHP",IQ_LTM,IQ_TODAY,"CHP"))</f>
        <v/>
      </c>
      <c r="G339" s="28" t="str">
        <f>IF($A339="","",_xll.ciqfunctions.udf.CIQ($A339,"IQ_RECURRING_EARN_ASSETS",IQ_LTM,IQ_TODAY,"CHP"))</f>
        <v/>
      </c>
      <c r="H339" s="28" t="str">
        <f>IF($A339="","",_xll.ciqfunctions.udf.CIQ($A339,"IQ_NET_WORKING_CAP_REV",IQ_LTM,IQ_TODAY,"CHP"))</f>
        <v/>
      </c>
      <c r="I339" s="28" t="str">
        <f>IF($A339="","",_xll.ciqfunctions.udf.CIQ($A339,"IQ_ASSET_TURNOVER",IQ_LTM,IQ_TODAY,"CHP"))</f>
        <v/>
      </c>
      <c r="J339" s="28" t="str">
        <f>IF($A339="","",_xll.ciqfunctions.udf.CIQ($A339,"IQ_INTAN_ASSETS_REV",IQ_LTM,IQ_TODAY,"CHP"))</f>
        <v/>
      </c>
      <c r="K339" s="28" t="str">
        <f>IF($A339="","",_xll.ciqfunctions.udf.CIQ($A339,"IQ_NET_WORKING_CAP_TOTAL_ASSETS",IQ_LTM,IQ_TODAY,"CHP"))</f>
        <v/>
      </c>
      <c r="L339" s="28" t="str">
        <f>IF($A339="","",_xll.ciqfunctions.udf.CIQ($A339,"IQ_AP_AR",IQ_LTM,IQ_TODAY,"CHP"))</f>
        <v/>
      </c>
      <c r="M339" s="28" t="str">
        <f>IF($A339="","",_xll.ciqfunctions.udf.CIQ($A339,"IQ_MGMT_RATE_RETURN",IQ_LTM,IQ_TODAY,"CHP"))</f>
        <v/>
      </c>
      <c r="N339" s="28" t="str">
        <f>IF($A339="","",_xll.ciqfunctions.udf.CIQ($A339,"IQ_GROSS_MARGIN",IQ_LTM,IQ_TODAY,"CHP"))</f>
        <v/>
      </c>
      <c r="O339" s="28" t="str">
        <f>IF($A339="","",_xll.ciqfunctions.udf.CIQ($A339,"IQ_EBITDA_MARGIN",IQ_LTM,IQ_TODAY,"CHP"))</f>
        <v/>
      </c>
      <c r="Q339" s="28" t="str">
        <f>IF($A339="","",_xll.ciqfunctions.udf.CIQ($A339,"IQ_FFO_INT",IQ_LTM,IQ_TODAY,"CHP"))</f>
        <v/>
      </c>
      <c r="R339" s="28" t="str">
        <f>IF($A339="","",_xll.ciqfunctions.udf.CIQ($A339,"IQ_EBITDA_INT",IQ_LTM,IQ_TODAY,"CHP"))</f>
        <v/>
      </c>
      <c r="S339" s="28" t="str">
        <f>IF($A339="","",_xll.ciqfunctions.udf.CIQ($A339,"IQ_FFO_TOTAL_DEBT",IQ_LTM,IQ_TODAY,"CHP"))</f>
        <v/>
      </c>
      <c r="T339" s="28" t="str">
        <f>IF($A339="","",_xll.ciqfunctions.udf.CIQ($A339,"IQ_NET_DEBT_EBITDA",IQ_LTM,IQ_TODAY,"CHP"))</f>
        <v/>
      </c>
      <c r="U339" s="28" t="str">
        <f>IF($A339="","",_xll.ciqfunctions.udf.CIQ($A339,"IQ_TOTAL_DEBT_CAP",IQ_LTM,IQ_TODAY,"CHP"))</f>
        <v/>
      </c>
      <c r="V339" s="28" t="str">
        <f>IF($A339="","",_xll.ciqfunctions.udf.CIQ($A339,"IQ_DEBT_TOTAL_LIAB",IQ_LTM,IQ_TODAY,"CHP"))</f>
        <v/>
      </c>
      <c r="W339" s="28" t="str">
        <f>IF($A339="","",_xll.ciqfunctions.udf.CIQ($A339,"IQ_TOTAL_DEBT_TOTAL_REV",IQ_LTM,IQ_TODAY,"CHP"))</f>
        <v/>
      </c>
      <c r="Y339" s="28" t="str">
        <f>IF($A339="","",_xll.ciqfunctions.udf.CIQ($A339,"IQ_FFO_PLUS_CASH_ST_DEBT",IQ_LTM,IQ_TODAY,"CHP"))</f>
        <v/>
      </c>
      <c r="Z339" s="28" t="str">
        <f>IF($A339="","",_xll.ciqfunctions.udf.CIQ($A339,"IQ_FFO_GROSS_PROFIT",IQ_LTM,IQ_TODAY,"CHP"))</f>
        <v/>
      </c>
      <c r="AA339" s="28" t="str">
        <f>IF($A339="","",_xll.ciqfunctions.udf.CIQ($A339,"IQ_BASIC_DEFENSE_INTERVAL",IQ_LTM,IQ_TODAY,"CHP"))</f>
        <v/>
      </c>
      <c r="AB339" s="28" t="str">
        <f>IF($A339="","",_xll.ciqfunctions.udf.CIQ($A339,"IQ_CURRENT_RATIO",IQ_LTM,IQ_TODAY,"CHP"))</f>
        <v/>
      </c>
      <c r="AC339" s="28" t="str">
        <f>IF($A339="","",_xll.ciqfunctions.udf.CIQ($A339,"IQ_QUICK_RATIO",IQ_LTM,IQ_TODAY,"CHP"))</f>
        <v/>
      </c>
    </row>
    <row r="340" spans="3:29" ht="12.75" customHeight="1" x14ac:dyDescent="0.2">
      <c r="C340" s="37" t="str">
        <f>IF($A340="","",_xll.ciqfunctions.udf.CIQ($A340,"IQ_PERIODDATE",IQ_LTM,IQ_TODAY,"CHP"))</f>
        <v/>
      </c>
      <c r="D340" s="28" t="str">
        <f>IF($A340="","",_xll.ciqfunctions.udf.CIQ($A340,"IQ_TOTAL_REV",IQ_LTM,IQ_TODAY,"CHP",,$B$4))</f>
        <v/>
      </c>
      <c r="E340" s="28" t="str">
        <f>IF($A340="","",_xll.ciqfunctions.udf.CIQ($A340,"IQ_TOTAL_EQUITY",IQ_LTM,IQ_TODAY,"CHP",,$B$4))</f>
        <v/>
      </c>
      <c r="F340" s="28" t="str">
        <f>IF($A340="","",_xll.ciqfunctions.udf.CIQ($A340,"IQ_RETURN_CAPITAL_CHP",IQ_LTM,IQ_TODAY,"CHP"))</f>
        <v/>
      </c>
      <c r="G340" s="28" t="str">
        <f>IF($A340="","",_xll.ciqfunctions.udf.CIQ($A340,"IQ_RECURRING_EARN_ASSETS",IQ_LTM,IQ_TODAY,"CHP"))</f>
        <v/>
      </c>
      <c r="H340" s="28" t="str">
        <f>IF($A340="","",_xll.ciqfunctions.udf.CIQ($A340,"IQ_NET_WORKING_CAP_REV",IQ_LTM,IQ_TODAY,"CHP"))</f>
        <v/>
      </c>
      <c r="I340" s="28" t="str">
        <f>IF($A340="","",_xll.ciqfunctions.udf.CIQ($A340,"IQ_ASSET_TURNOVER",IQ_LTM,IQ_TODAY,"CHP"))</f>
        <v/>
      </c>
      <c r="J340" s="28" t="str">
        <f>IF($A340="","",_xll.ciqfunctions.udf.CIQ($A340,"IQ_INTAN_ASSETS_REV",IQ_LTM,IQ_TODAY,"CHP"))</f>
        <v/>
      </c>
      <c r="K340" s="28" t="str">
        <f>IF($A340="","",_xll.ciqfunctions.udf.CIQ($A340,"IQ_NET_WORKING_CAP_TOTAL_ASSETS",IQ_LTM,IQ_TODAY,"CHP"))</f>
        <v/>
      </c>
      <c r="L340" s="28" t="str">
        <f>IF($A340="","",_xll.ciqfunctions.udf.CIQ($A340,"IQ_AP_AR",IQ_LTM,IQ_TODAY,"CHP"))</f>
        <v/>
      </c>
      <c r="M340" s="28" t="str">
        <f>IF($A340="","",_xll.ciqfunctions.udf.CIQ($A340,"IQ_MGMT_RATE_RETURN",IQ_LTM,IQ_TODAY,"CHP"))</f>
        <v/>
      </c>
      <c r="N340" s="28" t="str">
        <f>IF($A340="","",_xll.ciqfunctions.udf.CIQ($A340,"IQ_GROSS_MARGIN",IQ_LTM,IQ_TODAY,"CHP"))</f>
        <v/>
      </c>
      <c r="O340" s="28" t="str">
        <f>IF($A340="","",_xll.ciqfunctions.udf.CIQ($A340,"IQ_EBITDA_MARGIN",IQ_LTM,IQ_TODAY,"CHP"))</f>
        <v/>
      </c>
      <c r="Q340" s="28" t="str">
        <f>IF($A340="","",_xll.ciqfunctions.udf.CIQ($A340,"IQ_FFO_INT",IQ_LTM,IQ_TODAY,"CHP"))</f>
        <v/>
      </c>
      <c r="R340" s="28" t="str">
        <f>IF($A340="","",_xll.ciqfunctions.udf.CIQ($A340,"IQ_EBITDA_INT",IQ_LTM,IQ_TODAY,"CHP"))</f>
        <v/>
      </c>
      <c r="S340" s="28" t="str">
        <f>IF($A340="","",_xll.ciqfunctions.udf.CIQ($A340,"IQ_FFO_TOTAL_DEBT",IQ_LTM,IQ_TODAY,"CHP"))</f>
        <v/>
      </c>
      <c r="T340" s="28" t="str">
        <f>IF($A340="","",_xll.ciqfunctions.udf.CIQ($A340,"IQ_NET_DEBT_EBITDA",IQ_LTM,IQ_TODAY,"CHP"))</f>
        <v/>
      </c>
      <c r="U340" s="28" t="str">
        <f>IF($A340="","",_xll.ciqfunctions.udf.CIQ($A340,"IQ_TOTAL_DEBT_CAP",IQ_LTM,IQ_TODAY,"CHP"))</f>
        <v/>
      </c>
      <c r="V340" s="28" t="str">
        <f>IF($A340="","",_xll.ciqfunctions.udf.CIQ($A340,"IQ_DEBT_TOTAL_LIAB",IQ_LTM,IQ_TODAY,"CHP"))</f>
        <v/>
      </c>
      <c r="W340" s="28" t="str">
        <f>IF($A340="","",_xll.ciqfunctions.udf.CIQ($A340,"IQ_TOTAL_DEBT_TOTAL_REV",IQ_LTM,IQ_TODAY,"CHP"))</f>
        <v/>
      </c>
      <c r="Y340" s="28" t="str">
        <f>IF($A340="","",_xll.ciqfunctions.udf.CIQ($A340,"IQ_FFO_PLUS_CASH_ST_DEBT",IQ_LTM,IQ_TODAY,"CHP"))</f>
        <v/>
      </c>
      <c r="Z340" s="28" t="str">
        <f>IF($A340="","",_xll.ciqfunctions.udf.CIQ($A340,"IQ_FFO_GROSS_PROFIT",IQ_LTM,IQ_TODAY,"CHP"))</f>
        <v/>
      </c>
      <c r="AA340" s="28" t="str">
        <f>IF($A340="","",_xll.ciqfunctions.udf.CIQ($A340,"IQ_BASIC_DEFENSE_INTERVAL",IQ_LTM,IQ_TODAY,"CHP"))</f>
        <v/>
      </c>
      <c r="AB340" s="28" t="str">
        <f>IF($A340="","",_xll.ciqfunctions.udf.CIQ($A340,"IQ_CURRENT_RATIO",IQ_LTM,IQ_TODAY,"CHP"))</f>
        <v/>
      </c>
      <c r="AC340" s="28" t="str">
        <f>IF($A340="","",_xll.ciqfunctions.udf.CIQ($A340,"IQ_QUICK_RATIO",IQ_LTM,IQ_TODAY,"CHP"))</f>
        <v/>
      </c>
    </row>
    <row r="341" spans="3:29" ht="12.75" customHeight="1" x14ac:dyDescent="0.2">
      <c r="C341" s="37" t="str">
        <f>IF($A341="","",_xll.ciqfunctions.udf.CIQ($A341,"IQ_PERIODDATE",IQ_LTM,IQ_TODAY,"CHP"))</f>
        <v/>
      </c>
      <c r="D341" s="28" t="str">
        <f>IF($A341="","",_xll.ciqfunctions.udf.CIQ($A341,"IQ_TOTAL_REV",IQ_LTM,IQ_TODAY,"CHP",,$B$4))</f>
        <v/>
      </c>
      <c r="E341" s="28" t="str">
        <f>IF($A341="","",_xll.ciqfunctions.udf.CIQ($A341,"IQ_TOTAL_EQUITY",IQ_LTM,IQ_TODAY,"CHP",,$B$4))</f>
        <v/>
      </c>
      <c r="F341" s="28" t="str">
        <f>IF($A341="","",_xll.ciqfunctions.udf.CIQ($A341,"IQ_RETURN_CAPITAL_CHP",IQ_LTM,IQ_TODAY,"CHP"))</f>
        <v/>
      </c>
      <c r="G341" s="28" t="str">
        <f>IF($A341="","",_xll.ciqfunctions.udf.CIQ($A341,"IQ_RECURRING_EARN_ASSETS",IQ_LTM,IQ_TODAY,"CHP"))</f>
        <v/>
      </c>
      <c r="H341" s="28" t="str">
        <f>IF($A341="","",_xll.ciqfunctions.udf.CIQ($A341,"IQ_NET_WORKING_CAP_REV",IQ_LTM,IQ_TODAY,"CHP"))</f>
        <v/>
      </c>
      <c r="I341" s="28" t="str">
        <f>IF($A341="","",_xll.ciqfunctions.udf.CIQ($A341,"IQ_ASSET_TURNOVER",IQ_LTM,IQ_TODAY,"CHP"))</f>
        <v/>
      </c>
      <c r="J341" s="28" t="str">
        <f>IF($A341="","",_xll.ciqfunctions.udf.CIQ($A341,"IQ_INTAN_ASSETS_REV",IQ_LTM,IQ_TODAY,"CHP"))</f>
        <v/>
      </c>
      <c r="K341" s="28" t="str">
        <f>IF($A341="","",_xll.ciqfunctions.udf.CIQ($A341,"IQ_NET_WORKING_CAP_TOTAL_ASSETS",IQ_LTM,IQ_TODAY,"CHP"))</f>
        <v/>
      </c>
      <c r="L341" s="28" t="str">
        <f>IF($A341="","",_xll.ciqfunctions.udf.CIQ($A341,"IQ_AP_AR",IQ_LTM,IQ_TODAY,"CHP"))</f>
        <v/>
      </c>
      <c r="M341" s="28" t="str">
        <f>IF($A341="","",_xll.ciqfunctions.udf.CIQ($A341,"IQ_MGMT_RATE_RETURN",IQ_LTM,IQ_TODAY,"CHP"))</f>
        <v/>
      </c>
      <c r="N341" s="28" t="str">
        <f>IF($A341="","",_xll.ciqfunctions.udf.CIQ($A341,"IQ_GROSS_MARGIN",IQ_LTM,IQ_TODAY,"CHP"))</f>
        <v/>
      </c>
      <c r="O341" s="28" t="str">
        <f>IF($A341="","",_xll.ciqfunctions.udf.CIQ($A341,"IQ_EBITDA_MARGIN",IQ_LTM,IQ_TODAY,"CHP"))</f>
        <v/>
      </c>
      <c r="Q341" s="28" t="str">
        <f>IF($A341="","",_xll.ciqfunctions.udf.CIQ($A341,"IQ_FFO_INT",IQ_LTM,IQ_TODAY,"CHP"))</f>
        <v/>
      </c>
      <c r="R341" s="28" t="str">
        <f>IF($A341="","",_xll.ciqfunctions.udf.CIQ($A341,"IQ_EBITDA_INT",IQ_LTM,IQ_TODAY,"CHP"))</f>
        <v/>
      </c>
      <c r="S341" s="28" t="str">
        <f>IF($A341="","",_xll.ciqfunctions.udf.CIQ($A341,"IQ_FFO_TOTAL_DEBT",IQ_LTM,IQ_TODAY,"CHP"))</f>
        <v/>
      </c>
      <c r="T341" s="28" t="str">
        <f>IF($A341="","",_xll.ciqfunctions.udf.CIQ($A341,"IQ_NET_DEBT_EBITDA",IQ_LTM,IQ_TODAY,"CHP"))</f>
        <v/>
      </c>
      <c r="U341" s="28" t="str">
        <f>IF($A341="","",_xll.ciqfunctions.udf.CIQ($A341,"IQ_TOTAL_DEBT_CAP",IQ_LTM,IQ_TODAY,"CHP"))</f>
        <v/>
      </c>
      <c r="V341" s="28" t="str">
        <f>IF($A341="","",_xll.ciqfunctions.udf.CIQ($A341,"IQ_DEBT_TOTAL_LIAB",IQ_LTM,IQ_TODAY,"CHP"))</f>
        <v/>
      </c>
      <c r="W341" s="28" t="str">
        <f>IF($A341="","",_xll.ciqfunctions.udf.CIQ($A341,"IQ_TOTAL_DEBT_TOTAL_REV",IQ_LTM,IQ_TODAY,"CHP"))</f>
        <v/>
      </c>
      <c r="Y341" s="28" t="str">
        <f>IF($A341="","",_xll.ciqfunctions.udf.CIQ($A341,"IQ_FFO_PLUS_CASH_ST_DEBT",IQ_LTM,IQ_TODAY,"CHP"))</f>
        <v/>
      </c>
      <c r="Z341" s="28" t="str">
        <f>IF($A341="","",_xll.ciqfunctions.udf.CIQ($A341,"IQ_FFO_GROSS_PROFIT",IQ_LTM,IQ_TODAY,"CHP"))</f>
        <v/>
      </c>
      <c r="AA341" s="28" t="str">
        <f>IF($A341="","",_xll.ciqfunctions.udf.CIQ($A341,"IQ_BASIC_DEFENSE_INTERVAL",IQ_LTM,IQ_TODAY,"CHP"))</f>
        <v/>
      </c>
      <c r="AB341" s="28" t="str">
        <f>IF($A341="","",_xll.ciqfunctions.udf.CIQ($A341,"IQ_CURRENT_RATIO",IQ_LTM,IQ_TODAY,"CHP"))</f>
        <v/>
      </c>
      <c r="AC341" s="28" t="str">
        <f>IF($A341="","",_xll.ciqfunctions.udf.CIQ($A341,"IQ_QUICK_RATIO",IQ_LTM,IQ_TODAY,"CHP"))</f>
        <v/>
      </c>
    </row>
    <row r="342" spans="3:29" ht="12.75" customHeight="1" x14ac:dyDescent="0.2">
      <c r="C342" s="37" t="str">
        <f>IF($A342="","",_xll.ciqfunctions.udf.CIQ($A342,"IQ_PERIODDATE",IQ_LTM,IQ_TODAY,"CHP"))</f>
        <v/>
      </c>
      <c r="D342" s="28" t="str">
        <f>IF($A342="","",_xll.ciqfunctions.udf.CIQ($A342,"IQ_TOTAL_REV",IQ_LTM,IQ_TODAY,"CHP",,$B$4))</f>
        <v/>
      </c>
      <c r="E342" s="28" t="str">
        <f>IF($A342="","",_xll.ciqfunctions.udf.CIQ($A342,"IQ_TOTAL_EQUITY",IQ_LTM,IQ_TODAY,"CHP",,$B$4))</f>
        <v/>
      </c>
      <c r="F342" s="28" t="str">
        <f>IF($A342="","",_xll.ciqfunctions.udf.CIQ($A342,"IQ_RETURN_CAPITAL_CHP",IQ_LTM,IQ_TODAY,"CHP"))</f>
        <v/>
      </c>
      <c r="G342" s="28" t="str">
        <f>IF($A342="","",_xll.ciqfunctions.udf.CIQ($A342,"IQ_RECURRING_EARN_ASSETS",IQ_LTM,IQ_TODAY,"CHP"))</f>
        <v/>
      </c>
      <c r="H342" s="28" t="str">
        <f>IF($A342="","",_xll.ciqfunctions.udf.CIQ($A342,"IQ_NET_WORKING_CAP_REV",IQ_LTM,IQ_TODAY,"CHP"))</f>
        <v/>
      </c>
      <c r="I342" s="28" t="str">
        <f>IF($A342="","",_xll.ciqfunctions.udf.CIQ($A342,"IQ_ASSET_TURNOVER",IQ_LTM,IQ_TODAY,"CHP"))</f>
        <v/>
      </c>
      <c r="J342" s="28" t="str">
        <f>IF($A342="","",_xll.ciqfunctions.udf.CIQ($A342,"IQ_INTAN_ASSETS_REV",IQ_LTM,IQ_TODAY,"CHP"))</f>
        <v/>
      </c>
      <c r="K342" s="28" t="str">
        <f>IF($A342="","",_xll.ciqfunctions.udf.CIQ($A342,"IQ_NET_WORKING_CAP_TOTAL_ASSETS",IQ_LTM,IQ_TODAY,"CHP"))</f>
        <v/>
      </c>
      <c r="L342" s="28" t="str">
        <f>IF($A342="","",_xll.ciqfunctions.udf.CIQ($A342,"IQ_AP_AR",IQ_LTM,IQ_TODAY,"CHP"))</f>
        <v/>
      </c>
      <c r="M342" s="28" t="str">
        <f>IF($A342="","",_xll.ciqfunctions.udf.CIQ($A342,"IQ_MGMT_RATE_RETURN",IQ_LTM,IQ_TODAY,"CHP"))</f>
        <v/>
      </c>
      <c r="N342" s="28" t="str">
        <f>IF($A342="","",_xll.ciqfunctions.udf.CIQ($A342,"IQ_GROSS_MARGIN",IQ_LTM,IQ_TODAY,"CHP"))</f>
        <v/>
      </c>
      <c r="O342" s="28" t="str">
        <f>IF($A342="","",_xll.ciqfunctions.udf.CIQ($A342,"IQ_EBITDA_MARGIN",IQ_LTM,IQ_TODAY,"CHP"))</f>
        <v/>
      </c>
      <c r="Q342" s="28" t="str">
        <f>IF($A342="","",_xll.ciqfunctions.udf.CIQ($A342,"IQ_FFO_INT",IQ_LTM,IQ_TODAY,"CHP"))</f>
        <v/>
      </c>
      <c r="R342" s="28" t="str">
        <f>IF($A342="","",_xll.ciqfunctions.udf.CIQ($A342,"IQ_EBITDA_INT",IQ_LTM,IQ_TODAY,"CHP"))</f>
        <v/>
      </c>
      <c r="S342" s="28" t="str">
        <f>IF($A342="","",_xll.ciqfunctions.udf.CIQ($A342,"IQ_FFO_TOTAL_DEBT",IQ_LTM,IQ_TODAY,"CHP"))</f>
        <v/>
      </c>
      <c r="T342" s="28" t="str">
        <f>IF($A342="","",_xll.ciqfunctions.udf.CIQ($A342,"IQ_NET_DEBT_EBITDA",IQ_LTM,IQ_TODAY,"CHP"))</f>
        <v/>
      </c>
      <c r="U342" s="28" t="str">
        <f>IF($A342="","",_xll.ciqfunctions.udf.CIQ($A342,"IQ_TOTAL_DEBT_CAP",IQ_LTM,IQ_TODAY,"CHP"))</f>
        <v/>
      </c>
      <c r="V342" s="28" t="str">
        <f>IF($A342="","",_xll.ciqfunctions.udf.CIQ($A342,"IQ_DEBT_TOTAL_LIAB",IQ_LTM,IQ_TODAY,"CHP"))</f>
        <v/>
      </c>
      <c r="W342" s="28" t="str">
        <f>IF($A342="","",_xll.ciqfunctions.udf.CIQ($A342,"IQ_TOTAL_DEBT_TOTAL_REV",IQ_LTM,IQ_TODAY,"CHP"))</f>
        <v/>
      </c>
      <c r="Y342" s="28" t="str">
        <f>IF($A342="","",_xll.ciqfunctions.udf.CIQ($A342,"IQ_FFO_PLUS_CASH_ST_DEBT",IQ_LTM,IQ_TODAY,"CHP"))</f>
        <v/>
      </c>
      <c r="Z342" s="28" t="str">
        <f>IF($A342="","",_xll.ciqfunctions.udf.CIQ($A342,"IQ_FFO_GROSS_PROFIT",IQ_LTM,IQ_TODAY,"CHP"))</f>
        <v/>
      </c>
      <c r="AA342" s="28" t="str">
        <f>IF($A342="","",_xll.ciqfunctions.udf.CIQ($A342,"IQ_BASIC_DEFENSE_INTERVAL",IQ_LTM,IQ_TODAY,"CHP"))</f>
        <v/>
      </c>
      <c r="AB342" s="28" t="str">
        <f>IF($A342="","",_xll.ciqfunctions.udf.CIQ($A342,"IQ_CURRENT_RATIO",IQ_LTM,IQ_TODAY,"CHP"))</f>
        <v/>
      </c>
      <c r="AC342" s="28" t="str">
        <f>IF($A342="","",_xll.ciqfunctions.udf.CIQ($A342,"IQ_QUICK_RATIO",IQ_LTM,IQ_TODAY,"CHP"))</f>
        <v/>
      </c>
    </row>
    <row r="343" spans="3:29" ht="12.75" customHeight="1" x14ac:dyDescent="0.2">
      <c r="C343" s="37" t="str">
        <f>IF($A343="","",_xll.ciqfunctions.udf.CIQ($A343,"IQ_PERIODDATE",IQ_LTM,IQ_TODAY,"CHP"))</f>
        <v/>
      </c>
      <c r="D343" s="28" t="str">
        <f>IF($A343="","",_xll.ciqfunctions.udf.CIQ($A343,"IQ_TOTAL_REV",IQ_LTM,IQ_TODAY,"CHP",,$B$4))</f>
        <v/>
      </c>
      <c r="E343" s="28" t="str">
        <f>IF($A343="","",_xll.ciqfunctions.udf.CIQ($A343,"IQ_TOTAL_EQUITY",IQ_LTM,IQ_TODAY,"CHP",,$B$4))</f>
        <v/>
      </c>
      <c r="F343" s="28" t="str">
        <f>IF($A343="","",_xll.ciqfunctions.udf.CIQ($A343,"IQ_RETURN_CAPITAL_CHP",IQ_LTM,IQ_TODAY,"CHP"))</f>
        <v/>
      </c>
      <c r="G343" s="28" t="str">
        <f>IF($A343="","",_xll.ciqfunctions.udf.CIQ($A343,"IQ_RECURRING_EARN_ASSETS",IQ_LTM,IQ_TODAY,"CHP"))</f>
        <v/>
      </c>
      <c r="H343" s="28" t="str">
        <f>IF($A343="","",_xll.ciqfunctions.udf.CIQ($A343,"IQ_NET_WORKING_CAP_REV",IQ_LTM,IQ_TODAY,"CHP"))</f>
        <v/>
      </c>
      <c r="I343" s="28" t="str">
        <f>IF($A343="","",_xll.ciqfunctions.udf.CIQ($A343,"IQ_ASSET_TURNOVER",IQ_LTM,IQ_TODAY,"CHP"))</f>
        <v/>
      </c>
      <c r="J343" s="28" t="str">
        <f>IF($A343="","",_xll.ciqfunctions.udf.CIQ($A343,"IQ_INTAN_ASSETS_REV",IQ_LTM,IQ_TODAY,"CHP"))</f>
        <v/>
      </c>
      <c r="K343" s="28" t="str">
        <f>IF($A343="","",_xll.ciqfunctions.udf.CIQ($A343,"IQ_NET_WORKING_CAP_TOTAL_ASSETS",IQ_LTM,IQ_TODAY,"CHP"))</f>
        <v/>
      </c>
      <c r="L343" s="28" t="str">
        <f>IF($A343="","",_xll.ciqfunctions.udf.CIQ($A343,"IQ_AP_AR",IQ_LTM,IQ_TODAY,"CHP"))</f>
        <v/>
      </c>
      <c r="M343" s="28" t="str">
        <f>IF($A343="","",_xll.ciqfunctions.udf.CIQ($A343,"IQ_MGMT_RATE_RETURN",IQ_LTM,IQ_TODAY,"CHP"))</f>
        <v/>
      </c>
      <c r="N343" s="28" t="str">
        <f>IF($A343="","",_xll.ciqfunctions.udf.CIQ($A343,"IQ_GROSS_MARGIN",IQ_LTM,IQ_TODAY,"CHP"))</f>
        <v/>
      </c>
      <c r="O343" s="28" t="str">
        <f>IF($A343="","",_xll.ciqfunctions.udf.CIQ($A343,"IQ_EBITDA_MARGIN",IQ_LTM,IQ_TODAY,"CHP"))</f>
        <v/>
      </c>
      <c r="Q343" s="28" t="str">
        <f>IF($A343="","",_xll.ciqfunctions.udf.CIQ($A343,"IQ_FFO_INT",IQ_LTM,IQ_TODAY,"CHP"))</f>
        <v/>
      </c>
      <c r="R343" s="28" t="str">
        <f>IF($A343="","",_xll.ciqfunctions.udf.CIQ($A343,"IQ_EBITDA_INT",IQ_LTM,IQ_TODAY,"CHP"))</f>
        <v/>
      </c>
      <c r="S343" s="28" t="str">
        <f>IF($A343="","",_xll.ciqfunctions.udf.CIQ($A343,"IQ_FFO_TOTAL_DEBT",IQ_LTM,IQ_TODAY,"CHP"))</f>
        <v/>
      </c>
      <c r="T343" s="28" t="str">
        <f>IF($A343="","",_xll.ciqfunctions.udf.CIQ($A343,"IQ_NET_DEBT_EBITDA",IQ_LTM,IQ_TODAY,"CHP"))</f>
        <v/>
      </c>
      <c r="U343" s="28" t="str">
        <f>IF($A343="","",_xll.ciqfunctions.udf.CIQ($A343,"IQ_TOTAL_DEBT_CAP",IQ_LTM,IQ_TODAY,"CHP"))</f>
        <v/>
      </c>
      <c r="V343" s="28" t="str">
        <f>IF($A343="","",_xll.ciqfunctions.udf.CIQ($A343,"IQ_DEBT_TOTAL_LIAB",IQ_LTM,IQ_TODAY,"CHP"))</f>
        <v/>
      </c>
      <c r="W343" s="28" t="str">
        <f>IF($A343="","",_xll.ciqfunctions.udf.CIQ($A343,"IQ_TOTAL_DEBT_TOTAL_REV",IQ_LTM,IQ_TODAY,"CHP"))</f>
        <v/>
      </c>
      <c r="Y343" s="28" t="str">
        <f>IF($A343="","",_xll.ciqfunctions.udf.CIQ($A343,"IQ_FFO_PLUS_CASH_ST_DEBT",IQ_LTM,IQ_TODAY,"CHP"))</f>
        <v/>
      </c>
      <c r="Z343" s="28" t="str">
        <f>IF($A343="","",_xll.ciqfunctions.udf.CIQ($A343,"IQ_FFO_GROSS_PROFIT",IQ_LTM,IQ_TODAY,"CHP"))</f>
        <v/>
      </c>
      <c r="AA343" s="28" t="str">
        <f>IF($A343="","",_xll.ciqfunctions.udf.CIQ($A343,"IQ_BASIC_DEFENSE_INTERVAL",IQ_LTM,IQ_TODAY,"CHP"))</f>
        <v/>
      </c>
      <c r="AB343" s="28" t="str">
        <f>IF($A343="","",_xll.ciqfunctions.udf.CIQ($A343,"IQ_CURRENT_RATIO",IQ_LTM,IQ_TODAY,"CHP"))</f>
        <v/>
      </c>
      <c r="AC343" s="28" t="str">
        <f>IF($A343="","",_xll.ciqfunctions.udf.CIQ($A343,"IQ_QUICK_RATIO",IQ_LTM,IQ_TODAY,"CHP"))</f>
        <v/>
      </c>
    </row>
    <row r="344" spans="3:29" ht="12.75" customHeight="1" x14ac:dyDescent="0.2">
      <c r="C344" s="37" t="str">
        <f>IF($A344="","",_xll.ciqfunctions.udf.CIQ($A344,"IQ_PERIODDATE",IQ_LTM,IQ_TODAY,"CHP"))</f>
        <v/>
      </c>
      <c r="D344" s="28" t="str">
        <f>IF($A344="","",_xll.ciqfunctions.udf.CIQ($A344,"IQ_TOTAL_REV",IQ_LTM,IQ_TODAY,"CHP",,$B$4))</f>
        <v/>
      </c>
      <c r="E344" s="28" t="str">
        <f>IF($A344="","",_xll.ciqfunctions.udf.CIQ($A344,"IQ_TOTAL_EQUITY",IQ_LTM,IQ_TODAY,"CHP",,$B$4))</f>
        <v/>
      </c>
      <c r="F344" s="28" t="str">
        <f>IF($A344="","",_xll.ciqfunctions.udf.CIQ($A344,"IQ_RETURN_CAPITAL_CHP",IQ_LTM,IQ_TODAY,"CHP"))</f>
        <v/>
      </c>
      <c r="G344" s="28" t="str">
        <f>IF($A344="","",_xll.ciqfunctions.udf.CIQ($A344,"IQ_RECURRING_EARN_ASSETS",IQ_LTM,IQ_TODAY,"CHP"))</f>
        <v/>
      </c>
      <c r="H344" s="28" t="str">
        <f>IF($A344="","",_xll.ciqfunctions.udf.CIQ($A344,"IQ_NET_WORKING_CAP_REV",IQ_LTM,IQ_TODAY,"CHP"))</f>
        <v/>
      </c>
      <c r="I344" s="28" t="str">
        <f>IF($A344="","",_xll.ciqfunctions.udf.CIQ($A344,"IQ_ASSET_TURNOVER",IQ_LTM,IQ_TODAY,"CHP"))</f>
        <v/>
      </c>
      <c r="J344" s="28" t="str">
        <f>IF($A344="","",_xll.ciqfunctions.udf.CIQ($A344,"IQ_INTAN_ASSETS_REV",IQ_LTM,IQ_TODAY,"CHP"))</f>
        <v/>
      </c>
      <c r="K344" s="28" t="str">
        <f>IF($A344="","",_xll.ciqfunctions.udf.CIQ($A344,"IQ_NET_WORKING_CAP_TOTAL_ASSETS",IQ_LTM,IQ_TODAY,"CHP"))</f>
        <v/>
      </c>
      <c r="L344" s="28" t="str">
        <f>IF($A344="","",_xll.ciqfunctions.udf.CIQ($A344,"IQ_AP_AR",IQ_LTM,IQ_TODAY,"CHP"))</f>
        <v/>
      </c>
      <c r="M344" s="28" t="str">
        <f>IF($A344="","",_xll.ciqfunctions.udf.CIQ($A344,"IQ_MGMT_RATE_RETURN",IQ_LTM,IQ_TODAY,"CHP"))</f>
        <v/>
      </c>
      <c r="N344" s="28" t="str">
        <f>IF($A344="","",_xll.ciqfunctions.udf.CIQ($A344,"IQ_GROSS_MARGIN",IQ_LTM,IQ_TODAY,"CHP"))</f>
        <v/>
      </c>
      <c r="O344" s="28" t="str">
        <f>IF($A344="","",_xll.ciqfunctions.udf.CIQ($A344,"IQ_EBITDA_MARGIN",IQ_LTM,IQ_TODAY,"CHP"))</f>
        <v/>
      </c>
      <c r="Q344" s="28" t="str">
        <f>IF($A344="","",_xll.ciqfunctions.udf.CIQ($A344,"IQ_FFO_INT",IQ_LTM,IQ_TODAY,"CHP"))</f>
        <v/>
      </c>
      <c r="R344" s="28" t="str">
        <f>IF($A344="","",_xll.ciqfunctions.udf.CIQ($A344,"IQ_EBITDA_INT",IQ_LTM,IQ_TODAY,"CHP"))</f>
        <v/>
      </c>
      <c r="S344" s="28" t="str">
        <f>IF($A344="","",_xll.ciqfunctions.udf.CIQ($A344,"IQ_FFO_TOTAL_DEBT",IQ_LTM,IQ_TODAY,"CHP"))</f>
        <v/>
      </c>
      <c r="T344" s="28" t="str">
        <f>IF($A344="","",_xll.ciqfunctions.udf.CIQ($A344,"IQ_NET_DEBT_EBITDA",IQ_LTM,IQ_TODAY,"CHP"))</f>
        <v/>
      </c>
      <c r="U344" s="28" t="str">
        <f>IF($A344="","",_xll.ciqfunctions.udf.CIQ($A344,"IQ_TOTAL_DEBT_CAP",IQ_LTM,IQ_TODAY,"CHP"))</f>
        <v/>
      </c>
      <c r="V344" s="28" t="str">
        <f>IF($A344="","",_xll.ciqfunctions.udf.CIQ($A344,"IQ_DEBT_TOTAL_LIAB",IQ_LTM,IQ_TODAY,"CHP"))</f>
        <v/>
      </c>
      <c r="W344" s="28" t="str">
        <f>IF($A344="","",_xll.ciqfunctions.udf.CIQ($A344,"IQ_TOTAL_DEBT_TOTAL_REV",IQ_LTM,IQ_TODAY,"CHP"))</f>
        <v/>
      </c>
      <c r="Y344" s="28" t="str">
        <f>IF($A344="","",_xll.ciqfunctions.udf.CIQ($A344,"IQ_FFO_PLUS_CASH_ST_DEBT",IQ_LTM,IQ_TODAY,"CHP"))</f>
        <v/>
      </c>
      <c r="Z344" s="28" t="str">
        <f>IF($A344="","",_xll.ciqfunctions.udf.CIQ($A344,"IQ_FFO_GROSS_PROFIT",IQ_LTM,IQ_TODAY,"CHP"))</f>
        <v/>
      </c>
      <c r="AA344" s="28" t="str">
        <f>IF($A344="","",_xll.ciqfunctions.udf.CIQ($A344,"IQ_BASIC_DEFENSE_INTERVAL",IQ_LTM,IQ_TODAY,"CHP"))</f>
        <v/>
      </c>
      <c r="AB344" s="28" t="str">
        <f>IF($A344="","",_xll.ciqfunctions.udf.CIQ($A344,"IQ_CURRENT_RATIO",IQ_LTM,IQ_TODAY,"CHP"))</f>
        <v/>
      </c>
      <c r="AC344" s="28" t="str">
        <f>IF($A344="","",_xll.ciqfunctions.udf.CIQ($A344,"IQ_QUICK_RATIO",IQ_LTM,IQ_TODAY,"CHP"))</f>
        <v/>
      </c>
    </row>
    <row r="345" spans="3:29" ht="12.75" customHeight="1" x14ac:dyDescent="0.2">
      <c r="C345" s="37" t="str">
        <f>IF($A345="","",_xll.ciqfunctions.udf.CIQ($A345,"IQ_PERIODDATE",IQ_LTM,IQ_TODAY,"CHP"))</f>
        <v/>
      </c>
      <c r="D345" s="28" t="str">
        <f>IF($A345="","",_xll.ciqfunctions.udf.CIQ($A345,"IQ_TOTAL_REV",IQ_LTM,IQ_TODAY,"CHP",,$B$4))</f>
        <v/>
      </c>
      <c r="E345" s="28" t="str">
        <f>IF($A345="","",_xll.ciqfunctions.udf.CIQ($A345,"IQ_TOTAL_EQUITY",IQ_LTM,IQ_TODAY,"CHP",,$B$4))</f>
        <v/>
      </c>
      <c r="F345" s="28" t="str">
        <f>IF($A345="","",_xll.ciqfunctions.udf.CIQ($A345,"IQ_RETURN_CAPITAL_CHP",IQ_LTM,IQ_TODAY,"CHP"))</f>
        <v/>
      </c>
      <c r="G345" s="28" t="str">
        <f>IF($A345="","",_xll.ciqfunctions.udf.CIQ($A345,"IQ_RECURRING_EARN_ASSETS",IQ_LTM,IQ_TODAY,"CHP"))</f>
        <v/>
      </c>
      <c r="H345" s="28" t="str">
        <f>IF($A345="","",_xll.ciqfunctions.udf.CIQ($A345,"IQ_NET_WORKING_CAP_REV",IQ_LTM,IQ_TODAY,"CHP"))</f>
        <v/>
      </c>
      <c r="I345" s="28" t="str">
        <f>IF($A345="","",_xll.ciqfunctions.udf.CIQ($A345,"IQ_ASSET_TURNOVER",IQ_LTM,IQ_TODAY,"CHP"))</f>
        <v/>
      </c>
      <c r="J345" s="28" t="str">
        <f>IF($A345="","",_xll.ciqfunctions.udf.CIQ($A345,"IQ_INTAN_ASSETS_REV",IQ_LTM,IQ_TODAY,"CHP"))</f>
        <v/>
      </c>
      <c r="K345" s="28" t="str">
        <f>IF($A345="","",_xll.ciqfunctions.udf.CIQ($A345,"IQ_NET_WORKING_CAP_TOTAL_ASSETS",IQ_LTM,IQ_TODAY,"CHP"))</f>
        <v/>
      </c>
      <c r="L345" s="28" t="str">
        <f>IF($A345="","",_xll.ciqfunctions.udf.CIQ($A345,"IQ_AP_AR",IQ_LTM,IQ_TODAY,"CHP"))</f>
        <v/>
      </c>
      <c r="M345" s="28" t="str">
        <f>IF($A345="","",_xll.ciqfunctions.udf.CIQ($A345,"IQ_MGMT_RATE_RETURN",IQ_LTM,IQ_TODAY,"CHP"))</f>
        <v/>
      </c>
      <c r="N345" s="28" t="str">
        <f>IF($A345="","",_xll.ciqfunctions.udf.CIQ($A345,"IQ_GROSS_MARGIN",IQ_LTM,IQ_TODAY,"CHP"))</f>
        <v/>
      </c>
      <c r="O345" s="28" t="str">
        <f>IF($A345="","",_xll.ciqfunctions.udf.CIQ($A345,"IQ_EBITDA_MARGIN",IQ_LTM,IQ_TODAY,"CHP"))</f>
        <v/>
      </c>
      <c r="Q345" s="28" t="str">
        <f>IF($A345="","",_xll.ciqfunctions.udf.CIQ($A345,"IQ_FFO_INT",IQ_LTM,IQ_TODAY,"CHP"))</f>
        <v/>
      </c>
      <c r="R345" s="28" t="str">
        <f>IF($A345="","",_xll.ciqfunctions.udf.CIQ($A345,"IQ_EBITDA_INT",IQ_LTM,IQ_TODAY,"CHP"))</f>
        <v/>
      </c>
      <c r="S345" s="28" t="str">
        <f>IF($A345="","",_xll.ciqfunctions.udf.CIQ($A345,"IQ_FFO_TOTAL_DEBT",IQ_LTM,IQ_TODAY,"CHP"))</f>
        <v/>
      </c>
      <c r="T345" s="28" t="str">
        <f>IF($A345="","",_xll.ciqfunctions.udf.CIQ($A345,"IQ_NET_DEBT_EBITDA",IQ_LTM,IQ_TODAY,"CHP"))</f>
        <v/>
      </c>
      <c r="U345" s="28" t="str">
        <f>IF($A345="","",_xll.ciqfunctions.udf.CIQ($A345,"IQ_TOTAL_DEBT_CAP",IQ_LTM,IQ_TODAY,"CHP"))</f>
        <v/>
      </c>
      <c r="V345" s="28" t="str">
        <f>IF($A345="","",_xll.ciqfunctions.udf.CIQ($A345,"IQ_DEBT_TOTAL_LIAB",IQ_LTM,IQ_TODAY,"CHP"))</f>
        <v/>
      </c>
      <c r="W345" s="28" t="str">
        <f>IF($A345="","",_xll.ciqfunctions.udf.CIQ($A345,"IQ_TOTAL_DEBT_TOTAL_REV",IQ_LTM,IQ_TODAY,"CHP"))</f>
        <v/>
      </c>
      <c r="Y345" s="28" t="str">
        <f>IF($A345="","",_xll.ciqfunctions.udf.CIQ($A345,"IQ_FFO_PLUS_CASH_ST_DEBT",IQ_LTM,IQ_TODAY,"CHP"))</f>
        <v/>
      </c>
      <c r="Z345" s="28" t="str">
        <f>IF($A345="","",_xll.ciqfunctions.udf.CIQ($A345,"IQ_FFO_GROSS_PROFIT",IQ_LTM,IQ_TODAY,"CHP"))</f>
        <v/>
      </c>
      <c r="AA345" s="28" t="str">
        <f>IF($A345="","",_xll.ciqfunctions.udf.CIQ($A345,"IQ_BASIC_DEFENSE_INTERVAL",IQ_LTM,IQ_TODAY,"CHP"))</f>
        <v/>
      </c>
      <c r="AB345" s="28" t="str">
        <f>IF($A345="","",_xll.ciqfunctions.udf.CIQ($A345,"IQ_CURRENT_RATIO",IQ_LTM,IQ_TODAY,"CHP"))</f>
        <v/>
      </c>
      <c r="AC345" s="28" t="str">
        <f>IF($A345="","",_xll.ciqfunctions.udf.CIQ($A345,"IQ_QUICK_RATIO",IQ_LTM,IQ_TODAY,"CHP"))</f>
        <v/>
      </c>
    </row>
    <row r="346" spans="3:29" ht="12.75" customHeight="1" x14ac:dyDescent="0.2">
      <c r="C346" s="37" t="str">
        <f>IF($A346="","",_xll.ciqfunctions.udf.CIQ($A346,"IQ_PERIODDATE",IQ_LTM,IQ_TODAY,"CHP"))</f>
        <v/>
      </c>
      <c r="D346" s="28" t="str">
        <f>IF($A346="","",_xll.ciqfunctions.udf.CIQ($A346,"IQ_TOTAL_REV",IQ_LTM,IQ_TODAY,"CHP",,$B$4))</f>
        <v/>
      </c>
      <c r="E346" s="28" t="str">
        <f>IF($A346="","",_xll.ciqfunctions.udf.CIQ($A346,"IQ_TOTAL_EQUITY",IQ_LTM,IQ_TODAY,"CHP",,$B$4))</f>
        <v/>
      </c>
      <c r="F346" s="28" t="str">
        <f>IF($A346="","",_xll.ciqfunctions.udf.CIQ($A346,"IQ_RETURN_CAPITAL_CHP",IQ_LTM,IQ_TODAY,"CHP"))</f>
        <v/>
      </c>
      <c r="G346" s="28" t="str">
        <f>IF($A346="","",_xll.ciqfunctions.udf.CIQ($A346,"IQ_RECURRING_EARN_ASSETS",IQ_LTM,IQ_TODAY,"CHP"))</f>
        <v/>
      </c>
      <c r="H346" s="28" t="str">
        <f>IF($A346="","",_xll.ciqfunctions.udf.CIQ($A346,"IQ_NET_WORKING_CAP_REV",IQ_LTM,IQ_TODAY,"CHP"))</f>
        <v/>
      </c>
      <c r="I346" s="28" t="str">
        <f>IF($A346="","",_xll.ciqfunctions.udf.CIQ($A346,"IQ_ASSET_TURNOVER",IQ_LTM,IQ_TODAY,"CHP"))</f>
        <v/>
      </c>
      <c r="J346" s="28" t="str">
        <f>IF($A346="","",_xll.ciqfunctions.udf.CIQ($A346,"IQ_INTAN_ASSETS_REV",IQ_LTM,IQ_TODAY,"CHP"))</f>
        <v/>
      </c>
      <c r="K346" s="28" t="str">
        <f>IF($A346="","",_xll.ciqfunctions.udf.CIQ($A346,"IQ_NET_WORKING_CAP_TOTAL_ASSETS",IQ_LTM,IQ_TODAY,"CHP"))</f>
        <v/>
      </c>
      <c r="L346" s="28" t="str">
        <f>IF($A346="","",_xll.ciqfunctions.udf.CIQ($A346,"IQ_AP_AR",IQ_LTM,IQ_TODAY,"CHP"))</f>
        <v/>
      </c>
      <c r="M346" s="28" t="str">
        <f>IF($A346="","",_xll.ciqfunctions.udf.CIQ($A346,"IQ_MGMT_RATE_RETURN",IQ_LTM,IQ_TODAY,"CHP"))</f>
        <v/>
      </c>
      <c r="N346" s="28" t="str">
        <f>IF($A346="","",_xll.ciqfunctions.udf.CIQ($A346,"IQ_GROSS_MARGIN",IQ_LTM,IQ_TODAY,"CHP"))</f>
        <v/>
      </c>
      <c r="O346" s="28" t="str">
        <f>IF($A346="","",_xll.ciqfunctions.udf.CIQ($A346,"IQ_EBITDA_MARGIN",IQ_LTM,IQ_TODAY,"CHP"))</f>
        <v/>
      </c>
      <c r="Q346" s="28" t="str">
        <f>IF($A346="","",_xll.ciqfunctions.udf.CIQ($A346,"IQ_FFO_INT",IQ_LTM,IQ_TODAY,"CHP"))</f>
        <v/>
      </c>
      <c r="R346" s="28" t="str">
        <f>IF($A346="","",_xll.ciqfunctions.udf.CIQ($A346,"IQ_EBITDA_INT",IQ_LTM,IQ_TODAY,"CHP"))</f>
        <v/>
      </c>
      <c r="S346" s="28" t="str">
        <f>IF($A346="","",_xll.ciqfunctions.udf.CIQ($A346,"IQ_FFO_TOTAL_DEBT",IQ_LTM,IQ_TODAY,"CHP"))</f>
        <v/>
      </c>
      <c r="T346" s="28" t="str">
        <f>IF($A346="","",_xll.ciqfunctions.udf.CIQ($A346,"IQ_NET_DEBT_EBITDA",IQ_LTM,IQ_TODAY,"CHP"))</f>
        <v/>
      </c>
      <c r="U346" s="28" t="str">
        <f>IF($A346="","",_xll.ciqfunctions.udf.CIQ($A346,"IQ_TOTAL_DEBT_CAP",IQ_LTM,IQ_TODAY,"CHP"))</f>
        <v/>
      </c>
      <c r="V346" s="28" t="str">
        <f>IF($A346="","",_xll.ciqfunctions.udf.CIQ($A346,"IQ_DEBT_TOTAL_LIAB",IQ_LTM,IQ_TODAY,"CHP"))</f>
        <v/>
      </c>
      <c r="W346" s="28" t="str">
        <f>IF($A346="","",_xll.ciqfunctions.udf.CIQ($A346,"IQ_TOTAL_DEBT_TOTAL_REV",IQ_LTM,IQ_TODAY,"CHP"))</f>
        <v/>
      </c>
      <c r="Y346" s="28" t="str">
        <f>IF($A346="","",_xll.ciqfunctions.udf.CIQ($A346,"IQ_FFO_PLUS_CASH_ST_DEBT",IQ_LTM,IQ_TODAY,"CHP"))</f>
        <v/>
      </c>
      <c r="Z346" s="28" t="str">
        <f>IF($A346="","",_xll.ciqfunctions.udf.CIQ($A346,"IQ_FFO_GROSS_PROFIT",IQ_LTM,IQ_TODAY,"CHP"))</f>
        <v/>
      </c>
      <c r="AA346" s="28" t="str">
        <f>IF($A346="","",_xll.ciqfunctions.udf.CIQ($A346,"IQ_BASIC_DEFENSE_INTERVAL",IQ_LTM,IQ_TODAY,"CHP"))</f>
        <v/>
      </c>
      <c r="AB346" s="28" t="str">
        <f>IF($A346="","",_xll.ciqfunctions.udf.CIQ($A346,"IQ_CURRENT_RATIO",IQ_LTM,IQ_TODAY,"CHP"))</f>
        <v/>
      </c>
      <c r="AC346" s="28" t="str">
        <f>IF($A346="","",_xll.ciqfunctions.udf.CIQ($A346,"IQ_QUICK_RATIO",IQ_LTM,IQ_TODAY,"CHP"))</f>
        <v/>
      </c>
    </row>
    <row r="347" spans="3:29" ht="12.75" customHeight="1" x14ac:dyDescent="0.2">
      <c r="C347" s="37" t="str">
        <f>IF($A347="","",_xll.ciqfunctions.udf.CIQ($A347,"IQ_PERIODDATE",IQ_LTM,IQ_TODAY,"CHP"))</f>
        <v/>
      </c>
      <c r="D347" s="28" t="str">
        <f>IF($A347="","",_xll.ciqfunctions.udf.CIQ($A347,"IQ_TOTAL_REV",IQ_LTM,IQ_TODAY,"CHP",,$B$4))</f>
        <v/>
      </c>
      <c r="E347" s="28" t="str">
        <f>IF($A347="","",_xll.ciqfunctions.udf.CIQ($A347,"IQ_TOTAL_EQUITY",IQ_LTM,IQ_TODAY,"CHP",,$B$4))</f>
        <v/>
      </c>
      <c r="F347" s="28" t="str">
        <f>IF($A347="","",_xll.ciqfunctions.udf.CIQ($A347,"IQ_RETURN_CAPITAL_CHP",IQ_LTM,IQ_TODAY,"CHP"))</f>
        <v/>
      </c>
      <c r="G347" s="28" t="str">
        <f>IF($A347="","",_xll.ciqfunctions.udf.CIQ($A347,"IQ_RECURRING_EARN_ASSETS",IQ_LTM,IQ_TODAY,"CHP"))</f>
        <v/>
      </c>
      <c r="H347" s="28" t="str">
        <f>IF($A347="","",_xll.ciqfunctions.udf.CIQ($A347,"IQ_NET_WORKING_CAP_REV",IQ_LTM,IQ_TODAY,"CHP"))</f>
        <v/>
      </c>
      <c r="I347" s="28" t="str">
        <f>IF($A347="","",_xll.ciqfunctions.udf.CIQ($A347,"IQ_ASSET_TURNOVER",IQ_LTM,IQ_TODAY,"CHP"))</f>
        <v/>
      </c>
      <c r="J347" s="28" t="str">
        <f>IF($A347="","",_xll.ciqfunctions.udf.CIQ($A347,"IQ_INTAN_ASSETS_REV",IQ_LTM,IQ_TODAY,"CHP"))</f>
        <v/>
      </c>
      <c r="K347" s="28" t="str">
        <f>IF($A347="","",_xll.ciqfunctions.udf.CIQ($A347,"IQ_NET_WORKING_CAP_TOTAL_ASSETS",IQ_LTM,IQ_TODAY,"CHP"))</f>
        <v/>
      </c>
      <c r="L347" s="28" t="str">
        <f>IF($A347="","",_xll.ciqfunctions.udf.CIQ($A347,"IQ_AP_AR",IQ_LTM,IQ_TODAY,"CHP"))</f>
        <v/>
      </c>
      <c r="M347" s="28" t="str">
        <f>IF($A347="","",_xll.ciqfunctions.udf.CIQ($A347,"IQ_MGMT_RATE_RETURN",IQ_LTM,IQ_TODAY,"CHP"))</f>
        <v/>
      </c>
      <c r="N347" s="28" t="str">
        <f>IF($A347="","",_xll.ciqfunctions.udf.CIQ($A347,"IQ_GROSS_MARGIN",IQ_LTM,IQ_TODAY,"CHP"))</f>
        <v/>
      </c>
      <c r="O347" s="28" t="str">
        <f>IF($A347="","",_xll.ciqfunctions.udf.CIQ($A347,"IQ_EBITDA_MARGIN",IQ_LTM,IQ_TODAY,"CHP"))</f>
        <v/>
      </c>
      <c r="Q347" s="28" t="str">
        <f>IF($A347="","",_xll.ciqfunctions.udf.CIQ($A347,"IQ_FFO_INT",IQ_LTM,IQ_TODAY,"CHP"))</f>
        <v/>
      </c>
      <c r="R347" s="28" t="str">
        <f>IF($A347="","",_xll.ciqfunctions.udf.CIQ($A347,"IQ_EBITDA_INT",IQ_LTM,IQ_TODAY,"CHP"))</f>
        <v/>
      </c>
      <c r="S347" s="28" t="str">
        <f>IF($A347="","",_xll.ciqfunctions.udf.CIQ($A347,"IQ_FFO_TOTAL_DEBT",IQ_LTM,IQ_TODAY,"CHP"))</f>
        <v/>
      </c>
      <c r="T347" s="28" t="str">
        <f>IF($A347="","",_xll.ciqfunctions.udf.CIQ($A347,"IQ_NET_DEBT_EBITDA",IQ_LTM,IQ_TODAY,"CHP"))</f>
        <v/>
      </c>
      <c r="U347" s="28" t="str">
        <f>IF($A347="","",_xll.ciqfunctions.udf.CIQ($A347,"IQ_TOTAL_DEBT_CAP",IQ_LTM,IQ_TODAY,"CHP"))</f>
        <v/>
      </c>
      <c r="V347" s="28" t="str">
        <f>IF($A347="","",_xll.ciqfunctions.udf.CIQ($A347,"IQ_DEBT_TOTAL_LIAB",IQ_LTM,IQ_TODAY,"CHP"))</f>
        <v/>
      </c>
      <c r="W347" s="28" t="str">
        <f>IF($A347="","",_xll.ciqfunctions.udf.CIQ($A347,"IQ_TOTAL_DEBT_TOTAL_REV",IQ_LTM,IQ_TODAY,"CHP"))</f>
        <v/>
      </c>
      <c r="Y347" s="28" t="str">
        <f>IF($A347="","",_xll.ciqfunctions.udf.CIQ($A347,"IQ_FFO_PLUS_CASH_ST_DEBT",IQ_LTM,IQ_TODAY,"CHP"))</f>
        <v/>
      </c>
      <c r="Z347" s="28" t="str">
        <f>IF($A347="","",_xll.ciqfunctions.udf.CIQ($A347,"IQ_FFO_GROSS_PROFIT",IQ_LTM,IQ_TODAY,"CHP"))</f>
        <v/>
      </c>
      <c r="AA347" s="28" t="str">
        <f>IF($A347="","",_xll.ciqfunctions.udf.CIQ($A347,"IQ_BASIC_DEFENSE_INTERVAL",IQ_LTM,IQ_TODAY,"CHP"))</f>
        <v/>
      </c>
      <c r="AB347" s="28" t="str">
        <f>IF($A347="","",_xll.ciqfunctions.udf.CIQ($A347,"IQ_CURRENT_RATIO",IQ_LTM,IQ_TODAY,"CHP"))</f>
        <v/>
      </c>
      <c r="AC347" s="28" t="str">
        <f>IF($A347="","",_xll.ciqfunctions.udf.CIQ($A347,"IQ_QUICK_RATIO",IQ_LTM,IQ_TODAY,"CHP"))</f>
        <v/>
      </c>
    </row>
    <row r="348" spans="3:29" ht="12.75" customHeight="1" x14ac:dyDescent="0.2">
      <c r="C348" s="37" t="str">
        <f>IF($A348="","",_xll.ciqfunctions.udf.CIQ($A348,"IQ_PERIODDATE",IQ_LTM,IQ_TODAY,"CHP"))</f>
        <v/>
      </c>
      <c r="D348" s="28" t="str">
        <f>IF($A348="","",_xll.ciqfunctions.udf.CIQ($A348,"IQ_TOTAL_REV",IQ_LTM,IQ_TODAY,"CHP",,$B$4))</f>
        <v/>
      </c>
      <c r="E348" s="28" t="str">
        <f>IF($A348="","",_xll.ciqfunctions.udf.CIQ($A348,"IQ_TOTAL_EQUITY",IQ_LTM,IQ_TODAY,"CHP",,$B$4))</f>
        <v/>
      </c>
      <c r="F348" s="28" t="str">
        <f>IF($A348="","",_xll.ciqfunctions.udf.CIQ($A348,"IQ_RETURN_CAPITAL_CHP",IQ_LTM,IQ_TODAY,"CHP"))</f>
        <v/>
      </c>
      <c r="G348" s="28" t="str">
        <f>IF($A348="","",_xll.ciqfunctions.udf.CIQ($A348,"IQ_RECURRING_EARN_ASSETS",IQ_LTM,IQ_TODAY,"CHP"))</f>
        <v/>
      </c>
      <c r="H348" s="28" t="str">
        <f>IF($A348="","",_xll.ciqfunctions.udf.CIQ($A348,"IQ_NET_WORKING_CAP_REV",IQ_LTM,IQ_TODAY,"CHP"))</f>
        <v/>
      </c>
      <c r="I348" s="28" t="str">
        <f>IF($A348="","",_xll.ciqfunctions.udf.CIQ($A348,"IQ_ASSET_TURNOVER",IQ_LTM,IQ_TODAY,"CHP"))</f>
        <v/>
      </c>
      <c r="J348" s="28" t="str">
        <f>IF($A348="","",_xll.ciqfunctions.udf.CIQ($A348,"IQ_INTAN_ASSETS_REV",IQ_LTM,IQ_TODAY,"CHP"))</f>
        <v/>
      </c>
      <c r="K348" s="28" t="str">
        <f>IF($A348="","",_xll.ciqfunctions.udf.CIQ($A348,"IQ_NET_WORKING_CAP_TOTAL_ASSETS",IQ_LTM,IQ_TODAY,"CHP"))</f>
        <v/>
      </c>
      <c r="L348" s="28" t="str">
        <f>IF($A348="","",_xll.ciqfunctions.udf.CIQ($A348,"IQ_AP_AR",IQ_LTM,IQ_TODAY,"CHP"))</f>
        <v/>
      </c>
      <c r="M348" s="28" t="str">
        <f>IF($A348="","",_xll.ciqfunctions.udf.CIQ($A348,"IQ_MGMT_RATE_RETURN",IQ_LTM,IQ_TODAY,"CHP"))</f>
        <v/>
      </c>
      <c r="N348" s="28" t="str">
        <f>IF($A348="","",_xll.ciqfunctions.udf.CIQ($A348,"IQ_GROSS_MARGIN",IQ_LTM,IQ_TODAY,"CHP"))</f>
        <v/>
      </c>
      <c r="O348" s="28" t="str">
        <f>IF($A348="","",_xll.ciqfunctions.udf.CIQ($A348,"IQ_EBITDA_MARGIN",IQ_LTM,IQ_TODAY,"CHP"))</f>
        <v/>
      </c>
      <c r="Q348" s="28" t="str">
        <f>IF($A348="","",_xll.ciqfunctions.udf.CIQ($A348,"IQ_FFO_INT",IQ_LTM,IQ_TODAY,"CHP"))</f>
        <v/>
      </c>
      <c r="R348" s="28" t="str">
        <f>IF($A348="","",_xll.ciqfunctions.udf.CIQ($A348,"IQ_EBITDA_INT",IQ_LTM,IQ_TODAY,"CHP"))</f>
        <v/>
      </c>
      <c r="S348" s="28" t="str">
        <f>IF($A348="","",_xll.ciqfunctions.udf.CIQ($A348,"IQ_FFO_TOTAL_DEBT",IQ_LTM,IQ_TODAY,"CHP"))</f>
        <v/>
      </c>
      <c r="T348" s="28" t="str">
        <f>IF($A348="","",_xll.ciqfunctions.udf.CIQ($A348,"IQ_NET_DEBT_EBITDA",IQ_LTM,IQ_TODAY,"CHP"))</f>
        <v/>
      </c>
      <c r="U348" s="28" t="str">
        <f>IF($A348="","",_xll.ciqfunctions.udf.CIQ($A348,"IQ_TOTAL_DEBT_CAP",IQ_LTM,IQ_TODAY,"CHP"))</f>
        <v/>
      </c>
      <c r="V348" s="28" t="str">
        <f>IF($A348="","",_xll.ciqfunctions.udf.CIQ($A348,"IQ_DEBT_TOTAL_LIAB",IQ_LTM,IQ_TODAY,"CHP"))</f>
        <v/>
      </c>
      <c r="W348" s="28" t="str">
        <f>IF($A348="","",_xll.ciqfunctions.udf.CIQ($A348,"IQ_TOTAL_DEBT_TOTAL_REV",IQ_LTM,IQ_TODAY,"CHP"))</f>
        <v/>
      </c>
      <c r="Y348" s="28" t="str">
        <f>IF($A348="","",_xll.ciqfunctions.udf.CIQ($A348,"IQ_FFO_PLUS_CASH_ST_DEBT",IQ_LTM,IQ_TODAY,"CHP"))</f>
        <v/>
      </c>
      <c r="Z348" s="28" t="str">
        <f>IF($A348="","",_xll.ciqfunctions.udf.CIQ($A348,"IQ_FFO_GROSS_PROFIT",IQ_LTM,IQ_TODAY,"CHP"))</f>
        <v/>
      </c>
      <c r="AA348" s="28" t="str">
        <f>IF($A348="","",_xll.ciqfunctions.udf.CIQ($A348,"IQ_BASIC_DEFENSE_INTERVAL",IQ_LTM,IQ_TODAY,"CHP"))</f>
        <v/>
      </c>
      <c r="AB348" s="28" t="str">
        <f>IF($A348="","",_xll.ciqfunctions.udf.CIQ($A348,"IQ_CURRENT_RATIO",IQ_LTM,IQ_TODAY,"CHP"))</f>
        <v/>
      </c>
      <c r="AC348" s="28" t="str">
        <f>IF($A348="","",_xll.ciqfunctions.udf.CIQ($A348,"IQ_QUICK_RATIO",IQ_LTM,IQ_TODAY,"CHP"))</f>
        <v/>
      </c>
    </row>
    <row r="349" spans="3:29" ht="12.75" customHeight="1" x14ac:dyDescent="0.2">
      <c r="C349" s="37" t="str">
        <f>IF($A349="","",_xll.ciqfunctions.udf.CIQ($A349,"IQ_PERIODDATE",IQ_LTM,IQ_TODAY,"CHP"))</f>
        <v/>
      </c>
      <c r="D349" s="28" t="str">
        <f>IF($A349="","",_xll.ciqfunctions.udf.CIQ($A349,"IQ_TOTAL_REV",IQ_LTM,IQ_TODAY,"CHP",,$B$4))</f>
        <v/>
      </c>
      <c r="E349" s="28" t="str">
        <f>IF($A349="","",_xll.ciqfunctions.udf.CIQ($A349,"IQ_TOTAL_EQUITY",IQ_LTM,IQ_TODAY,"CHP",,$B$4))</f>
        <v/>
      </c>
      <c r="F349" s="28" t="str">
        <f>IF($A349="","",_xll.ciqfunctions.udf.CIQ($A349,"IQ_RETURN_CAPITAL_CHP",IQ_LTM,IQ_TODAY,"CHP"))</f>
        <v/>
      </c>
      <c r="G349" s="28" t="str">
        <f>IF($A349="","",_xll.ciqfunctions.udf.CIQ($A349,"IQ_RECURRING_EARN_ASSETS",IQ_LTM,IQ_TODAY,"CHP"))</f>
        <v/>
      </c>
      <c r="H349" s="28" t="str">
        <f>IF($A349="","",_xll.ciqfunctions.udf.CIQ($A349,"IQ_NET_WORKING_CAP_REV",IQ_LTM,IQ_TODAY,"CHP"))</f>
        <v/>
      </c>
      <c r="I349" s="28" t="str">
        <f>IF($A349="","",_xll.ciqfunctions.udf.CIQ($A349,"IQ_ASSET_TURNOVER",IQ_LTM,IQ_TODAY,"CHP"))</f>
        <v/>
      </c>
      <c r="J349" s="28" t="str">
        <f>IF($A349="","",_xll.ciqfunctions.udf.CIQ($A349,"IQ_INTAN_ASSETS_REV",IQ_LTM,IQ_TODAY,"CHP"))</f>
        <v/>
      </c>
      <c r="K349" s="28" t="str">
        <f>IF($A349="","",_xll.ciqfunctions.udf.CIQ($A349,"IQ_NET_WORKING_CAP_TOTAL_ASSETS",IQ_LTM,IQ_TODAY,"CHP"))</f>
        <v/>
      </c>
      <c r="L349" s="28" t="str">
        <f>IF($A349="","",_xll.ciqfunctions.udf.CIQ($A349,"IQ_AP_AR",IQ_LTM,IQ_TODAY,"CHP"))</f>
        <v/>
      </c>
      <c r="M349" s="28" t="str">
        <f>IF($A349="","",_xll.ciqfunctions.udf.CIQ($A349,"IQ_MGMT_RATE_RETURN",IQ_LTM,IQ_TODAY,"CHP"))</f>
        <v/>
      </c>
      <c r="N349" s="28" t="str">
        <f>IF($A349="","",_xll.ciqfunctions.udf.CIQ($A349,"IQ_GROSS_MARGIN",IQ_LTM,IQ_TODAY,"CHP"))</f>
        <v/>
      </c>
      <c r="O349" s="28" t="str">
        <f>IF($A349="","",_xll.ciqfunctions.udf.CIQ($A349,"IQ_EBITDA_MARGIN",IQ_LTM,IQ_TODAY,"CHP"))</f>
        <v/>
      </c>
      <c r="Q349" s="28" t="str">
        <f>IF($A349="","",_xll.ciqfunctions.udf.CIQ($A349,"IQ_FFO_INT",IQ_LTM,IQ_TODAY,"CHP"))</f>
        <v/>
      </c>
      <c r="R349" s="28" t="str">
        <f>IF($A349="","",_xll.ciqfunctions.udf.CIQ($A349,"IQ_EBITDA_INT",IQ_LTM,IQ_TODAY,"CHP"))</f>
        <v/>
      </c>
      <c r="S349" s="28" t="str">
        <f>IF($A349="","",_xll.ciqfunctions.udf.CIQ($A349,"IQ_FFO_TOTAL_DEBT",IQ_LTM,IQ_TODAY,"CHP"))</f>
        <v/>
      </c>
      <c r="T349" s="28" t="str">
        <f>IF($A349="","",_xll.ciqfunctions.udf.CIQ($A349,"IQ_NET_DEBT_EBITDA",IQ_LTM,IQ_TODAY,"CHP"))</f>
        <v/>
      </c>
      <c r="U349" s="28" t="str">
        <f>IF($A349="","",_xll.ciqfunctions.udf.CIQ($A349,"IQ_TOTAL_DEBT_CAP",IQ_LTM,IQ_TODAY,"CHP"))</f>
        <v/>
      </c>
      <c r="V349" s="28" t="str">
        <f>IF($A349="","",_xll.ciqfunctions.udf.CIQ($A349,"IQ_DEBT_TOTAL_LIAB",IQ_LTM,IQ_TODAY,"CHP"))</f>
        <v/>
      </c>
      <c r="W349" s="28" t="str">
        <f>IF($A349="","",_xll.ciqfunctions.udf.CIQ($A349,"IQ_TOTAL_DEBT_TOTAL_REV",IQ_LTM,IQ_TODAY,"CHP"))</f>
        <v/>
      </c>
      <c r="Y349" s="28" t="str">
        <f>IF($A349="","",_xll.ciqfunctions.udf.CIQ($A349,"IQ_FFO_PLUS_CASH_ST_DEBT",IQ_LTM,IQ_TODAY,"CHP"))</f>
        <v/>
      </c>
      <c r="Z349" s="28" t="str">
        <f>IF($A349="","",_xll.ciqfunctions.udf.CIQ($A349,"IQ_FFO_GROSS_PROFIT",IQ_LTM,IQ_TODAY,"CHP"))</f>
        <v/>
      </c>
      <c r="AA349" s="28" t="str">
        <f>IF($A349="","",_xll.ciqfunctions.udf.CIQ($A349,"IQ_BASIC_DEFENSE_INTERVAL",IQ_LTM,IQ_TODAY,"CHP"))</f>
        <v/>
      </c>
      <c r="AB349" s="28" t="str">
        <f>IF($A349="","",_xll.ciqfunctions.udf.CIQ($A349,"IQ_CURRENT_RATIO",IQ_LTM,IQ_TODAY,"CHP"))</f>
        <v/>
      </c>
      <c r="AC349" s="28" t="str">
        <f>IF($A349="","",_xll.ciqfunctions.udf.CIQ($A349,"IQ_QUICK_RATIO",IQ_LTM,IQ_TODAY,"CHP"))</f>
        <v/>
      </c>
    </row>
    <row r="350" spans="3:29" ht="12.75" customHeight="1" x14ac:dyDescent="0.2">
      <c r="C350" s="37" t="str">
        <f>IF($A350="","",_xll.ciqfunctions.udf.CIQ($A350,"IQ_PERIODDATE",IQ_LTM,IQ_TODAY,"CHP"))</f>
        <v/>
      </c>
      <c r="D350" s="28" t="str">
        <f>IF($A350="","",_xll.ciqfunctions.udf.CIQ($A350,"IQ_TOTAL_REV",IQ_LTM,IQ_TODAY,"CHP",,$B$4))</f>
        <v/>
      </c>
      <c r="E350" s="28" t="str">
        <f>IF($A350="","",_xll.ciqfunctions.udf.CIQ($A350,"IQ_TOTAL_EQUITY",IQ_LTM,IQ_TODAY,"CHP",,$B$4))</f>
        <v/>
      </c>
      <c r="F350" s="28" t="str">
        <f>IF($A350="","",_xll.ciqfunctions.udf.CIQ($A350,"IQ_RETURN_CAPITAL_CHP",IQ_LTM,IQ_TODAY,"CHP"))</f>
        <v/>
      </c>
      <c r="G350" s="28" t="str">
        <f>IF($A350="","",_xll.ciqfunctions.udf.CIQ($A350,"IQ_RECURRING_EARN_ASSETS",IQ_LTM,IQ_TODAY,"CHP"))</f>
        <v/>
      </c>
      <c r="H350" s="28" t="str">
        <f>IF($A350="","",_xll.ciqfunctions.udf.CIQ($A350,"IQ_NET_WORKING_CAP_REV",IQ_LTM,IQ_TODAY,"CHP"))</f>
        <v/>
      </c>
      <c r="I350" s="28" t="str">
        <f>IF($A350="","",_xll.ciqfunctions.udf.CIQ($A350,"IQ_ASSET_TURNOVER",IQ_LTM,IQ_TODAY,"CHP"))</f>
        <v/>
      </c>
      <c r="J350" s="28" t="str">
        <f>IF($A350="","",_xll.ciqfunctions.udf.CIQ($A350,"IQ_INTAN_ASSETS_REV",IQ_LTM,IQ_TODAY,"CHP"))</f>
        <v/>
      </c>
      <c r="K350" s="28" t="str">
        <f>IF($A350="","",_xll.ciqfunctions.udf.CIQ($A350,"IQ_NET_WORKING_CAP_TOTAL_ASSETS",IQ_LTM,IQ_TODAY,"CHP"))</f>
        <v/>
      </c>
      <c r="L350" s="28" t="str">
        <f>IF($A350="","",_xll.ciqfunctions.udf.CIQ($A350,"IQ_AP_AR",IQ_LTM,IQ_TODAY,"CHP"))</f>
        <v/>
      </c>
      <c r="M350" s="28" t="str">
        <f>IF($A350="","",_xll.ciqfunctions.udf.CIQ($A350,"IQ_MGMT_RATE_RETURN",IQ_LTM,IQ_TODAY,"CHP"))</f>
        <v/>
      </c>
      <c r="N350" s="28" t="str">
        <f>IF($A350="","",_xll.ciqfunctions.udf.CIQ($A350,"IQ_GROSS_MARGIN",IQ_LTM,IQ_TODAY,"CHP"))</f>
        <v/>
      </c>
      <c r="O350" s="28" t="str">
        <f>IF($A350="","",_xll.ciqfunctions.udf.CIQ($A350,"IQ_EBITDA_MARGIN",IQ_LTM,IQ_TODAY,"CHP"))</f>
        <v/>
      </c>
      <c r="Q350" s="28" t="str">
        <f>IF($A350="","",_xll.ciqfunctions.udf.CIQ($A350,"IQ_FFO_INT",IQ_LTM,IQ_TODAY,"CHP"))</f>
        <v/>
      </c>
      <c r="R350" s="28" t="str">
        <f>IF($A350="","",_xll.ciqfunctions.udf.CIQ($A350,"IQ_EBITDA_INT",IQ_LTM,IQ_TODAY,"CHP"))</f>
        <v/>
      </c>
      <c r="S350" s="28" t="str">
        <f>IF($A350="","",_xll.ciqfunctions.udf.CIQ($A350,"IQ_FFO_TOTAL_DEBT",IQ_LTM,IQ_TODAY,"CHP"))</f>
        <v/>
      </c>
      <c r="T350" s="28" t="str">
        <f>IF($A350="","",_xll.ciqfunctions.udf.CIQ($A350,"IQ_NET_DEBT_EBITDA",IQ_LTM,IQ_TODAY,"CHP"))</f>
        <v/>
      </c>
      <c r="U350" s="28" t="str">
        <f>IF($A350="","",_xll.ciqfunctions.udf.CIQ($A350,"IQ_TOTAL_DEBT_CAP",IQ_LTM,IQ_TODAY,"CHP"))</f>
        <v/>
      </c>
      <c r="V350" s="28" t="str">
        <f>IF($A350="","",_xll.ciqfunctions.udf.CIQ($A350,"IQ_DEBT_TOTAL_LIAB",IQ_LTM,IQ_TODAY,"CHP"))</f>
        <v/>
      </c>
      <c r="W350" s="28" t="str">
        <f>IF($A350="","",_xll.ciqfunctions.udf.CIQ($A350,"IQ_TOTAL_DEBT_TOTAL_REV",IQ_LTM,IQ_TODAY,"CHP"))</f>
        <v/>
      </c>
      <c r="Y350" s="28" t="str">
        <f>IF($A350="","",_xll.ciqfunctions.udf.CIQ($A350,"IQ_FFO_PLUS_CASH_ST_DEBT",IQ_LTM,IQ_TODAY,"CHP"))</f>
        <v/>
      </c>
      <c r="Z350" s="28" t="str">
        <f>IF($A350="","",_xll.ciqfunctions.udf.CIQ($A350,"IQ_FFO_GROSS_PROFIT",IQ_LTM,IQ_TODAY,"CHP"))</f>
        <v/>
      </c>
      <c r="AA350" s="28" t="str">
        <f>IF($A350="","",_xll.ciqfunctions.udf.CIQ($A350,"IQ_BASIC_DEFENSE_INTERVAL",IQ_LTM,IQ_TODAY,"CHP"))</f>
        <v/>
      </c>
      <c r="AB350" s="28" t="str">
        <f>IF($A350="","",_xll.ciqfunctions.udf.CIQ($A350,"IQ_CURRENT_RATIO",IQ_LTM,IQ_TODAY,"CHP"))</f>
        <v/>
      </c>
      <c r="AC350" s="28" t="str">
        <f>IF($A350="","",_xll.ciqfunctions.udf.CIQ($A350,"IQ_QUICK_RATIO",IQ_LTM,IQ_TODAY,"CHP"))</f>
        <v/>
      </c>
    </row>
    <row r="351" spans="3:29" ht="12.75" customHeight="1" x14ac:dyDescent="0.2">
      <c r="C351" s="37" t="str">
        <f>IF($A351="","",_xll.ciqfunctions.udf.CIQ($A351,"IQ_PERIODDATE",IQ_LTM,IQ_TODAY,"CHP"))</f>
        <v/>
      </c>
      <c r="D351" s="28" t="str">
        <f>IF($A351="","",_xll.ciqfunctions.udf.CIQ($A351,"IQ_TOTAL_REV",IQ_LTM,IQ_TODAY,"CHP",,$B$4))</f>
        <v/>
      </c>
      <c r="E351" s="28" t="str">
        <f>IF($A351="","",_xll.ciqfunctions.udf.CIQ($A351,"IQ_TOTAL_EQUITY",IQ_LTM,IQ_TODAY,"CHP",,$B$4))</f>
        <v/>
      </c>
      <c r="F351" s="28" t="str">
        <f>IF($A351="","",_xll.ciqfunctions.udf.CIQ($A351,"IQ_RETURN_CAPITAL_CHP",IQ_LTM,IQ_TODAY,"CHP"))</f>
        <v/>
      </c>
      <c r="G351" s="28" t="str">
        <f>IF($A351="","",_xll.ciqfunctions.udf.CIQ($A351,"IQ_RECURRING_EARN_ASSETS",IQ_LTM,IQ_TODAY,"CHP"))</f>
        <v/>
      </c>
      <c r="H351" s="28" t="str">
        <f>IF($A351="","",_xll.ciqfunctions.udf.CIQ($A351,"IQ_NET_WORKING_CAP_REV",IQ_LTM,IQ_TODAY,"CHP"))</f>
        <v/>
      </c>
      <c r="I351" s="28" t="str">
        <f>IF($A351="","",_xll.ciqfunctions.udf.CIQ($A351,"IQ_ASSET_TURNOVER",IQ_LTM,IQ_TODAY,"CHP"))</f>
        <v/>
      </c>
      <c r="J351" s="28" t="str">
        <f>IF($A351="","",_xll.ciqfunctions.udf.CIQ($A351,"IQ_INTAN_ASSETS_REV",IQ_LTM,IQ_TODAY,"CHP"))</f>
        <v/>
      </c>
      <c r="K351" s="28" t="str">
        <f>IF($A351="","",_xll.ciqfunctions.udf.CIQ($A351,"IQ_NET_WORKING_CAP_TOTAL_ASSETS",IQ_LTM,IQ_TODAY,"CHP"))</f>
        <v/>
      </c>
      <c r="L351" s="28" t="str">
        <f>IF($A351="","",_xll.ciqfunctions.udf.CIQ($A351,"IQ_AP_AR",IQ_LTM,IQ_TODAY,"CHP"))</f>
        <v/>
      </c>
      <c r="M351" s="28" t="str">
        <f>IF($A351="","",_xll.ciqfunctions.udf.CIQ($A351,"IQ_MGMT_RATE_RETURN",IQ_LTM,IQ_TODAY,"CHP"))</f>
        <v/>
      </c>
      <c r="N351" s="28" t="str">
        <f>IF($A351="","",_xll.ciqfunctions.udf.CIQ($A351,"IQ_GROSS_MARGIN",IQ_LTM,IQ_TODAY,"CHP"))</f>
        <v/>
      </c>
      <c r="O351" s="28" t="str">
        <f>IF($A351="","",_xll.ciqfunctions.udf.CIQ($A351,"IQ_EBITDA_MARGIN",IQ_LTM,IQ_TODAY,"CHP"))</f>
        <v/>
      </c>
      <c r="Q351" s="28" t="str">
        <f>IF($A351="","",_xll.ciqfunctions.udf.CIQ($A351,"IQ_FFO_INT",IQ_LTM,IQ_TODAY,"CHP"))</f>
        <v/>
      </c>
      <c r="R351" s="28" t="str">
        <f>IF($A351="","",_xll.ciqfunctions.udf.CIQ($A351,"IQ_EBITDA_INT",IQ_LTM,IQ_TODAY,"CHP"))</f>
        <v/>
      </c>
      <c r="S351" s="28" t="str">
        <f>IF($A351="","",_xll.ciqfunctions.udf.CIQ($A351,"IQ_FFO_TOTAL_DEBT",IQ_LTM,IQ_TODAY,"CHP"))</f>
        <v/>
      </c>
      <c r="T351" s="28" t="str">
        <f>IF($A351="","",_xll.ciqfunctions.udf.CIQ($A351,"IQ_NET_DEBT_EBITDA",IQ_LTM,IQ_TODAY,"CHP"))</f>
        <v/>
      </c>
      <c r="U351" s="28" t="str">
        <f>IF($A351="","",_xll.ciqfunctions.udf.CIQ($A351,"IQ_TOTAL_DEBT_CAP",IQ_LTM,IQ_TODAY,"CHP"))</f>
        <v/>
      </c>
      <c r="V351" s="28" t="str">
        <f>IF($A351="","",_xll.ciqfunctions.udf.CIQ($A351,"IQ_DEBT_TOTAL_LIAB",IQ_LTM,IQ_TODAY,"CHP"))</f>
        <v/>
      </c>
      <c r="W351" s="28" t="str">
        <f>IF($A351="","",_xll.ciqfunctions.udf.CIQ($A351,"IQ_TOTAL_DEBT_TOTAL_REV",IQ_LTM,IQ_TODAY,"CHP"))</f>
        <v/>
      </c>
      <c r="Y351" s="28" t="str">
        <f>IF($A351="","",_xll.ciqfunctions.udf.CIQ($A351,"IQ_FFO_PLUS_CASH_ST_DEBT",IQ_LTM,IQ_TODAY,"CHP"))</f>
        <v/>
      </c>
      <c r="Z351" s="28" t="str">
        <f>IF($A351="","",_xll.ciqfunctions.udf.CIQ($A351,"IQ_FFO_GROSS_PROFIT",IQ_LTM,IQ_TODAY,"CHP"))</f>
        <v/>
      </c>
      <c r="AA351" s="28" t="str">
        <f>IF($A351="","",_xll.ciqfunctions.udf.CIQ($A351,"IQ_BASIC_DEFENSE_INTERVAL",IQ_LTM,IQ_TODAY,"CHP"))</f>
        <v/>
      </c>
      <c r="AB351" s="28" t="str">
        <f>IF($A351="","",_xll.ciqfunctions.udf.CIQ($A351,"IQ_CURRENT_RATIO",IQ_LTM,IQ_TODAY,"CHP"))</f>
        <v/>
      </c>
      <c r="AC351" s="28" t="str">
        <f>IF($A351="","",_xll.ciqfunctions.udf.CIQ($A351,"IQ_QUICK_RATIO",IQ_LTM,IQ_TODAY,"CHP"))</f>
        <v/>
      </c>
    </row>
    <row r="352" spans="3:29" ht="12.75" customHeight="1" x14ac:dyDescent="0.2">
      <c r="C352" s="37" t="str">
        <f>IF($A352="","",_xll.ciqfunctions.udf.CIQ($A352,"IQ_PERIODDATE",IQ_LTM,IQ_TODAY,"CHP"))</f>
        <v/>
      </c>
      <c r="D352" s="28" t="str">
        <f>IF($A352="","",_xll.ciqfunctions.udf.CIQ($A352,"IQ_TOTAL_REV",IQ_LTM,IQ_TODAY,"CHP",,$B$4))</f>
        <v/>
      </c>
      <c r="E352" s="28" t="str">
        <f>IF($A352="","",_xll.ciqfunctions.udf.CIQ($A352,"IQ_TOTAL_EQUITY",IQ_LTM,IQ_TODAY,"CHP",,$B$4))</f>
        <v/>
      </c>
      <c r="F352" s="28" t="str">
        <f>IF($A352="","",_xll.ciqfunctions.udf.CIQ($A352,"IQ_RETURN_CAPITAL_CHP",IQ_LTM,IQ_TODAY,"CHP"))</f>
        <v/>
      </c>
      <c r="G352" s="28" t="str">
        <f>IF($A352="","",_xll.ciqfunctions.udf.CIQ($A352,"IQ_RECURRING_EARN_ASSETS",IQ_LTM,IQ_TODAY,"CHP"))</f>
        <v/>
      </c>
      <c r="H352" s="28" t="str">
        <f>IF($A352="","",_xll.ciqfunctions.udf.CIQ($A352,"IQ_NET_WORKING_CAP_REV",IQ_LTM,IQ_TODAY,"CHP"))</f>
        <v/>
      </c>
      <c r="I352" s="28" t="str">
        <f>IF($A352="","",_xll.ciqfunctions.udf.CIQ($A352,"IQ_ASSET_TURNOVER",IQ_LTM,IQ_TODAY,"CHP"))</f>
        <v/>
      </c>
      <c r="J352" s="28" t="str">
        <f>IF($A352="","",_xll.ciqfunctions.udf.CIQ($A352,"IQ_INTAN_ASSETS_REV",IQ_LTM,IQ_TODAY,"CHP"))</f>
        <v/>
      </c>
      <c r="K352" s="28" t="str">
        <f>IF($A352="","",_xll.ciqfunctions.udf.CIQ($A352,"IQ_NET_WORKING_CAP_TOTAL_ASSETS",IQ_LTM,IQ_TODAY,"CHP"))</f>
        <v/>
      </c>
      <c r="L352" s="28" t="str">
        <f>IF($A352="","",_xll.ciqfunctions.udf.CIQ($A352,"IQ_AP_AR",IQ_LTM,IQ_TODAY,"CHP"))</f>
        <v/>
      </c>
      <c r="M352" s="28" t="str">
        <f>IF($A352="","",_xll.ciqfunctions.udf.CIQ($A352,"IQ_MGMT_RATE_RETURN",IQ_LTM,IQ_TODAY,"CHP"))</f>
        <v/>
      </c>
      <c r="N352" s="28" t="str">
        <f>IF($A352="","",_xll.ciqfunctions.udf.CIQ($A352,"IQ_GROSS_MARGIN",IQ_LTM,IQ_TODAY,"CHP"))</f>
        <v/>
      </c>
      <c r="O352" s="28" t="str">
        <f>IF($A352="","",_xll.ciqfunctions.udf.CIQ($A352,"IQ_EBITDA_MARGIN",IQ_LTM,IQ_TODAY,"CHP"))</f>
        <v/>
      </c>
      <c r="Q352" s="28" t="str">
        <f>IF($A352="","",_xll.ciqfunctions.udf.CIQ($A352,"IQ_FFO_INT",IQ_LTM,IQ_TODAY,"CHP"))</f>
        <v/>
      </c>
      <c r="R352" s="28" t="str">
        <f>IF($A352="","",_xll.ciqfunctions.udf.CIQ($A352,"IQ_EBITDA_INT",IQ_LTM,IQ_TODAY,"CHP"))</f>
        <v/>
      </c>
      <c r="S352" s="28" t="str">
        <f>IF($A352="","",_xll.ciqfunctions.udf.CIQ($A352,"IQ_FFO_TOTAL_DEBT",IQ_LTM,IQ_TODAY,"CHP"))</f>
        <v/>
      </c>
      <c r="T352" s="28" t="str">
        <f>IF($A352="","",_xll.ciqfunctions.udf.CIQ($A352,"IQ_NET_DEBT_EBITDA",IQ_LTM,IQ_TODAY,"CHP"))</f>
        <v/>
      </c>
      <c r="U352" s="28" t="str">
        <f>IF($A352="","",_xll.ciqfunctions.udf.CIQ($A352,"IQ_TOTAL_DEBT_CAP",IQ_LTM,IQ_TODAY,"CHP"))</f>
        <v/>
      </c>
      <c r="V352" s="28" t="str">
        <f>IF($A352="","",_xll.ciqfunctions.udf.CIQ($A352,"IQ_DEBT_TOTAL_LIAB",IQ_LTM,IQ_TODAY,"CHP"))</f>
        <v/>
      </c>
      <c r="W352" s="28" t="str">
        <f>IF($A352="","",_xll.ciqfunctions.udf.CIQ($A352,"IQ_TOTAL_DEBT_TOTAL_REV",IQ_LTM,IQ_TODAY,"CHP"))</f>
        <v/>
      </c>
      <c r="Y352" s="28" t="str">
        <f>IF($A352="","",_xll.ciqfunctions.udf.CIQ($A352,"IQ_FFO_PLUS_CASH_ST_DEBT",IQ_LTM,IQ_TODAY,"CHP"))</f>
        <v/>
      </c>
      <c r="Z352" s="28" t="str">
        <f>IF($A352="","",_xll.ciqfunctions.udf.CIQ($A352,"IQ_FFO_GROSS_PROFIT",IQ_LTM,IQ_TODAY,"CHP"))</f>
        <v/>
      </c>
      <c r="AA352" s="28" t="str">
        <f>IF($A352="","",_xll.ciqfunctions.udf.CIQ($A352,"IQ_BASIC_DEFENSE_INTERVAL",IQ_LTM,IQ_TODAY,"CHP"))</f>
        <v/>
      </c>
      <c r="AB352" s="28" t="str">
        <f>IF($A352="","",_xll.ciqfunctions.udf.CIQ($A352,"IQ_CURRENT_RATIO",IQ_LTM,IQ_TODAY,"CHP"))</f>
        <v/>
      </c>
      <c r="AC352" s="28" t="str">
        <f>IF($A352="","",_xll.ciqfunctions.udf.CIQ($A352,"IQ_QUICK_RATIO",IQ_LTM,IQ_TODAY,"CHP"))</f>
        <v/>
      </c>
    </row>
    <row r="353" spans="3:29" ht="12.75" customHeight="1" x14ac:dyDescent="0.2">
      <c r="C353" s="37" t="str">
        <f>IF($A353="","",_xll.ciqfunctions.udf.CIQ($A353,"IQ_PERIODDATE",IQ_LTM,IQ_TODAY,"CHP"))</f>
        <v/>
      </c>
      <c r="D353" s="28" t="str">
        <f>IF($A353="","",_xll.ciqfunctions.udf.CIQ($A353,"IQ_TOTAL_REV",IQ_LTM,IQ_TODAY,"CHP",,$B$4))</f>
        <v/>
      </c>
      <c r="E353" s="28" t="str">
        <f>IF($A353="","",_xll.ciqfunctions.udf.CIQ($A353,"IQ_TOTAL_EQUITY",IQ_LTM,IQ_TODAY,"CHP",,$B$4))</f>
        <v/>
      </c>
      <c r="F353" s="28" t="str">
        <f>IF($A353="","",_xll.ciqfunctions.udf.CIQ($A353,"IQ_RETURN_CAPITAL_CHP",IQ_LTM,IQ_TODAY,"CHP"))</f>
        <v/>
      </c>
      <c r="G353" s="28" t="str">
        <f>IF($A353="","",_xll.ciqfunctions.udf.CIQ($A353,"IQ_RECURRING_EARN_ASSETS",IQ_LTM,IQ_TODAY,"CHP"))</f>
        <v/>
      </c>
      <c r="H353" s="28" t="str">
        <f>IF($A353="","",_xll.ciqfunctions.udf.CIQ($A353,"IQ_NET_WORKING_CAP_REV",IQ_LTM,IQ_TODAY,"CHP"))</f>
        <v/>
      </c>
      <c r="I353" s="28" t="str">
        <f>IF($A353="","",_xll.ciqfunctions.udf.CIQ($A353,"IQ_ASSET_TURNOVER",IQ_LTM,IQ_TODAY,"CHP"))</f>
        <v/>
      </c>
      <c r="J353" s="28" t="str">
        <f>IF($A353="","",_xll.ciqfunctions.udf.CIQ($A353,"IQ_INTAN_ASSETS_REV",IQ_LTM,IQ_TODAY,"CHP"))</f>
        <v/>
      </c>
      <c r="K353" s="28" t="str">
        <f>IF($A353="","",_xll.ciqfunctions.udf.CIQ($A353,"IQ_NET_WORKING_CAP_TOTAL_ASSETS",IQ_LTM,IQ_TODAY,"CHP"))</f>
        <v/>
      </c>
      <c r="L353" s="28" t="str">
        <f>IF($A353="","",_xll.ciqfunctions.udf.CIQ($A353,"IQ_AP_AR",IQ_LTM,IQ_TODAY,"CHP"))</f>
        <v/>
      </c>
      <c r="M353" s="28" t="str">
        <f>IF($A353="","",_xll.ciqfunctions.udf.CIQ($A353,"IQ_MGMT_RATE_RETURN",IQ_LTM,IQ_TODAY,"CHP"))</f>
        <v/>
      </c>
      <c r="N353" s="28" t="str">
        <f>IF($A353="","",_xll.ciqfunctions.udf.CIQ($A353,"IQ_GROSS_MARGIN",IQ_LTM,IQ_TODAY,"CHP"))</f>
        <v/>
      </c>
      <c r="O353" s="28" t="str">
        <f>IF($A353="","",_xll.ciqfunctions.udf.CIQ($A353,"IQ_EBITDA_MARGIN",IQ_LTM,IQ_TODAY,"CHP"))</f>
        <v/>
      </c>
      <c r="Q353" s="28" t="str">
        <f>IF($A353="","",_xll.ciqfunctions.udf.CIQ($A353,"IQ_FFO_INT",IQ_LTM,IQ_TODAY,"CHP"))</f>
        <v/>
      </c>
      <c r="R353" s="28" t="str">
        <f>IF($A353="","",_xll.ciqfunctions.udf.CIQ($A353,"IQ_EBITDA_INT",IQ_LTM,IQ_TODAY,"CHP"))</f>
        <v/>
      </c>
      <c r="S353" s="28" t="str">
        <f>IF($A353="","",_xll.ciqfunctions.udf.CIQ($A353,"IQ_FFO_TOTAL_DEBT",IQ_LTM,IQ_TODAY,"CHP"))</f>
        <v/>
      </c>
      <c r="T353" s="28" t="str">
        <f>IF($A353="","",_xll.ciqfunctions.udf.CIQ($A353,"IQ_NET_DEBT_EBITDA",IQ_LTM,IQ_TODAY,"CHP"))</f>
        <v/>
      </c>
      <c r="U353" s="28" t="str">
        <f>IF($A353="","",_xll.ciqfunctions.udf.CIQ($A353,"IQ_TOTAL_DEBT_CAP",IQ_LTM,IQ_TODAY,"CHP"))</f>
        <v/>
      </c>
      <c r="V353" s="28" t="str">
        <f>IF($A353="","",_xll.ciqfunctions.udf.CIQ($A353,"IQ_DEBT_TOTAL_LIAB",IQ_LTM,IQ_TODAY,"CHP"))</f>
        <v/>
      </c>
      <c r="W353" s="28" t="str">
        <f>IF($A353="","",_xll.ciqfunctions.udf.CIQ($A353,"IQ_TOTAL_DEBT_TOTAL_REV",IQ_LTM,IQ_TODAY,"CHP"))</f>
        <v/>
      </c>
      <c r="Y353" s="28" t="str">
        <f>IF($A353="","",_xll.ciqfunctions.udf.CIQ($A353,"IQ_FFO_PLUS_CASH_ST_DEBT",IQ_LTM,IQ_TODAY,"CHP"))</f>
        <v/>
      </c>
      <c r="Z353" s="28" t="str">
        <f>IF($A353="","",_xll.ciqfunctions.udf.CIQ($A353,"IQ_FFO_GROSS_PROFIT",IQ_LTM,IQ_TODAY,"CHP"))</f>
        <v/>
      </c>
      <c r="AA353" s="28" t="str">
        <f>IF($A353="","",_xll.ciqfunctions.udf.CIQ($A353,"IQ_BASIC_DEFENSE_INTERVAL",IQ_LTM,IQ_TODAY,"CHP"))</f>
        <v/>
      </c>
      <c r="AB353" s="28" t="str">
        <f>IF($A353="","",_xll.ciqfunctions.udf.CIQ($A353,"IQ_CURRENT_RATIO",IQ_LTM,IQ_TODAY,"CHP"))</f>
        <v/>
      </c>
      <c r="AC353" s="28" t="str">
        <f>IF($A353="","",_xll.ciqfunctions.udf.CIQ($A353,"IQ_QUICK_RATIO",IQ_LTM,IQ_TODAY,"CHP"))</f>
        <v/>
      </c>
    </row>
    <row r="354" spans="3:29" ht="12.75" customHeight="1" x14ac:dyDescent="0.2">
      <c r="C354" s="37" t="str">
        <f>IF($A354="","",_xll.ciqfunctions.udf.CIQ($A354,"IQ_PERIODDATE",IQ_LTM,IQ_TODAY,"CHP"))</f>
        <v/>
      </c>
      <c r="D354" s="28" t="str">
        <f>IF($A354="","",_xll.ciqfunctions.udf.CIQ($A354,"IQ_TOTAL_REV",IQ_LTM,IQ_TODAY,"CHP",,$B$4))</f>
        <v/>
      </c>
      <c r="E354" s="28" t="str">
        <f>IF($A354="","",_xll.ciqfunctions.udf.CIQ($A354,"IQ_TOTAL_EQUITY",IQ_LTM,IQ_TODAY,"CHP",,$B$4))</f>
        <v/>
      </c>
      <c r="F354" s="28" t="str">
        <f>IF($A354="","",_xll.ciqfunctions.udf.CIQ($A354,"IQ_RETURN_CAPITAL_CHP",IQ_LTM,IQ_TODAY,"CHP"))</f>
        <v/>
      </c>
      <c r="G354" s="28" t="str">
        <f>IF($A354="","",_xll.ciqfunctions.udf.CIQ($A354,"IQ_RECURRING_EARN_ASSETS",IQ_LTM,IQ_TODAY,"CHP"))</f>
        <v/>
      </c>
      <c r="H354" s="28" t="str">
        <f>IF($A354="","",_xll.ciqfunctions.udf.CIQ($A354,"IQ_NET_WORKING_CAP_REV",IQ_LTM,IQ_TODAY,"CHP"))</f>
        <v/>
      </c>
      <c r="I354" s="28" t="str">
        <f>IF($A354="","",_xll.ciqfunctions.udf.CIQ($A354,"IQ_ASSET_TURNOVER",IQ_LTM,IQ_TODAY,"CHP"))</f>
        <v/>
      </c>
      <c r="J354" s="28" t="str">
        <f>IF($A354="","",_xll.ciqfunctions.udf.CIQ($A354,"IQ_INTAN_ASSETS_REV",IQ_LTM,IQ_TODAY,"CHP"))</f>
        <v/>
      </c>
      <c r="K354" s="28" t="str">
        <f>IF($A354="","",_xll.ciqfunctions.udf.CIQ($A354,"IQ_NET_WORKING_CAP_TOTAL_ASSETS",IQ_LTM,IQ_TODAY,"CHP"))</f>
        <v/>
      </c>
      <c r="L354" s="28" t="str">
        <f>IF($A354="","",_xll.ciqfunctions.udf.CIQ($A354,"IQ_AP_AR",IQ_LTM,IQ_TODAY,"CHP"))</f>
        <v/>
      </c>
      <c r="M354" s="28" t="str">
        <f>IF($A354="","",_xll.ciqfunctions.udf.CIQ($A354,"IQ_MGMT_RATE_RETURN",IQ_LTM,IQ_TODAY,"CHP"))</f>
        <v/>
      </c>
      <c r="N354" s="28" t="str">
        <f>IF($A354="","",_xll.ciqfunctions.udf.CIQ($A354,"IQ_GROSS_MARGIN",IQ_LTM,IQ_TODAY,"CHP"))</f>
        <v/>
      </c>
      <c r="O354" s="28" t="str">
        <f>IF($A354="","",_xll.ciqfunctions.udf.CIQ($A354,"IQ_EBITDA_MARGIN",IQ_LTM,IQ_TODAY,"CHP"))</f>
        <v/>
      </c>
      <c r="Q354" s="28" t="str">
        <f>IF($A354="","",_xll.ciqfunctions.udf.CIQ($A354,"IQ_FFO_INT",IQ_LTM,IQ_TODAY,"CHP"))</f>
        <v/>
      </c>
      <c r="R354" s="28" t="str">
        <f>IF($A354="","",_xll.ciqfunctions.udf.CIQ($A354,"IQ_EBITDA_INT",IQ_LTM,IQ_TODAY,"CHP"))</f>
        <v/>
      </c>
      <c r="S354" s="28" t="str">
        <f>IF($A354="","",_xll.ciqfunctions.udf.CIQ($A354,"IQ_FFO_TOTAL_DEBT",IQ_LTM,IQ_TODAY,"CHP"))</f>
        <v/>
      </c>
      <c r="T354" s="28" t="str">
        <f>IF($A354="","",_xll.ciqfunctions.udf.CIQ($A354,"IQ_NET_DEBT_EBITDA",IQ_LTM,IQ_TODAY,"CHP"))</f>
        <v/>
      </c>
      <c r="U354" s="28" t="str">
        <f>IF($A354="","",_xll.ciqfunctions.udf.CIQ($A354,"IQ_TOTAL_DEBT_CAP",IQ_LTM,IQ_TODAY,"CHP"))</f>
        <v/>
      </c>
      <c r="V354" s="28" t="str">
        <f>IF($A354="","",_xll.ciqfunctions.udf.CIQ($A354,"IQ_DEBT_TOTAL_LIAB",IQ_LTM,IQ_TODAY,"CHP"))</f>
        <v/>
      </c>
      <c r="W354" s="28" t="str">
        <f>IF($A354="","",_xll.ciqfunctions.udf.CIQ($A354,"IQ_TOTAL_DEBT_TOTAL_REV",IQ_LTM,IQ_TODAY,"CHP"))</f>
        <v/>
      </c>
      <c r="Y354" s="28" t="str">
        <f>IF($A354="","",_xll.ciqfunctions.udf.CIQ($A354,"IQ_FFO_PLUS_CASH_ST_DEBT",IQ_LTM,IQ_TODAY,"CHP"))</f>
        <v/>
      </c>
      <c r="Z354" s="28" t="str">
        <f>IF($A354="","",_xll.ciqfunctions.udf.CIQ($A354,"IQ_FFO_GROSS_PROFIT",IQ_LTM,IQ_TODAY,"CHP"))</f>
        <v/>
      </c>
      <c r="AA354" s="28" t="str">
        <f>IF($A354="","",_xll.ciqfunctions.udf.CIQ($A354,"IQ_BASIC_DEFENSE_INTERVAL",IQ_LTM,IQ_TODAY,"CHP"))</f>
        <v/>
      </c>
      <c r="AB354" s="28" t="str">
        <f>IF($A354="","",_xll.ciqfunctions.udf.CIQ($A354,"IQ_CURRENT_RATIO",IQ_LTM,IQ_TODAY,"CHP"))</f>
        <v/>
      </c>
      <c r="AC354" s="28" t="str">
        <f>IF($A354="","",_xll.ciqfunctions.udf.CIQ($A354,"IQ_QUICK_RATIO",IQ_LTM,IQ_TODAY,"CHP"))</f>
        <v/>
      </c>
    </row>
    <row r="355" spans="3:29" ht="12.75" customHeight="1" x14ac:dyDescent="0.2">
      <c r="C355" s="37" t="str">
        <f>IF($A355="","",_xll.ciqfunctions.udf.CIQ($A355,"IQ_PERIODDATE",IQ_LTM,IQ_TODAY,"CHP"))</f>
        <v/>
      </c>
      <c r="D355" s="28" t="str">
        <f>IF($A355="","",_xll.ciqfunctions.udf.CIQ($A355,"IQ_TOTAL_REV",IQ_LTM,IQ_TODAY,"CHP",,$B$4))</f>
        <v/>
      </c>
      <c r="E355" s="28" t="str">
        <f>IF($A355="","",_xll.ciqfunctions.udf.CIQ($A355,"IQ_TOTAL_EQUITY",IQ_LTM,IQ_TODAY,"CHP",,$B$4))</f>
        <v/>
      </c>
      <c r="F355" s="28" t="str">
        <f>IF($A355="","",_xll.ciqfunctions.udf.CIQ($A355,"IQ_RETURN_CAPITAL_CHP",IQ_LTM,IQ_TODAY,"CHP"))</f>
        <v/>
      </c>
      <c r="G355" s="28" t="str">
        <f>IF($A355="","",_xll.ciqfunctions.udf.CIQ($A355,"IQ_RECURRING_EARN_ASSETS",IQ_LTM,IQ_TODAY,"CHP"))</f>
        <v/>
      </c>
      <c r="H355" s="28" t="str">
        <f>IF($A355="","",_xll.ciqfunctions.udf.CIQ($A355,"IQ_NET_WORKING_CAP_REV",IQ_LTM,IQ_TODAY,"CHP"))</f>
        <v/>
      </c>
      <c r="I355" s="28" t="str">
        <f>IF($A355="","",_xll.ciqfunctions.udf.CIQ($A355,"IQ_ASSET_TURNOVER",IQ_LTM,IQ_TODAY,"CHP"))</f>
        <v/>
      </c>
      <c r="J355" s="28" t="str">
        <f>IF($A355="","",_xll.ciqfunctions.udf.CIQ($A355,"IQ_INTAN_ASSETS_REV",IQ_LTM,IQ_TODAY,"CHP"))</f>
        <v/>
      </c>
      <c r="K355" s="28" t="str">
        <f>IF($A355="","",_xll.ciqfunctions.udf.CIQ($A355,"IQ_NET_WORKING_CAP_TOTAL_ASSETS",IQ_LTM,IQ_TODAY,"CHP"))</f>
        <v/>
      </c>
      <c r="L355" s="28" t="str">
        <f>IF($A355="","",_xll.ciqfunctions.udf.CIQ($A355,"IQ_AP_AR",IQ_LTM,IQ_TODAY,"CHP"))</f>
        <v/>
      </c>
      <c r="M355" s="28" t="str">
        <f>IF($A355="","",_xll.ciqfunctions.udf.CIQ($A355,"IQ_MGMT_RATE_RETURN",IQ_LTM,IQ_TODAY,"CHP"))</f>
        <v/>
      </c>
      <c r="N355" s="28" t="str">
        <f>IF($A355="","",_xll.ciqfunctions.udf.CIQ($A355,"IQ_GROSS_MARGIN",IQ_LTM,IQ_TODAY,"CHP"))</f>
        <v/>
      </c>
      <c r="O355" s="28" t="str">
        <f>IF($A355="","",_xll.ciqfunctions.udf.CIQ($A355,"IQ_EBITDA_MARGIN",IQ_LTM,IQ_TODAY,"CHP"))</f>
        <v/>
      </c>
      <c r="Q355" s="28" t="str">
        <f>IF($A355="","",_xll.ciqfunctions.udf.CIQ($A355,"IQ_FFO_INT",IQ_LTM,IQ_TODAY,"CHP"))</f>
        <v/>
      </c>
      <c r="R355" s="28" t="str">
        <f>IF($A355="","",_xll.ciqfunctions.udf.CIQ($A355,"IQ_EBITDA_INT",IQ_LTM,IQ_TODAY,"CHP"))</f>
        <v/>
      </c>
      <c r="S355" s="28" t="str">
        <f>IF($A355="","",_xll.ciqfunctions.udf.CIQ($A355,"IQ_FFO_TOTAL_DEBT",IQ_LTM,IQ_TODAY,"CHP"))</f>
        <v/>
      </c>
      <c r="T355" s="28" t="str">
        <f>IF($A355="","",_xll.ciqfunctions.udf.CIQ($A355,"IQ_NET_DEBT_EBITDA",IQ_LTM,IQ_TODAY,"CHP"))</f>
        <v/>
      </c>
      <c r="U355" s="28" t="str">
        <f>IF($A355="","",_xll.ciqfunctions.udf.CIQ($A355,"IQ_TOTAL_DEBT_CAP",IQ_LTM,IQ_TODAY,"CHP"))</f>
        <v/>
      </c>
      <c r="V355" s="28" t="str">
        <f>IF($A355="","",_xll.ciqfunctions.udf.CIQ($A355,"IQ_DEBT_TOTAL_LIAB",IQ_LTM,IQ_TODAY,"CHP"))</f>
        <v/>
      </c>
      <c r="W355" s="28" t="str">
        <f>IF($A355="","",_xll.ciqfunctions.udf.CIQ($A355,"IQ_TOTAL_DEBT_TOTAL_REV",IQ_LTM,IQ_TODAY,"CHP"))</f>
        <v/>
      </c>
      <c r="Y355" s="28" t="str">
        <f>IF($A355="","",_xll.ciqfunctions.udf.CIQ($A355,"IQ_FFO_PLUS_CASH_ST_DEBT",IQ_LTM,IQ_TODAY,"CHP"))</f>
        <v/>
      </c>
      <c r="Z355" s="28" t="str">
        <f>IF($A355="","",_xll.ciqfunctions.udf.CIQ($A355,"IQ_FFO_GROSS_PROFIT",IQ_LTM,IQ_TODAY,"CHP"))</f>
        <v/>
      </c>
      <c r="AA355" s="28" t="str">
        <f>IF($A355="","",_xll.ciqfunctions.udf.CIQ($A355,"IQ_BASIC_DEFENSE_INTERVAL",IQ_LTM,IQ_TODAY,"CHP"))</f>
        <v/>
      </c>
      <c r="AB355" s="28" t="str">
        <f>IF($A355="","",_xll.ciqfunctions.udf.CIQ($A355,"IQ_CURRENT_RATIO",IQ_LTM,IQ_TODAY,"CHP"))</f>
        <v/>
      </c>
      <c r="AC355" s="28" t="str">
        <f>IF($A355="","",_xll.ciqfunctions.udf.CIQ($A355,"IQ_QUICK_RATIO",IQ_LTM,IQ_TODAY,"CHP"))</f>
        <v/>
      </c>
    </row>
    <row r="356" spans="3:29" ht="12.75" customHeight="1" x14ac:dyDescent="0.2">
      <c r="C356" s="37" t="str">
        <f>IF($A356="","",_xll.ciqfunctions.udf.CIQ($A356,"IQ_PERIODDATE",IQ_LTM,IQ_TODAY,"CHP"))</f>
        <v/>
      </c>
      <c r="D356" s="28" t="str">
        <f>IF($A356="","",_xll.ciqfunctions.udf.CIQ($A356,"IQ_TOTAL_REV",IQ_LTM,IQ_TODAY,"CHP",,$B$4))</f>
        <v/>
      </c>
      <c r="E356" s="28" t="str">
        <f>IF($A356="","",_xll.ciqfunctions.udf.CIQ($A356,"IQ_TOTAL_EQUITY",IQ_LTM,IQ_TODAY,"CHP",,$B$4))</f>
        <v/>
      </c>
      <c r="F356" s="28" t="str">
        <f>IF($A356="","",_xll.ciqfunctions.udf.CIQ($A356,"IQ_RETURN_CAPITAL_CHP",IQ_LTM,IQ_TODAY,"CHP"))</f>
        <v/>
      </c>
      <c r="G356" s="28" t="str">
        <f>IF($A356="","",_xll.ciqfunctions.udf.CIQ($A356,"IQ_RECURRING_EARN_ASSETS",IQ_LTM,IQ_TODAY,"CHP"))</f>
        <v/>
      </c>
      <c r="H356" s="28" t="str">
        <f>IF($A356="","",_xll.ciqfunctions.udf.CIQ($A356,"IQ_NET_WORKING_CAP_REV",IQ_LTM,IQ_TODAY,"CHP"))</f>
        <v/>
      </c>
      <c r="I356" s="28" t="str">
        <f>IF($A356="","",_xll.ciqfunctions.udf.CIQ($A356,"IQ_ASSET_TURNOVER",IQ_LTM,IQ_TODAY,"CHP"))</f>
        <v/>
      </c>
      <c r="J356" s="28" t="str">
        <f>IF($A356="","",_xll.ciqfunctions.udf.CIQ($A356,"IQ_INTAN_ASSETS_REV",IQ_LTM,IQ_TODAY,"CHP"))</f>
        <v/>
      </c>
      <c r="K356" s="28" t="str">
        <f>IF($A356="","",_xll.ciqfunctions.udf.CIQ($A356,"IQ_NET_WORKING_CAP_TOTAL_ASSETS",IQ_LTM,IQ_TODAY,"CHP"))</f>
        <v/>
      </c>
      <c r="L356" s="28" t="str">
        <f>IF($A356="","",_xll.ciqfunctions.udf.CIQ($A356,"IQ_AP_AR",IQ_LTM,IQ_TODAY,"CHP"))</f>
        <v/>
      </c>
      <c r="M356" s="28" t="str">
        <f>IF($A356="","",_xll.ciqfunctions.udf.CIQ($A356,"IQ_MGMT_RATE_RETURN",IQ_LTM,IQ_TODAY,"CHP"))</f>
        <v/>
      </c>
      <c r="N356" s="28" t="str">
        <f>IF($A356="","",_xll.ciqfunctions.udf.CIQ($A356,"IQ_GROSS_MARGIN",IQ_LTM,IQ_TODAY,"CHP"))</f>
        <v/>
      </c>
      <c r="O356" s="28" t="str">
        <f>IF($A356="","",_xll.ciqfunctions.udf.CIQ($A356,"IQ_EBITDA_MARGIN",IQ_LTM,IQ_TODAY,"CHP"))</f>
        <v/>
      </c>
      <c r="Q356" s="28" t="str">
        <f>IF($A356="","",_xll.ciqfunctions.udf.CIQ($A356,"IQ_FFO_INT",IQ_LTM,IQ_TODAY,"CHP"))</f>
        <v/>
      </c>
      <c r="R356" s="28" t="str">
        <f>IF($A356="","",_xll.ciqfunctions.udf.CIQ($A356,"IQ_EBITDA_INT",IQ_LTM,IQ_TODAY,"CHP"))</f>
        <v/>
      </c>
      <c r="S356" s="28" t="str">
        <f>IF($A356="","",_xll.ciqfunctions.udf.CIQ($A356,"IQ_FFO_TOTAL_DEBT",IQ_LTM,IQ_TODAY,"CHP"))</f>
        <v/>
      </c>
      <c r="T356" s="28" t="str">
        <f>IF($A356="","",_xll.ciqfunctions.udf.CIQ($A356,"IQ_NET_DEBT_EBITDA",IQ_LTM,IQ_TODAY,"CHP"))</f>
        <v/>
      </c>
      <c r="U356" s="28" t="str">
        <f>IF($A356="","",_xll.ciqfunctions.udf.CIQ($A356,"IQ_TOTAL_DEBT_CAP",IQ_LTM,IQ_TODAY,"CHP"))</f>
        <v/>
      </c>
      <c r="V356" s="28" t="str">
        <f>IF($A356="","",_xll.ciqfunctions.udf.CIQ($A356,"IQ_DEBT_TOTAL_LIAB",IQ_LTM,IQ_TODAY,"CHP"))</f>
        <v/>
      </c>
      <c r="W356" s="28" t="str">
        <f>IF($A356="","",_xll.ciqfunctions.udf.CIQ($A356,"IQ_TOTAL_DEBT_TOTAL_REV",IQ_LTM,IQ_TODAY,"CHP"))</f>
        <v/>
      </c>
      <c r="Y356" s="28" t="str">
        <f>IF($A356="","",_xll.ciqfunctions.udf.CIQ($A356,"IQ_FFO_PLUS_CASH_ST_DEBT",IQ_LTM,IQ_TODAY,"CHP"))</f>
        <v/>
      </c>
      <c r="Z356" s="28" t="str">
        <f>IF($A356="","",_xll.ciqfunctions.udf.CIQ($A356,"IQ_FFO_GROSS_PROFIT",IQ_LTM,IQ_TODAY,"CHP"))</f>
        <v/>
      </c>
      <c r="AA356" s="28" t="str">
        <f>IF($A356="","",_xll.ciqfunctions.udf.CIQ($A356,"IQ_BASIC_DEFENSE_INTERVAL",IQ_LTM,IQ_TODAY,"CHP"))</f>
        <v/>
      </c>
      <c r="AB356" s="28" t="str">
        <f>IF($A356="","",_xll.ciqfunctions.udf.CIQ($A356,"IQ_CURRENT_RATIO",IQ_LTM,IQ_TODAY,"CHP"))</f>
        <v/>
      </c>
      <c r="AC356" s="28" t="str">
        <f>IF($A356="","",_xll.ciqfunctions.udf.CIQ($A356,"IQ_QUICK_RATIO",IQ_LTM,IQ_TODAY,"CHP"))</f>
        <v/>
      </c>
    </row>
    <row r="357" spans="3:29" ht="12.75" customHeight="1" x14ac:dyDescent="0.2">
      <c r="C357" s="37" t="str">
        <f>IF($A357="","",_xll.ciqfunctions.udf.CIQ($A357,"IQ_PERIODDATE",IQ_LTM,IQ_TODAY,"CHP"))</f>
        <v/>
      </c>
      <c r="D357" s="28" t="str">
        <f>IF($A357="","",_xll.ciqfunctions.udf.CIQ($A357,"IQ_TOTAL_REV",IQ_LTM,IQ_TODAY,"CHP",,$B$4))</f>
        <v/>
      </c>
      <c r="E357" s="28" t="str">
        <f>IF($A357="","",_xll.ciqfunctions.udf.CIQ($A357,"IQ_TOTAL_EQUITY",IQ_LTM,IQ_TODAY,"CHP",,$B$4))</f>
        <v/>
      </c>
      <c r="F357" s="28" t="str">
        <f>IF($A357="","",_xll.ciqfunctions.udf.CIQ($A357,"IQ_RETURN_CAPITAL_CHP",IQ_LTM,IQ_TODAY,"CHP"))</f>
        <v/>
      </c>
      <c r="G357" s="28" t="str">
        <f>IF($A357="","",_xll.ciqfunctions.udf.CIQ($A357,"IQ_RECURRING_EARN_ASSETS",IQ_LTM,IQ_TODAY,"CHP"))</f>
        <v/>
      </c>
      <c r="H357" s="28" t="str">
        <f>IF($A357="","",_xll.ciqfunctions.udf.CIQ($A357,"IQ_NET_WORKING_CAP_REV",IQ_LTM,IQ_TODAY,"CHP"))</f>
        <v/>
      </c>
      <c r="I357" s="28" t="str">
        <f>IF($A357="","",_xll.ciqfunctions.udf.CIQ($A357,"IQ_ASSET_TURNOVER",IQ_LTM,IQ_TODAY,"CHP"))</f>
        <v/>
      </c>
      <c r="J357" s="28" t="str">
        <f>IF($A357="","",_xll.ciqfunctions.udf.CIQ($A357,"IQ_INTAN_ASSETS_REV",IQ_LTM,IQ_TODAY,"CHP"))</f>
        <v/>
      </c>
      <c r="K357" s="28" t="str">
        <f>IF($A357="","",_xll.ciqfunctions.udf.CIQ($A357,"IQ_NET_WORKING_CAP_TOTAL_ASSETS",IQ_LTM,IQ_TODAY,"CHP"))</f>
        <v/>
      </c>
      <c r="L357" s="28" t="str">
        <f>IF($A357="","",_xll.ciqfunctions.udf.CIQ($A357,"IQ_AP_AR",IQ_LTM,IQ_TODAY,"CHP"))</f>
        <v/>
      </c>
      <c r="M357" s="28" t="str">
        <f>IF($A357="","",_xll.ciqfunctions.udf.CIQ($A357,"IQ_MGMT_RATE_RETURN",IQ_LTM,IQ_TODAY,"CHP"))</f>
        <v/>
      </c>
      <c r="N357" s="28" t="str">
        <f>IF($A357="","",_xll.ciqfunctions.udf.CIQ($A357,"IQ_GROSS_MARGIN",IQ_LTM,IQ_TODAY,"CHP"))</f>
        <v/>
      </c>
      <c r="O357" s="28" t="str">
        <f>IF($A357="","",_xll.ciqfunctions.udf.CIQ($A357,"IQ_EBITDA_MARGIN",IQ_LTM,IQ_TODAY,"CHP"))</f>
        <v/>
      </c>
      <c r="Q357" s="28" t="str">
        <f>IF($A357="","",_xll.ciqfunctions.udf.CIQ($A357,"IQ_FFO_INT",IQ_LTM,IQ_TODAY,"CHP"))</f>
        <v/>
      </c>
      <c r="R357" s="28" t="str">
        <f>IF($A357="","",_xll.ciqfunctions.udf.CIQ($A357,"IQ_EBITDA_INT",IQ_LTM,IQ_TODAY,"CHP"))</f>
        <v/>
      </c>
      <c r="S357" s="28" t="str">
        <f>IF($A357="","",_xll.ciqfunctions.udf.CIQ($A357,"IQ_FFO_TOTAL_DEBT",IQ_LTM,IQ_TODAY,"CHP"))</f>
        <v/>
      </c>
      <c r="T357" s="28" t="str">
        <f>IF($A357="","",_xll.ciqfunctions.udf.CIQ($A357,"IQ_NET_DEBT_EBITDA",IQ_LTM,IQ_TODAY,"CHP"))</f>
        <v/>
      </c>
      <c r="U357" s="28" t="str">
        <f>IF($A357="","",_xll.ciqfunctions.udf.CIQ($A357,"IQ_TOTAL_DEBT_CAP",IQ_LTM,IQ_TODAY,"CHP"))</f>
        <v/>
      </c>
      <c r="V357" s="28" t="str">
        <f>IF($A357="","",_xll.ciqfunctions.udf.CIQ($A357,"IQ_DEBT_TOTAL_LIAB",IQ_LTM,IQ_TODAY,"CHP"))</f>
        <v/>
      </c>
      <c r="W357" s="28" t="str">
        <f>IF($A357="","",_xll.ciqfunctions.udf.CIQ($A357,"IQ_TOTAL_DEBT_TOTAL_REV",IQ_LTM,IQ_TODAY,"CHP"))</f>
        <v/>
      </c>
      <c r="Y357" s="28" t="str">
        <f>IF($A357="","",_xll.ciqfunctions.udf.CIQ($A357,"IQ_FFO_PLUS_CASH_ST_DEBT",IQ_LTM,IQ_TODAY,"CHP"))</f>
        <v/>
      </c>
      <c r="Z357" s="28" t="str">
        <f>IF($A357="","",_xll.ciqfunctions.udf.CIQ($A357,"IQ_FFO_GROSS_PROFIT",IQ_LTM,IQ_TODAY,"CHP"))</f>
        <v/>
      </c>
      <c r="AA357" s="28" t="str">
        <f>IF($A357="","",_xll.ciqfunctions.udf.CIQ($A357,"IQ_BASIC_DEFENSE_INTERVAL",IQ_LTM,IQ_TODAY,"CHP"))</f>
        <v/>
      </c>
      <c r="AB357" s="28" t="str">
        <f>IF($A357="","",_xll.ciqfunctions.udf.CIQ($A357,"IQ_CURRENT_RATIO",IQ_LTM,IQ_TODAY,"CHP"))</f>
        <v/>
      </c>
      <c r="AC357" s="28" t="str">
        <f>IF($A357="","",_xll.ciqfunctions.udf.CIQ($A357,"IQ_QUICK_RATIO",IQ_LTM,IQ_TODAY,"CHP"))</f>
        <v/>
      </c>
    </row>
    <row r="358" spans="3:29" ht="12.75" customHeight="1" x14ac:dyDescent="0.2">
      <c r="C358" s="37" t="str">
        <f>IF($A358="","",_xll.ciqfunctions.udf.CIQ($A358,"IQ_PERIODDATE",IQ_LTM,IQ_TODAY,"CHP"))</f>
        <v/>
      </c>
      <c r="D358" s="28" t="str">
        <f>IF($A358="","",_xll.ciqfunctions.udf.CIQ($A358,"IQ_TOTAL_REV",IQ_LTM,IQ_TODAY,"CHP",,$B$4))</f>
        <v/>
      </c>
      <c r="E358" s="28" t="str">
        <f>IF($A358="","",_xll.ciqfunctions.udf.CIQ($A358,"IQ_TOTAL_EQUITY",IQ_LTM,IQ_TODAY,"CHP",,$B$4))</f>
        <v/>
      </c>
      <c r="F358" s="28" t="str">
        <f>IF($A358="","",_xll.ciqfunctions.udf.CIQ($A358,"IQ_RETURN_CAPITAL_CHP",IQ_LTM,IQ_TODAY,"CHP"))</f>
        <v/>
      </c>
      <c r="G358" s="28" t="str">
        <f>IF($A358="","",_xll.ciqfunctions.udf.CIQ($A358,"IQ_RECURRING_EARN_ASSETS",IQ_LTM,IQ_TODAY,"CHP"))</f>
        <v/>
      </c>
      <c r="H358" s="28" t="str">
        <f>IF($A358="","",_xll.ciqfunctions.udf.CIQ($A358,"IQ_NET_WORKING_CAP_REV",IQ_LTM,IQ_TODAY,"CHP"))</f>
        <v/>
      </c>
      <c r="I358" s="28" t="str">
        <f>IF($A358="","",_xll.ciqfunctions.udf.CIQ($A358,"IQ_ASSET_TURNOVER",IQ_LTM,IQ_TODAY,"CHP"))</f>
        <v/>
      </c>
      <c r="J358" s="28" t="str">
        <f>IF($A358="","",_xll.ciqfunctions.udf.CIQ($A358,"IQ_INTAN_ASSETS_REV",IQ_LTM,IQ_TODAY,"CHP"))</f>
        <v/>
      </c>
      <c r="K358" s="28" t="str">
        <f>IF($A358="","",_xll.ciqfunctions.udf.CIQ($A358,"IQ_NET_WORKING_CAP_TOTAL_ASSETS",IQ_LTM,IQ_TODAY,"CHP"))</f>
        <v/>
      </c>
      <c r="L358" s="28" t="str">
        <f>IF($A358="","",_xll.ciqfunctions.udf.CIQ($A358,"IQ_AP_AR",IQ_LTM,IQ_TODAY,"CHP"))</f>
        <v/>
      </c>
      <c r="M358" s="28" t="str">
        <f>IF($A358="","",_xll.ciqfunctions.udf.CIQ($A358,"IQ_MGMT_RATE_RETURN",IQ_LTM,IQ_TODAY,"CHP"))</f>
        <v/>
      </c>
      <c r="N358" s="28" t="str">
        <f>IF($A358="","",_xll.ciqfunctions.udf.CIQ($A358,"IQ_GROSS_MARGIN",IQ_LTM,IQ_TODAY,"CHP"))</f>
        <v/>
      </c>
      <c r="O358" s="28" t="str">
        <f>IF($A358="","",_xll.ciqfunctions.udf.CIQ($A358,"IQ_EBITDA_MARGIN",IQ_LTM,IQ_TODAY,"CHP"))</f>
        <v/>
      </c>
      <c r="Q358" s="28" t="str">
        <f>IF($A358="","",_xll.ciqfunctions.udf.CIQ($A358,"IQ_FFO_INT",IQ_LTM,IQ_TODAY,"CHP"))</f>
        <v/>
      </c>
      <c r="R358" s="28" t="str">
        <f>IF($A358="","",_xll.ciqfunctions.udf.CIQ($A358,"IQ_EBITDA_INT",IQ_LTM,IQ_TODAY,"CHP"))</f>
        <v/>
      </c>
      <c r="S358" s="28" t="str">
        <f>IF($A358="","",_xll.ciqfunctions.udf.CIQ($A358,"IQ_FFO_TOTAL_DEBT",IQ_LTM,IQ_TODAY,"CHP"))</f>
        <v/>
      </c>
      <c r="T358" s="28" t="str">
        <f>IF($A358="","",_xll.ciqfunctions.udf.CIQ($A358,"IQ_NET_DEBT_EBITDA",IQ_LTM,IQ_TODAY,"CHP"))</f>
        <v/>
      </c>
      <c r="U358" s="28" t="str">
        <f>IF($A358="","",_xll.ciqfunctions.udf.CIQ($A358,"IQ_TOTAL_DEBT_CAP",IQ_LTM,IQ_TODAY,"CHP"))</f>
        <v/>
      </c>
      <c r="V358" s="28" t="str">
        <f>IF($A358="","",_xll.ciqfunctions.udf.CIQ($A358,"IQ_DEBT_TOTAL_LIAB",IQ_LTM,IQ_TODAY,"CHP"))</f>
        <v/>
      </c>
      <c r="W358" s="28" t="str">
        <f>IF($A358="","",_xll.ciqfunctions.udf.CIQ($A358,"IQ_TOTAL_DEBT_TOTAL_REV",IQ_LTM,IQ_TODAY,"CHP"))</f>
        <v/>
      </c>
      <c r="Y358" s="28" t="str">
        <f>IF($A358="","",_xll.ciqfunctions.udf.CIQ($A358,"IQ_FFO_PLUS_CASH_ST_DEBT",IQ_LTM,IQ_TODAY,"CHP"))</f>
        <v/>
      </c>
      <c r="Z358" s="28" t="str">
        <f>IF($A358="","",_xll.ciqfunctions.udf.CIQ($A358,"IQ_FFO_GROSS_PROFIT",IQ_LTM,IQ_TODAY,"CHP"))</f>
        <v/>
      </c>
      <c r="AA358" s="28" t="str">
        <f>IF($A358="","",_xll.ciqfunctions.udf.CIQ($A358,"IQ_BASIC_DEFENSE_INTERVAL",IQ_LTM,IQ_TODAY,"CHP"))</f>
        <v/>
      </c>
      <c r="AB358" s="28" t="str">
        <f>IF($A358="","",_xll.ciqfunctions.udf.CIQ($A358,"IQ_CURRENT_RATIO",IQ_LTM,IQ_TODAY,"CHP"))</f>
        <v/>
      </c>
      <c r="AC358" s="28" t="str">
        <f>IF($A358="","",_xll.ciqfunctions.udf.CIQ($A358,"IQ_QUICK_RATIO",IQ_LTM,IQ_TODAY,"CHP"))</f>
        <v/>
      </c>
    </row>
    <row r="359" spans="3:29" ht="12.75" customHeight="1" x14ac:dyDescent="0.2">
      <c r="C359" s="37" t="str">
        <f>IF($A359="","",_xll.ciqfunctions.udf.CIQ($A359,"IQ_PERIODDATE",IQ_LTM,IQ_TODAY,"CHP"))</f>
        <v/>
      </c>
      <c r="D359" s="28" t="str">
        <f>IF($A359="","",_xll.ciqfunctions.udf.CIQ($A359,"IQ_TOTAL_REV",IQ_LTM,IQ_TODAY,"CHP",,$B$4))</f>
        <v/>
      </c>
      <c r="E359" s="28" t="str">
        <f>IF($A359="","",_xll.ciqfunctions.udf.CIQ($A359,"IQ_TOTAL_EQUITY",IQ_LTM,IQ_TODAY,"CHP",,$B$4))</f>
        <v/>
      </c>
      <c r="F359" s="28" t="str">
        <f>IF($A359="","",_xll.ciqfunctions.udf.CIQ($A359,"IQ_RETURN_CAPITAL_CHP",IQ_LTM,IQ_TODAY,"CHP"))</f>
        <v/>
      </c>
      <c r="G359" s="28" t="str">
        <f>IF($A359="","",_xll.ciqfunctions.udf.CIQ($A359,"IQ_RECURRING_EARN_ASSETS",IQ_LTM,IQ_TODAY,"CHP"))</f>
        <v/>
      </c>
      <c r="H359" s="28" t="str">
        <f>IF($A359="","",_xll.ciqfunctions.udf.CIQ($A359,"IQ_NET_WORKING_CAP_REV",IQ_LTM,IQ_TODAY,"CHP"))</f>
        <v/>
      </c>
      <c r="I359" s="28" t="str">
        <f>IF($A359="","",_xll.ciqfunctions.udf.CIQ($A359,"IQ_ASSET_TURNOVER",IQ_LTM,IQ_TODAY,"CHP"))</f>
        <v/>
      </c>
      <c r="J359" s="28" t="str">
        <f>IF($A359="","",_xll.ciqfunctions.udf.CIQ($A359,"IQ_INTAN_ASSETS_REV",IQ_LTM,IQ_TODAY,"CHP"))</f>
        <v/>
      </c>
      <c r="K359" s="28" t="str">
        <f>IF($A359="","",_xll.ciqfunctions.udf.CIQ($A359,"IQ_NET_WORKING_CAP_TOTAL_ASSETS",IQ_LTM,IQ_TODAY,"CHP"))</f>
        <v/>
      </c>
      <c r="L359" s="28" t="str">
        <f>IF($A359="","",_xll.ciqfunctions.udf.CIQ($A359,"IQ_AP_AR",IQ_LTM,IQ_TODAY,"CHP"))</f>
        <v/>
      </c>
      <c r="M359" s="28" t="str">
        <f>IF($A359="","",_xll.ciqfunctions.udf.CIQ($A359,"IQ_MGMT_RATE_RETURN",IQ_LTM,IQ_TODAY,"CHP"))</f>
        <v/>
      </c>
      <c r="N359" s="28" t="str">
        <f>IF($A359="","",_xll.ciqfunctions.udf.CIQ($A359,"IQ_GROSS_MARGIN",IQ_LTM,IQ_TODAY,"CHP"))</f>
        <v/>
      </c>
      <c r="O359" s="28" t="str">
        <f>IF($A359="","",_xll.ciqfunctions.udf.CIQ($A359,"IQ_EBITDA_MARGIN",IQ_LTM,IQ_TODAY,"CHP"))</f>
        <v/>
      </c>
      <c r="Q359" s="28" t="str">
        <f>IF($A359="","",_xll.ciqfunctions.udf.CIQ($A359,"IQ_FFO_INT",IQ_LTM,IQ_TODAY,"CHP"))</f>
        <v/>
      </c>
      <c r="R359" s="28" t="str">
        <f>IF($A359="","",_xll.ciqfunctions.udf.CIQ($A359,"IQ_EBITDA_INT",IQ_LTM,IQ_TODAY,"CHP"))</f>
        <v/>
      </c>
      <c r="S359" s="28" t="str">
        <f>IF($A359="","",_xll.ciqfunctions.udf.CIQ($A359,"IQ_FFO_TOTAL_DEBT",IQ_LTM,IQ_TODAY,"CHP"))</f>
        <v/>
      </c>
      <c r="T359" s="28" t="str">
        <f>IF($A359="","",_xll.ciqfunctions.udf.CIQ($A359,"IQ_NET_DEBT_EBITDA",IQ_LTM,IQ_TODAY,"CHP"))</f>
        <v/>
      </c>
      <c r="U359" s="28" t="str">
        <f>IF($A359="","",_xll.ciqfunctions.udf.CIQ($A359,"IQ_TOTAL_DEBT_CAP",IQ_LTM,IQ_TODAY,"CHP"))</f>
        <v/>
      </c>
      <c r="V359" s="28" t="str">
        <f>IF($A359="","",_xll.ciqfunctions.udf.CIQ($A359,"IQ_DEBT_TOTAL_LIAB",IQ_LTM,IQ_TODAY,"CHP"))</f>
        <v/>
      </c>
      <c r="W359" s="28" t="str">
        <f>IF($A359="","",_xll.ciqfunctions.udf.CIQ($A359,"IQ_TOTAL_DEBT_TOTAL_REV",IQ_LTM,IQ_TODAY,"CHP"))</f>
        <v/>
      </c>
      <c r="Y359" s="28" t="str">
        <f>IF($A359="","",_xll.ciqfunctions.udf.CIQ($A359,"IQ_FFO_PLUS_CASH_ST_DEBT",IQ_LTM,IQ_TODAY,"CHP"))</f>
        <v/>
      </c>
      <c r="Z359" s="28" t="str">
        <f>IF($A359="","",_xll.ciqfunctions.udf.CIQ($A359,"IQ_FFO_GROSS_PROFIT",IQ_LTM,IQ_TODAY,"CHP"))</f>
        <v/>
      </c>
      <c r="AA359" s="28" t="str">
        <f>IF($A359="","",_xll.ciqfunctions.udf.CIQ($A359,"IQ_BASIC_DEFENSE_INTERVAL",IQ_LTM,IQ_TODAY,"CHP"))</f>
        <v/>
      </c>
      <c r="AB359" s="28" t="str">
        <f>IF($A359="","",_xll.ciqfunctions.udf.CIQ($A359,"IQ_CURRENT_RATIO",IQ_LTM,IQ_TODAY,"CHP"))</f>
        <v/>
      </c>
      <c r="AC359" s="28" t="str">
        <f>IF($A359="","",_xll.ciqfunctions.udf.CIQ($A359,"IQ_QUICK_RATIO",IQ_LTM,IQ_TODAY,"CHP"))</f>
        <v/>
      </c>
    </row>
    <row r="360" spans="3:29" ht="12.75" customHeight="1" x14ac:dyDescent="0.2">
      <c r="C360" s="37" t="str">
        <f>IF($A360="","",_xll.ciqfunctions.udf.CIQ($A360,"IQ_PERIODDATE",IQ_LTM,IQ_TODAY,"CHP"))</f>
        <v/>
      </c>
      <c r="D360" s="28" t="str">
        <f>IF($A360="","",_xll.ciqfunctions.udf.CIQ($A360,"IQ_TOTAL_REV",IQ_LTM,IQ_TODAY,"CHP",,$B$4))</f>
        <v/>
      </c>
      <c r="E360" s="28" t="str">
        <f>IF($A360="","",_xll.ciqfunctions.udf.CIQ($A360,"IQ_TOTAL_EQUITY",IQ_LTM,IQ_TODAY,"CHP",,$B$4))</f>
        <v/>
      </c>
      <c r="F360" s="28" t="str">
        <f>IF($A360="","",_xll.ciqfunctions.udf.CIQ($A360,"IQ_RETURN_CAPITAL_CHP",IQ_LTM,IQ_TODAY,"CHP"))</f>
        <v/>
      </c>
      <c r="G360" s="28" t="str">
        <f>IF($A360="","",_xll.ciqfunctions.udf.CIQ($A360,"IQ_RECURRING_EARN_ASSETS",IQ_LTM,IQ_TODAY,"CHP"))</f>
        <v/>
      </c>
      <c r="H360" s="28" t="str">
        <f>IF($A360="","",_xll.ciqfunctions.udf.CIQ($A360,"IQ_NET_WORKING_CAP_REV",IQ_LTM,IQ_TODAY,"CHP"))</f>
        <v/>
      </c>
      <c r="I360" s="28" t="str">
        <f>IF($A360="","",_xll.ciqfunctions.udf.CIQ($A360,"IQ_ASSET_TURNOVER",IQ_LTM,IQ_TODAY,"CHP"))</f>
        <v/>
      </c>
      <c r="J360" s="28" t="str">
        <f>IF($A360="","",_xll.ciqfunctions.udf.CIQ($A360,"IQ_INTAN_ASSETS_REV",IQ_LTM,IQ_TODAY,"CHP"))</f>
        <v/>
      </c>
      <c r="K360" s="28" t="str">
        <f>IF($A360="","",_xll.ciqfunctions.udf.CIQ($A360,"IQ_NET_WORKING_CAP_TOTAL_ASSETS",IQ_LTM,IQ_TODAY,"CHP"))</f>
        <v/>
      </c>
      <c r="L360" s="28" t="str">
        <f>IF($A360="","",_xll.ciqfunctions.udf.CIQ($A360,"IQ_AP_AR",IQ_LTM,IQ_TODAY,"CHP"))</f>
        <v/>
      </c>
      <c r="M360" s="28" t="str">
        <f>IF($A360="","",_xll.ciqfunctions.udf.CIQ($A360,"IQ_MGMT_RATE_RETURN",IQ_LTM,IQ_TODAY,"CHP"))</f>
        <v/>
      </c>
      <c r="N360" s="28" t="str">
        <f>IF($A360="","",_xll.ciqfunctions.udf.CIQ($A360,"IQ_GROSS_MARGIN",IQ_LTM,IQ_TODAY,"CHP"))</f>
        <v/>
      </c>
      <c r="O360" s="28" t="str">
        <f>IF($A360="","",_xll.ciqfunctions.udf.CIQ($A360,"IQ_EBITDA_MARGIN",IQ_LTM,IQ_TODAY,"CHP"))</f>
        <v/>
      </c>
      <c r="Q360" s="28" t="str">
        <f>IF($A360="","",_xll.ciqfunctions.udf.CIQ($A360,"IQ_FFO_INT",IQ_LTM,IQ_TODAY,"CHP"))</f>
        <v/>
      </c>
      <c r="R360" s="28" t="str">
        <f>IF($A360="","",_xll.ciqfunctions.udf.CIQ($A360,"IQ_EBITDA_INT",IQ_LTM,IQ_TODAY,"CHP"))</f>
        <v/>
      </c>
      <c r="S360" s="28" t="str">
        <f>IF($A360="","",_xll.ciqfunctions.udf.CIQ($A360,"IQ_FFO_TOTAL_DEBT",IQ_LTM,IQ_TODAY,"CHP"))</f>
        <v/>
      </c>
      <c r="T360" s="28" t="str">
        <f>IF($A360="","",_xll.ciqfunctions.udf.CIQ($A360,"IQ_NET_DEBT_EBITDA",IQ_LTM,IQ_TODAY,"CHP"))</f>
        <v/>
      </c>
      <c r="U360" s="28" t="str">
        <f>IF($A360="","",_xll.ciqfunctions.udf.CIQ($A360,"IQ_TOTAL_DEBT_CAP",IQ_LTM,IQ_TODAY,"CHP"))</f>
        <v/>
      </c>
      <c r="V360" s="28" t="str">
        <f>IF($A360="","",_xll.ciqfunctions.udf.CIQ($A360,"IQ_DEBT_TOTAL_LIAB",IQ_LTM,IQ_TODAY,"CHP"))</f>
        <v/>
      </c>
      <c r="W360" s="28" t="str">
        <f>IF($A360="","",_xll.ciqfunctions.udf.CIQ($A360,"IQ_TOTAL_DEBT_TOTAL_REV",IQ_LTM,IQ_TODAY,"CHP"))</f>
        <v/>
      </c>
      <c r="Y360" s="28" t="str">
        <f>IF($A360="","",_xll.ciqfunctions.udf.CIQ($A360,"IQ_FFO_PLUS_CASH_ST_DEBT",IQ_LTM,IQ_TODAY,"CHP"))</f>
        <v/>
      </c>
      <c r="Z360" s="28" t="str">
        <f>IF($A360="","",_xll.ciqfunctions.udf.CIQ($A360,"IQ_FFO_GROSS_PROFIT",IQ_LTM,IQ_TODAY,"CHP"))</f>
        <v/>
      </c>
      <c r="AA360" s="28" t="str">
        <f>IF($A360="","",_xll.ciqfunctions.udf.CIQ($A360,"IQ_BASIC_DEFENSE_INTERVAL",IQ_LTM,IQ_TODAY,"CHP"))</f>
        <v/>
      </c>
      <c r="AB360" s="28" t="str">
        <f>IF($A360="","",_xll.ciqfunctions.udf.CIQ($A360,"IQ_CURRENT_RATIO",IQ_LTM,IQ_TODAY,"CHP"))</f>
        <v/>
      </c>
      <c r="AC360" s="28" t="str">
        <f>IF($A360="","",_xll.ciqfunctions.udf.CIQ($A360,"IQ_QUICK_RATIO",IQ_LTM,IQ_TODAY,"CHP"))</f>
        <v/>
      </c>
    </row>
    <row r="361" spans="3:29" ht="12.75" customHeight="1" x14ac:dyDescent="0.2">
      <c r="C361" s="37" t="str">
        <f>IF($A361="","",_xll.ciqfunctions.udf.CIQ($A361,"IQ_PERIODDATE",IQ_LTM,IQ_TODAY,"CHP"))</f>
        <v/>
      </c>
      <c r="D361" s="28" t="str">
        <f>IF($A361="","",_xll.ciqfunctions.udf.CIQ($A361,"IQ_TOTAL_REV",IQ_LTM,IQ_TODAY,"CHP",,$B$4))</f>
        <v/>
      </c>
      <c r="E361" s="28" t="str">
        <f>IF($A361="","",_xll.ciqfunctions.udf.CIQ($A361,"IQ_TOTAL_EQUITY",IQ_LTM,IQ_TODAY,"CHP",,$B$4))</f>
        <v/>
      </c>
      <c r="F361" s="28" t="str">
        <f>IF($A361="","",_xll.ciqfunctions.udf.CIQ($A361,"IQ_RETURN_CAPITAL_CHP",IQ_LTM,IQ_TODAY,"CHP"))</f>
        <v/>
      </c>
      <c r="G361" s="28" t="str">
        <f>IF($A361="","",_xll.ciqfunctions.udf.CIQ($A361,"IQ_RECURRING_EARN_ASSETS",IQ_LTM,IQ_TODAY,"CHP"))</f>
        <v/>
      </c>
      <c r="H361" s="28" t="str">
        <f>IF($A361="","",_xll.ciqfunctions.udf.CIQ($A361,"IQ_NET_WORKING_CAP_REV",IQ_LTM,IQ_TODAY,"CHP"))</f>
        <v/>
      </c>
      <c r="I361" s="28" t="str">
        <f>IF($A361="","",_xll.ciqfunctions.udf.CIQ($A361,"IQ_ASSET_TURNOVER",IQ_LTM,IQ_TODAY,"CHP"))</f>
        <v/>
      </c>
      <c r="J361" s="28" t="str">
        <f>IF($A361="","",_xll.ciqfunctions.udf.CIQ($A361,"IQ_INTAN_ASSETS_REV",IQ_LTM,IQ_TODAY,"CHP"))</f>
        <v/>
      </c>
      <c r="K361" s="28" t="str">
        <f>IF($A361="","",_xll.ciqfunctions.udf.CIQ($A361,"IQ_NET_WORKING_CAP_TOTAL_ASSETS",IQ_LTM,IQ_TODAY,"CHP"))</f>
        <v/>
      </c>
      <c r="L361" s="28" t="str">
        <f>IF($A361="","",_xll.ciqfunctions.udf.CIQ($A361,"IQ_AP_AR",IQ_LTM,IQ_TODAY,"CHP"))</f>
        <v/>
      </c>
      <c r="M361" s="28" t="str">
        <f>IF($A361="","",_xll.ciqfunctions.udf.CIQ($A361,"IQ_MGMT_RATE_RETURN",IQ_LTM,IQ_TODAY,"CHP"))</f>
        <v/>
      </c>
      <c r="N361" s="28" t="str">
        <f>IF($A361="","",_xll.ciqfunctions.udf.CIQ($A361,"IQ_GROSS_MARGIN",IQ_LTM,IQ_TODAY,"CHP"))</f>
        <v/>
      </c>
      <c r="O361" s="28" t="str">
        <f>IF($A361="","",_xll.ciqfunctions.udf.CIQ($A361,"IQ_EBITDA_MARGIN",IQ_LTM,IQ_TODAY,"CHP"))</f>
        <v/>
      </c>
      <c r="Q361" s="28" t="str">
        <f>IF($A361="","",_xll.ciqfunctions.udf.CIQ($A361,"IQ_FFO_INT",IQ_LTM,IQ_TODAY,"CHP"))</f>
        <v/>
      </c>
      <c r="R361" s="28" t="str">
        <f>IF($A361="","",_xll.ciqfunctions.udf.CIQ($A361,"IQ_EBITDA_INT",IQ_LTM,IQ_TODAY,"CHP"))</f>
        <v/>
      </c>
      <c r="S361" s="28" t="str">
        <f>IF($A361="","",_xll.ciqfunctions.udf.CIQ($A361,"IQ_FFO_TOTAL_DEBT",IQ_LTM,IQ_TODAY,"CHP"))</f>
        <v/>
      </c>
      <c r="T361" s="28" t="str">
        <f>IF($A361="","",_xll.ciqfunctions.udf.CIQ($A361,"IQ_NET_DEBT_EBITDA",IQ_LTM,IQ_TODAY,"CHP"))</f>
        <v/>
      </c>
      <c r="U361" s="28" t="str">
        <f>IF($A361="","",_xll.ciqfunctions.udf.CIQ($A361,"IQ_TOTAL_DEBT_CAP",IQ_LTM,IQ_TODAY,"CHP"))</f>
        <v/>
      </c>
      <c r="V361" s="28" t="str">
        <f>IF($A361="","",_xll.ciqfunctions.udf.CIQ($A361,"IQ_DEBT_TOTAL_LIAB",IQ_LTM,IQ_TODAY,"CHP"))</f>
        <v/>
      </c>
      <c r="W361" s="28" t="str">
        <f>IF($A361="","",_xll.ciqfunctions.udf.CIQ($A361,"IQ_TOTAL_DEBT_TOTAL_REV",IQ_LTM,IQ_TODAY,"CHP"))</f>
        <v/>
      </c>
      <c r="Y361" s="28" t="str">
        <f>IF($A361="","",_xll.ciqfunctions.udf.CIQ($A361,"IQ_FFO_PLUS_CASH_ST_DEBT",IQ_LTM,IQ_TODAY,"CHP"))</f>
        <v/>
      </c>
      <c r="Z361" s="28" t="str">
        <f>IF($A361="","",_xll.ciqfunctions.udf.CIQ($A361,"IQ_FFO_GROSS_PROFIT",IQ_LTM,IQ_TODAY,"CHP"))</f>
        <v/>
      </c>
      <c r="AA361" s="28" t="str">
        <f>IF($A361="","",_xll.ciqfunctions.udf.CIQ($A361,"IQ_BASIC_DEFENSE_INTERVAL",IQ_LTM,IQ_TODAY,"CHP"))</f>
        <v/>
      </c>
      <c r="AB361" s="28" t="str">
        <f>IF($A361="","",_xll.ciqfunctions.udf.CIQ($A361,"IQ_CURRENT_RATIO",IQ_LTM,IQ_TODAY,"CHP"))</f>
        <v/>
      </c>
      <c r="AC361" s="28" t="str">
        <f>IF($A361="","",_xll.ciqfunctions.udf.CIQ($A361,"IQ_QUICK_RATIO",IQ_LTM,IQ_TODAY,"CHP"))</f>
        <v/>
      </c>
    </row>
    <row r="362" spans="3:29" ht="12.75" customHeight="1" x14ac:dyDescent="0.2">
      <c r="C362" s="37" t="str">
        <f>IF($A362="","",_xll.ciqfunctions.udf.CIQ($A362,"IQ_PERIODDATE",IQ_LTM,IQ_TODAY,"CHP"))</f>
        <v/>
      </c>
      <c r="D362" s="28" t="str">
        <f>IF($A362="","",_xll.ciqfunctions.udf.CIQ($A362,"IQ_TOTAL_REV",IQ_LTM,IQ_TODAY,"CHP",,$B$4))</f>
        <v/>
      </c>
      <c r="E362" s="28" t="str">
        <f>IF($A362="","",_xll.ciqfunctions.udf.CIQ($A362,"IQ_TOTAL_EQUITY",IQ_LTM,IQ_TODAY,"CHP",,$B$4))</f>
        <v/>
      </c>
      <c r="F362" s="28" t="str">
        <f>IF($A362="","",_xll.ciqfunctions.udf.CIQ($A362,"IQ_RETURN_CAPITAL_CHP",IQ_LTM,IQ_TODAY,"CHP"))</f>
        <v/>
      </c>
      <c r="G362" s="28" t="str">
        <f>IF($A362="","",_xll.ciqfunctions.udf.CIQ($A362,"IQ_RECURRING_EARN_ASSETS",IQ_LTM,IQ_TODAY,"CHP"))</f>
        <v/>
      </c>
      <c r="H362" s="28" t="str">
        <f>IF($A362="","",_xll.ciqfunctions.udf.CIQ($A362,"IQ_NET_WORKING_CAP_REV",IQ_LTM,IQ_TODAY,"CHP"))</f>
        <v/>
      </c>
      <c r="I362" s="28" t="str">
        <f>IF($A362="","",_xll.ciqfunctions.udf.CIQ($A362,"IQ_ASSET_TURNOVER",IQ_LTM,IQ_TODAY,"CHP"))</f>
        <v/>
      </c>
      <c r="J362" s="28" t="str">
        <f>IF($A362="","",_xll.ciqfunctions.udf.CIQ($A362,"IQ_INTAN_ASSETS_REV",IQ_LTM,IQ_TODAY,"CHP"))</f>
        <v/>
      </c>
      <c r="K362" s="28" t="str">
        <f>IF($A362="","",_xll.ciqfunctions.udf.CIQ($A362,"IQ_NET_WORKING_CAP_TOTAL_ASSETS",IQ_LTM,IQ_TODAY,"CHP"))</f>
        <v/>
      </c>
      <c r="L362" s="28" t="str">
        <f>IF($A362="","",_xll.ciqfunctions.udf.CIQ($A362,"IQ_AP_AR",IQ_LTM,IQ_TODAY,"CHP"))</f>
        <v/>
      </c>
      <c r="M362" s="28" t="str">
        <f>IF($A362="","",_xll.ciqfunctions.udf.CIQ($A362,"IQ_MGMT_RATE_RETURN",IQ_LTM,IQ_TODAY,"CHP"))</f>
        <v/>
      </c>
      <c r="N362" s="28" t="str">
        <f>IF($A362="","",_xll.ciqfunctions.udf.CIQ($A362,"IQ_GROSS_MARGIN",IQ_LTM,IQ_TODAY,"CHP"))</f>
        <v/>
      </c>
      <c r="O362" s="28" t="str">
        <f>IF($A362="","",_xll.ciqfunctions.udf.CIQ($A362,"IQ_EBITDA_MARGIN",IQ_LTM,IQ_TODAY,"CHP"))</f>
        <v/>
      </c>
      <c r="Q362" s="28" t="str">
        <f>IF($A362="","",_xll.ciqfunctions.udf.CIQ($A362,"IQ_FFO_INT",IQ_LTM,IQ_TODAY,"CHP"))</f>
        <v/>
      </c>
      <c r="R362" s="28" t="str">
        <f>IF($A362="","",_xll.ciqfunctions.udf.CIQ($A362,"IQ_EBITDA_INT",IQ_LTM,IQ_TODAY,"CHP"))</f>
        <v/>
      </c>
      <c r="S362" s="28" t="str">
        <f>IF($A362="","",_xll.ciqfunctions.udf.CIQ($A362,"IQ_FFO_TOTAL_DEBT",IQ_LTM,IQ_TODAY,"CHP"))</f>
        <v/>
      </c>
      <c r="T362" s="28" t="str">
        <f>IF($A362="","",_xll.ciqfunctions.udf.CIQ($A362,"IQ_NET_DEBT_EBITDA",IQ_LTM,IQ_TODAY,"CHP"))</f>
        <v/>
      </c>
      <c r="U362" s="28" t="str">
        <f>IF($A362="","",_xll.ciqfunctions.udf.CIQ($A362,"IQ_TOTAL_DEBT_CAP",IQ_LTM,IQ_TODAY,"CHP"))</f>
        <v/>
      </c>
      <c r="V362" s="28" t="str">
        <f>IF($A362="","",_xll.ciqfunctions.udf.CIQ($A362,"IQ_DEBT_TOTAL_LIAB",IQ_LTM,IQ_TODAY,"CHP"))</f>
        <v/>
      </c>
      <c r="W362" s="28" t="str">
        <f>IF($A362="","",_xll.ciqfunctions.udf.CIQ($A362,"IQ_TOTAL_DEBT_TOTAL_REV",IQ_LTM,IQ_TODAY,"CHP"))</f>
        <v/>
      </c>
      <c r="Y362" s="28" t="str">
        <f>IF($A362="","",_xll.ciqfunctions.udf.CIQ($A362,"IQ_FFO_PLUS_CASH_ST_DEBT",IQ_LTM,IQ_TODAY,"CHP"))</f>
        <v/>
      </c>
      <c r="Z362" s="28" t="str">
        <f>IF($A362="","",_xll.ciqfunctions.udf.CIQ($A362,"IQ_FFO_GROSS_PROFIT",IQ_LTM,IQ_TODAY,"CHP"))</f>
        <v/>
      </c>
      <c r="AA362" s="28" t="str">
        <f>IF($A362="","",_xll.ciqfunctions.udf.CIQ($A362,"IQ_BASIC_DEFENSE_INTERVAL",IQ_LTM,IQ_TODAY,"CHP"))</f>
        <v/>
      </c>
      <c r="AB362" s="28" t="str">
        <f>IF($A362="","",_xll.ciqfunctions.udf.CIQ($A362,"IQ_CURRENT_RATIO",IQ_LTM,IQ_TODAY,"CHP"))</f>
        <v/>
      </c>
      <c r="AC362" s="28" t="str">
        <f>IF($A362="","",_xll.ciqfunctions.udf.CIQ($A362,"IQ_QUICK_RATIO",IQ_LTM,IQ_TODAY,"CHP"))</f>
        <v/>
      </c>
    </row>
    <row r="363" spans="3:29" ht="12.75" customHeight="1" x14ac:dyDescent="0.2">
      <c r="C363" s="37" t="str">
        <f>IF($A363="","",_xll.ciqfunctions.udf.CIQ($A363,"IQ_PERIODDATE",IQ_LTM,IQ_TODAY,"CHP"))</f>
        <v/>
      </c>
      <c r="D363" s="28" t="str">
        <f>IF($A363="","",_xll.ciqfunctions.udf.CIQ($A363,"IQ_TOTAL_REV",IQ_LTM,IQ_TODAY,"CHP",,$B$4))</f>
        <v/>
      </c>
      <c r="E363" s="28" t="str">
        <f>IF($A363="","",_xll.ciqfunctions.udf.CIQ($A363,"IQ_TOTAL_EQUITY",IQ_LTM,IQ_TODAY,"CHP",,$B$4))</f>
        <v/>
      </c>
      <c r="F363" s="28" t="str">
        <f>IF($A363="","",_xll.ciqfunctions.udf.CIQ($A363,"IQ_RETURN_CAPITAL_CHP",IQ_LTM,IQ_TODAY,"CHP"))</f>
        <v/>
      </c>
      <c r="G363" s="28" t="str">
        <f>IF($A363="","",_xll.ciqfunctions.udf.CIQ($A363,"IQ_RECURRING_EARN_ASSETS",IQ_LTM,IQ_TODAY,"CHP"))</f>
        <v/>
      </c>
      <c r="H363" s="28" t="str">
        <f>IF($A363="","",_xll.ciqfunctions.udf.CIQ($A363,"IQ_NET_WORKING_CAP_REV",IQ_LTM,IQ_TODAY,"CHP"))</f>
        <v/>
      </c>
      <c r="I363" s="28" t="str">
        <f>IF($A363="","",_xll.ciqfunctions.udf.CIQ($A363,"IQ_ASSET_TURNOVER",IQ_LTM,IQ_TODAY,"CHP"))</f>
        <v/>
      </c>
      <c r="J363" s="28" t="str">
        <f>IF($A363="","",_xll.ciqfunctions.udf.CIQ($A363,"IQ_INTAN_ASSETS_REV",IQ_LTM,IQ_TODAY,"CHP"))</f>
        <v/>
      </c>
      <c r="K363" s="28" t="str">
        <f>IF($A363="","",_xll.ciqfunctions.udf.CIQ($A363,"IQ_NET_WORKING_CAP_TOTAL_ASSETS",IQ_LTM,IQ_TODAY,"CHP"))</f>
        <v/>
      </c>
      <c r="L363" s="28" t="str">
        <f>IF($A363="","",_xll.ciqfunctions.udf.CIQ($A363,"IQ_AP_AR",IQ_LTM,IQ_TODAY,"CHP"))</f>
        <v/>
      </c>
      <c r="M363" s="28" t="str">
        <f>IF($A363="","",_xll.ciqfunctions.udf.CIQ($A363,"IQ_MGMT_RATE_RETURN",IQ_LTM,IQ_TODAY,"CHP"))</f>
        <v/>
      </c>
      <c r="N363" s="28" t="str">
        <f>IF($A363="","",_xll.ciqfunctions.udf.CIQ($A363,"IQ_GROSS_MARGIN",IQ_LTM,IQ_TODAY,"CHP"))</f>
        <v/>
      </c>
      <c r="O363" s="28" t="str">
        <f>IF($A363="","",_xll.ciqfunctions.udf.CIQ($A363,"IQ_EBITDA_MARGIN",IQ_LTM,IQ_TODAY,"CHP"))</f>
        <v/>
      </c>
      <c r="Q363" s="28" t="str">
        <f>IF($A363="","",_xll.ciqfunctions.udf.CIQ($A363,"IQ_FFO_INT",IQ_LTM,IQ_TODAY,"CHP"))</f>
        <v/>
      </c>
      <c r="R363" s="28" t="str">
        <f>IF($A363="","",_xll.ciqfunctions.udf.CIQ($A363,"IQ_EBITDA_INT",IQ_LTM,IQ_TODAY,"CHP"))</f>
        <v/>
      </c>
      <c r="S363" s="28" t="str">
        <f>IF($A363="","",_xll.ciqfunctions.udf.CIQ($A363,"IQ_FFO_TOTAL_DEBT",IQ_LTM,IQ_TODAY,"CHP"))</f>
        <v/>
      </c>
      <c r="T363" s="28" t="str">
        <f>IF($A363="","",_xll.ciqfunctions.udf.CIQ($A363,"IQ_NET_DEBT_EBITDA",IQ_LTM,IQ_TODAY,"CHP"))</f>
        <v/>
      </c>
      <c r="U363" s="28" t="str">
        <f>IF($A363="","",_xll.ciqfunctions.udf.CIQ($A363,"IQ_TOTAL_DEBT_CAP",IQ_LTM,IQ_TODAY,"CHP"))</f>
        <v/>
      </c>
      <c r="V363" s="28" t="str">
        <f>IF($A363="","",_xll.ciqfunctions.udf.CIQ($A363,"IQ_DEBT_TOTAL_LIAB",IQ_LTM,IQ_TODAY,"CHP"))</f>
        <v/>
      </c>
      <c r="W363" s="28" t="str">
        <f>IF($A363="","",_xll.ciqfunctions.udf.CIQ($A363,"IQ_TOTAL_DEBT_TOTAL_REV",IQ_LTM,IQ_TODAY,"CHP"))</f>
        <v/>
      </c>
      <c r="Y363" s="28" t="str">
        <f>IF($A363="","",_xll.ciqfunctions.udf.CIQ($A363,"IQ_FFO_PLUS_CASH_ST_DEBT",IQ_LTM,IQ_TODAY,"CHP"))</f>
        <v/>
      </c>
      <c r="Z363" s="28" t="str">
        <f>IF($A363="","",_xll.ciqfunctions.udf.CIQ($A363,"IQ_FFO_GROSS_PROFIT",IQ_LTM,IQ_TODAY,"CHP"))</f>
        <v/>
      </c>
      <c r="AA363" s="28" t="str">
        <f>IF($A363="","",_xll.ciqfunctions.udf.CIQ($A363,"IQ_BASIC_DEFENSE_INTERVAL",IQ_LTM,IQ_TODAY,"CHP"))</f>
        <v/>
      </c>
      <c r="AB363" s="28" t="str">
        <f>IF($A363="","",_xll.ciqfunctions.udf.CIQ($A363,"IQ_CURRENT_RATIO",IQ_LTM,IQ_TODAY,"CHP"))</f>
        <v/>
      </c>
      <c r="AC363" s="28" t="str">
        <f>IF($A363="","",_xll.ciqfunctions.udf.CIQ($A363,"IQ_QUICK_RATIO",IQ_LTM,IQ_TODAY,"CHP"))</f>
        <v/>
      </c>
    </row>
    <row r="364" spans="3:29" ht="12.75" customHeight="1" x14ac:dyDescent="0.2">
      <c r="C364" s="37" t="str">
        <f>IF($A364="","",_xll.ciqfunctions.udf.CIQ($A364,"IQ_PERIODDATE",IQ_LTM,IQ_TODAY,"CHP"))</f>
        <v/>
      </c>
      <c r="D364" s="28" t="str">
        <f>IF($A364="","",_xll.ciqfunctions.udf.CIQ($A364,"IQ_TOTAL_REV",IQ_LTM,IQ_TODAY,"CHP",,$B$4))</f>
        <v/>
      </c>
      <c r="E364" s="28" t="str">
        <f>IF($A364="","",_xll.ciqfunctions.udf.CIQ($A364,"IQ_TOTAL_EQUITY",IQ_LTM,IQ_TODAY,"CHP",,$B$4))</f>
        <v/>
      </c>
      <c r="F364" s="28" t="str">
        <f>IF($A364="","",_xll.ciqfunctions.udf.CIQ($A364,"IQ_RETURN_CAPITAL_CHP",IQ_LTM,IQ_TODAY,"CHP"))</f>
        <v/>
      </c>
      <c r="G364" s="28" t="str">
        <f>IF($A364="","",_xll.ciqfunctions.udf.CIQ($A364,"IQ_RECURRING_EARN_ASSETS",IQ_LTM,IQ_TODAY,"CHP"))</f>
        <v/>
      </c>
      <c r="H364" s="28" t="str">
        <f>IF($A364="","",_xll.ciqfunctions.udf.CIQ($A364,"IQ_NET_WORKING_CAP_REV",IQ_LTM,IQ_TODAY,"CHP"))</f>
        <v/>
      </c>
      <c r="I364" s="28" t="str">
        <f>IF($A364="","",_xll.ciqfunctions.udf.CIQ($A364,"IQ_ASSET_TURNOVER",IQ_LTM,IQ_TODAY,"CHP"))</f>
        <v/>
      </c>
      <c r="J364" s="28" t="str">
        <f>IF($A364="","",_xll.ciqfunctions.udf.CIQ($A364,"IQ_INTAN_ASSETS_REV",IQ_LTM,IQ_TODAY,"CHP"))</f>
        <v/>
      </c>
      <c r="K364" s="28" t="str">
        <f>IF($A364="","",_xll.ciqfunctions.udf.CIQ($A364,"IQ_NET_WORKING_CAP_TOTAL_ASSETS",IQ_LTM,IQ_TODAY,"CHP"))</f>
        <v/>
      </c>
      <c r="L364" s="28" t="str">
        <f>IF($A364="","",_xll.ciqfunctions.udf.CIQ($A364,"IQ_AP_AR",IQ_LTM,IQ_TODAY,"CHP"))</f>
        <v/>
      </c>
      <c r="M364" s="28" t="str">
        <f>IF($A364="","",_xll.ciqfunctions.udf.CIQ($A364,"IQ_MGMT_RATE_RETURN",IQ_LTM,IQ_TODAY,"CHP"))</f>
        <v/>
      </c>
      <c r="N364" s="28" t="str">
        <f>IF($A364="","",_xll.ciqfunctions.udf.CIQ($A364,"IQ_GROSS_MARGIN",IQ_LTM,IQ_TODAY,"CHP"))</f>
        <v/>
      </c>
      <c r="O364" s="28" t="str">
        <f>IF($A364="","",_xll.ciqfunctions.udf.CIQ($A364,"IQ_EBITDA_MARGIN",IQ_LTM,IQ_TODAY,"CHP"))</f>
        <v/>
      </c>
      <c r="Q364" s="28" t="str">
        <f>IF($A364="","",_xll.ciqfunctions.udf.CIQ($A364,"IQ_FFO_INT",IQ_LTM,IQ_TODAY,"CHP"))</f>
        <v/>
      </c>
      <c r="R364" s="28" t="str">
        <f>IF($A364="","",_xll.ciqfunctions.udf.CIQ($A364,"IQ_EBITDA_INT",IQ_LTM,IQ_TODAY,"CHP"))</f>
        <v/>
      </c>
      <c r="S364" s="28" t="str">
        <f>IF($A364="","",_xll.ciqfunctions.udf.CIQ($A364,"IQ_FFO_TOTAL_DEBT",IQ_LTM,IQ_TODAY,"CHP"))</f>
        <v/>
      </c>
      <c r="T364" s="28" t="str">
        <f>IF($A364="","",_xll.ciqfunctions.udf.CIQ($A364,"IQ_NET_DEBT_EBITDA",IQ_LTM,IQ_TODAY,"CHP"))</f>
        <v/>
      </c>
      <c r="U364" s="28" t="str">
        <f>IF($A364="","",_xll.ciqfunctions.udf.CIQ($A364,"IQ_TOTAL_DEBT_CAP",IQ_LTM,IQ_TODAY,"CHP"))</f>
        <v/>
      </c>
      <c r="V364" s="28" t="str">
        <f>IF($A364="","",_xll.ciqfunctions.udf.CIQ($A364,"IQ_DEBT_TOTAL_LIAB",IQ_LTM,IQ_TODAY,"CHP"))</f>
        <v/>
      </c>
      <c r="W364" s="28" t="str">
        <f>IF($A364="","",_xll.ciqfunctions.udf.CIQ($A364,"IQ_TOTAL_DEBT_TOTAL_REV",IQ_LTM,IQ_TODAY,"CHP"))</f>
        <v/>
      </c>
      <c r="Y364" s="28" t="str">
        <f>IF($A364="","",_xll.ciqfunctions.udf.CIQ($A364,"IQ_FFO_PLUS_CASH_ST_DEBT",IQ_LTM,IQ_TODAY,"CHP"))</f>
        <v/>
      </c>
      <c r="Z364" s="28" t="str">
        <f>IF($A364="","",_xll.ciqfunctions.udf.CIQ($A364,"IQ_FFO_GROSS_PROFIT",IQ_LTM,IQ_TODAY,"CHP"))</f>
        <v/>
      </c>
      <c r="AA364" s="28" t="str">
        <f>IF($A364="","",_xll.ciqfunctions.udf.CIQ($A364,"IQ_BASIC_DEFENSE_INTERVAL",IQ_LTM,IQ_TODAY,"CHP"))</f>
        <v/>
      </c>
      <c r="AB364" s="28" t="str">
        <f>IF($A364="","",_xll.ciqfunctions.udf.CIQ($A364,"IQ_CURRENT_RATIO",IQ_LTM,IQ_TODAY,"CHP"))</f>
        <v/>
      </c>
      <c r="AC364" s="28" t="str">
        <f>IF($A364="","",_xll.ciqfunctions.udf.CIQ($A364,"IQ_QUICK_RATIO",IQ_LTM,IQ_TODAY,"CHP"))</f>
        <v/>
      </c>
    </row>
    <row r="365" spans="3:29" ht="12.75" customHeight="1" x14ac:dyDescent="0.2">
      <c r="C365" s="37" t="str">
        <f>IF($A365="","",_xll.ciqfunctions.udf.CIQ($A365,"IQ_PERIODDATE",IQ_LTM,IQ_TODAY,"CHP"))</f>
        <v/>
      </c>
      <c r="D365" s="28" t="str">
        <f>IF($A365="","",_xll.ciqfunctions.udf.CIQ($A365,"IQ_TOTAL_REV",IQ_LTM,IQ_TODAY,"CHP",,$B$4))</f>
        <v/>
      </c>
      <c r="E365" s="28" t="str">
        <f>IF($A365="","",_xll.ciqfunctions.udf.CIQ($A365,"IQ_TOTAL_EQUITY",IQ_LTM,IQ_TODAY,"CHP",,$B$4))</f>
        <v/>
      </c>
      <c r="F365" s="28" t="str">
        <f>IF($A365="","",_xll.ciqfunctions.udf.CIQ($A365,"IQ_RETURN_CAPITAL_CHP",IQ_LTM,IQ_TODAY,"CHP"))</f>
        <v/>
      </c>
      <c r="G365" s="28" t="str">
        <f>IF($A365="","",_xll.ciqfunctions.udf.CIQ($A365,"IQ_RECURRING_EARN_ASSETS",IQ_LTM,IQ_TODAY,"CHP"))</f>
        <v/>
      </c>
      <c r="H365" s="28" t="str">
        <f>IF($A365="","",_xll.ciqfunctions.udf.CIQ($A365,"IQ_NET_WORKING_CAP_REV",IQ_LTM,IQ_TODAY,"CHP"))</f>
        <v/>
      </c>
      <c r="I365" s="28" t="str">
        <f>IF($A365="","",_xll.ciqfunctions.udf.CIQ($A365,"IQ_ASSET_TURNOVER",IQ_LTM,IQ_TODAY,"CHP"))</f>
        <v/>
      </c>
      <c r="J365" s="28" t="str">
        <f>IF($A365="","",_xll.ciqfunctions.udf.CIQ($A365,"IQ_INTAN_ASSETS_REV",IQ_LTM,IQ_TODAY,"CHP"))</f>
        <v/>
      </c>
      <c r="K365" s="28" t="str">
        <f>IF($A365="","",_xll.ciqfunctions.udf.CIQ($A365,"IQ_NET_WORKING_CAP_TOTAL_ASSETS",IQ_LTM,IQ_TODAY,"CHP"))</f>
        <v/>
      </c>
      <c r="L365" s="28" t="str">
        <f>IF($A365="","",_xll.ciqfunctions.udf.CIQ($A365,"IQ_AP_AR",IQ_LTM,IQ_TODAY,"CHP"))</f>
        <v/>
      </c>
      <c r="M365" s="28" t="str">
        <f>IF($A365="","",_xll.ciqfunctions.udf.CIQ($A365,"IQ_MGMT_RATE_RETURN",IQ_LTM,IQ_TODAY,"CHP"))</f>
        <v/>
      </c>
      <c r="N365" s="28" t="str">
        <f>IF($A365="","",_xll.ciqfunctions.udf.CIQ($A365,"IQ_GROSS_MARGIN",IQ_LTM,IQ_TODAY,"CHP"))</f>
        <v/>
      </c>
      <c r="O365" s="28" t="str">
        <f>IF($A365="","",_xll.ciqfunctions.udf.CIQ($A365,"IQ_EBITDA_MARGIN",IQ_LTM,IQ_TODAY,"CHP"))</f>
        <v/>
      </c>
      <c r="Q365" s="28" t="str">
        <f>IF($A365="","",_xll.ciqfunctions.udf.CIQ($A365,"IQ_FFO_INT",IQ_LTM,IQ_TODAY,"CHP"))</f>
        <v/>
      </c>
      <c r="R365" s="28" t="str">
        <f>IF($A365="","",_xll.ciqfunctions.udf.CIQ($A365,"IQ_EBITDA_INT",IQ_LTM,IQ_TODAY,"CHP"))</f>
        <v/>
      </c>
      <c r="S365" s="28" t="str">
        <f>IF($A365="","",_xll.ciqfunctions.udf.CIQ($A365,"IQ_FFO_TOTAL_DEBT",IQ_LTM,IQ_TODAY,"CHP"))</f>
        <v/>
      </c>
      <c r="T365" s="28" t="str">
        <f>IF($A365="","",_xll.ciqfunctions.udf.CIQ($A365,"IQ_NET_DEBT_EBITDA",IQ_LTM,IQ_TODAY,"CHP"))</f>
        <v/>
      </c>
      <c r="U365" s="28" t="str">
        <f>IF($A365="","",_xll.ciqfunctions.udf.CIQ($A365,"IQ_TOTAL_DEBT_CAP",IQ_LTM,IQ_TODAY,"CHP"))</f>
        <v/>
      </c>
      <c r="V365" s="28" t="str">
        <f>IF($A365="","",_xll.ciqfunctions.udf.CIQ($A365,"IQ_DEBT_TOTAL_LIAB",IQ_LTM,IQ_TODAY,"CHP"))</f>
        <v/>
      </c>
      <c r="W365" s="28" t="str">
        <f>IF($A365="","",_xll.ciqfunctions.udf.CIQ($A365,"IQ_TOTAL_DEBT_TOTAL_REV",IQ_LTM,IQ_TODAY,"CHP"))</f>
        <v/>
      </c>
      <c r="Y365" s="28" t="str">
        <f>IF($A365="","",_xll.ciqfunctions.udf.CIQ($A365,"IQ_FFO_PLUS_CASH_ST_DEBT",IQ_LTM,IQ_TODAY,"CHP"))</f>
        <v/>
      </c>
      <c r="Z365" s="28" t="str">
        <f>IF($A365="","",_xll.ciqfunctions.udf.CIQ($A365,"IQ_FFO_GROSS_PROFIT",IQ_LTM,IQ_TODAY,"CHP"))</f>
        <v/>
      </c>
      <c r="AA365" s="28" t="str">
        <f>IF($A365="","",_xll.ciqfunctions.udf.CIQ($A365,"IQ_BASIC_DEFENSE_INTERVAL",IQ_LTM,IQ_TODAY,"CHP"))</f>
        <v/>
      </c>
      <c r="AB365" s="28" t="str">
        <f>IF($A365="","",_xll.ciqfunctions.udf.CIQ($A365,"IQ_CURRENT_RATIO",IQ_LTM,IQ_TODAY,"CHP"))</f>
        <v/>
      </c>
      <c r="AC365" s="28" t="str">
        <f>IF($A365="","",_xll.ciqfunctions.udf.CIQ($A365,"IQ_QUICK_RATIO",IQ_LTM,IQ_TODAY,"CHP"))</f>
        <v/>
      </c>
    </row>
    <row r="366" spans="3:29" ht="12.75" customHeight="1" x14ac:dyDescent="0.2">
      <c r="C366" s="37" t="str">
        <f>IF($A366="","",_xll.ciqfunctions.udf.CIQ($A366,"IQ_PERIODDATE",IQ_LTM,IQ_TODAY,"CHP"))</f>
        <v/>
      </c>
      <c r="D366" s="28" t="str">
        <f>IF($A366="","",_xll.ciqfunctions.udf.CIQ($A366,"IQ_TOTAL_REV",IQ_LTM,IQ_TODAY,"CHP",,$B$4))</f>
        <v/>
      </c>
      <c r="E366" s="28" t="str">
        <f>IF($A366="","",_xll.ciqfunctions.udf.CIQ($A366,"IQ_TOTAL_EQUITY",IQ_LTM,IQ_TODAY,"CHP",,$B$4))</f>
        <v/>
      </c>
      <c r="F366" s="28" t="str">
        <f>IF($A366="","",_xll.ciqfunctions.udf.CIQ($A366,"IQ_RETURN_CAPITAL_CHP",IQ_LTM,IQ_TODAY,"CHP"))</f>
        <v/>
      </c>
      <c r="G366" s="28" t="str">
        <f>IF($A366="","",_xll.ciqfunctions.udf.CIQ($A366,"IQ_RECURRING_EARN_ASSETS",IQ_LTM,IQ_TODAY,"CHP"))</f>
        <v/>
      </c>
      <c r="H366" s="28" t="str">
        <f>IF($A366="","",_xll.ciqfunctions.udf.CIQ($A366,"IQ_NET_WORKING_CAP_REV",IQ_LTM,IQ_TODAY,"CHP"))</f>
        <v/>
      </c>
      <c r="I366" s="28" t="str">
        <f>IF($A366="","",_xll.ciqfunctions.udf.CIQ($A366,"IQ_ASSET_TURNOVER",IQ_LTM,IQ_TODAY,"CHP"))</f>
        <v/>
      </c>
      <c r="J366" s="28" t="str">
        <f>IF($A366="","",_xll.ciqfunctions.udf.CIQ($A366,"IQ_INTAN_ASSETS_REV",IQ_LTM,IQ_TODAY,"CHP"))</f>
        <v/>
      </c>
      <c r="K366" s="28" t="str">
        <f>IF($A366="","",_xll.ciqfunctions.udf.CIQ($A366,"IQ_NET_WORKING_CAP_TOTAL_ASSETS",IQ_LTM,IQ_TODAY,"CHP"))</f>
        <v/>
      </c>
      <c r="L366" s="28" t="str">
        <f>IF($A366="","",_xll.ciqfunctions.udf.CIQ($A366,"IQ_AP_AR",IQ_LTM,IQ_TODAY,"CHP"))</f>
        <v/>
      </c>
      <c r="M366" s="28" t="str">
        <f>IF($A366="","",_xll.ciqfunctions.udf.CIQ($A366,"IQ_MGMT_RATE_RETURN",IQ_LTM,IQ_TODAY,"CHP"))</f>
        <v/>
      </c>
      <c r="N366" s="28" t="str">
        <f>IF($A366="","",_xll.ciqfunctions.udf.CIQ($A366,"IQ_GROSS_MARGIN",IQ_LTM,IQ_TODAY,"CHP"))</f>
        <v/>
      </c>
      <c r="O366" s="28" t="str">
        <f>IF($A366="","",_xll.ciqfunctions.udf.CIQ($A366,"IQ_EBITDA_MARGIN",IQ_LTM,IQ_TODAY,"CHP"))</f>
        <v/>
      </c>
      <c r="Q366" s="28" t="str">
        <f>IF($A366="","",_xll.ciqfunctions.udf.CIQ($A366,"IQ_FFO_INT",IQ_LTM,IQ_TODAY,"CHP"))</f>
        <v/>
      </c>
      <c r="R366" s="28" t="str">
        <f>IF($A366="","",_xll.ciqfunctions.udf.CIQ($A366,"IQ_EBITDA_INT",IQ_LTM,IQ_TODAY,"CHP"))</f>
        <v/>
      </c>
      <c r="S366" s="28" t="str">
        <f>IF($A366="","",_xll.ciqfunctions.udf.CIQ($A366,"IQ_FFO_TOTAL_DEBT",IQ_LTM,IQ_TODAY,"CHP"))</f>
        <v/>
      </c>
      <c r="T366" s="28" t="str">
        <f>IF($A366="","",_xll.ciqfunctions.udf.CIQ($A366,"IQ_NET_DEBT_EBITDA",IQ_LTM,IQ_TODAY,"CHP"))</f>
        <v/>
      </c>
      <c r="U366" s="28" t="str">
        <f>IF($A366="","",_xll.ciqfunctions.udf.CIQ($A366,"IQ_TOTAL_DEBT_CAP",IQ_LTM,IQ_TODAY,"CHP"))</f>
        <v/>
      </c>
      <c r="V366" s="28" t="str">
        <f>IF($A366="","",_xll.ciqfunctions.udf.CIQ($A366,"IQ_DEBT_TOTAL_LIAB",IQ_LTM,IQ_TODAY,"CHP"))</f>
        <v/>
      </c>
      <c r="W366" s="28" t="str">
        <f>IF($A366="","",_xll.ciqfunctions.udf.CIQ($A366,"IQ_TOTAL_DEBT_TOTAL_REV",IQ_LTM,IQ_TODAY,"CHP"))</f>
        <v/>
      </c>
      <c r="Y366" s="28" t="str">
        <f>IF($A366="","",_xll.ciqfunctions.udf.CIQ($A366,"IQ_FFO_PLUS_CASH_ST_DEBT",IQ_LTM,IQ_TODAY,"CHP"))</f>
        <v/>
      </c>
      <c r="Z366" s="28" t="str">
        <f>IF($A366="","",_xll.ciqfunctions.udf.CIQ($A366,"IQ_FFO_GROSS_PROFIT",IQ_LTM,IQ_TODAY,"CHP"))</f>
        <v/>
      </c>
      <c r="AA366" s="28" t="str">
        <f>IF($A366="","",_xll.ciqfunctions.udf.CIQ($A366,"IQ_BASIC_DEFENSE_INTERVAL",IQ_LTM,IQ_TODAY,"CHP"))</f>
        <v/>
      </c>
      <c r="AB366" s="28" t="str">
        <f>IF($A366="","",_xll.ciqfunctions.udf.CIQ($A366,"IQ_CURRENT_RATIO",IQ_LTM,IQ_TODAY,"CHP"))</f>
        <v/>
      </c>
      <c r="AC366" s="28" t="str">
        <f>IF($A366="","",_xll.ciqfunctions.udf.CIQ($A366,"IQ_QUICK_RATIO",IQ_LTM,IQ_TODAY,"CHP"))</f>
        <v/>
      </c>
    </row>
    <row r="367" spans="3:29" ht="12.75" customHeight="1" x14ac:dyDescent="0.2">
      <c r="C367" s="37" t="str">
        <f>IF($A367="","",_xll.ciqfunctions.udf.CIQ($A367,"IQ_PERIODDATE",IQ_LTM,IQ_TODAY,"CHP"))</f>
        <v/>
      </c>
      <c r="D367" s="28" t="str">
        <f>IF($A367="","",_xll.ciqfunctions.udf.CIQ($A367,"IQ_TOTAL_REV",IQ_LTM,IQ_TODAY,"CHP",,$B$4))</f>
        <v/>
      </c>
      <c r="E367" s="28" t="str">
        <f>IF($A367="","",_xll.ciqfunctions.udf.CIQ($A367,"IQ_TOTAL_EQUITY",IQ_LTM,IQ_TODAY,"CHP",,$B$4))</f>
        <v/>
      </c>
      <c r="F367" s="28" t="str">
        <f>IF($A367="","",_xll.ciqfunctions.udf.CIQ($A367,"IQ_RETURN_CAPITAL_CHP",IQ_LTM,IQ_TODAY,"CHP"))</f>
        <v/>
      </c>
      <c r="G367" s="28" t="str">
        <f>IF($A367="","",_xll.ciqfunctions.udf.CIQ($A367,"IQ_RECURRING_EARN_ASSETS",IQ_LTM,IQ_TODAY,"CHP"))</f>
        <v/>
      </c>
      <c r="H367" s="28" t="str">
        <f>IF($A367="","",_xll.ciqfunctions.udf.CIQ($A367,"IQ_NET_WORKING_CAP_REV",IQ_LTM,IQ_TODAY,"CHP"))</f>
        <v/>
      </c>
      <c r="I367" s="28" t="str">
        <f>IF($A367="","",_xll.ciqfunctions.udf.CIQ($A367,"IQ_ASSET_TURNOVER",IQ_LTM,IQ_TODAY,"CHP"))</f>
        <v/>
      </c>
      <c r="J367" s="28" t="str">
        <f>IF($A367="","",_xll.ciqfunctions.udf.CIQ($A367,"IQ_INTAN_ASSETS_REV",IQ_LTM,IQ_TODAY,"CHP"))</f>
        <v/>
      </c>
      <c r="K367" s="28" t="str">
        <f>IF($A367="","",_xll.ciqfunctions.udf.CIQ($A367,"IQ_NET_WORKING_CAP_TOTAL_ASSETS",IQ_LTM,IQ_TODAY,"CHP"))</f>
        <v/>
      </c>
      <c r="L367" s="28" t="str">
        <f>IF($A367="","",_xll.ciqfunctions.udf.CIQ($A367,"IQ_AP_AR",IQ_LTM,IQ_TODAY,"CHP"))</f>
        <v/>
      </c>
      <c r="M367" s="28" t="str">
        <f>IF($A367="","",_xll.ciqfunctions.udf.CIQ($A367,"IQ_MGMT_RATE_RETURN",IQ_LTM,IQ_TODAY,"CHP"))</f>
        <v/>
      </c>
      <c r="N367" s="28" t="str">
        <f>IF($A367="","",_xll.ciqfunctions.udf.CIQ($A367,"IQ_GROSS_MARGIN",IQ_LTM,IQ_TODAY,"CHP"))</f>
        <v/>
      </c>
      <c r="O367" s="28" t="str">
        <f>IF($A367="","",_xll.ciqfunctions.udf.CIQ($A367,"IQ_EBITDA_MARGIN",IQ_LTM,IQ_TODAY,"CHP"))</f>
        <v/>
      </c>
      <c r="Q367" s="28" t="str">
        <f>IF($A367="","",_xll.ciqfunctions.udf.CIQ($A367,"IQ_FFO_INT",IQ_LTM,IQ_TODAY,"CHP"))</f>
        <v/>
      </c>
      <c r="R367" s="28" t="str">
        <f>IF($A367="","",_xll.ciqfunctions.udf.CIQ($A367,"IQ_EBITDA_INT",IQ_LTM,IQ_TODAY,"CHP"))</f>
        <v/>
      </c>
      <c r="S367" s="28" t="str">
        <f>IF($A367="","",_xll.ciqfunctions.udf.CIQ($A367,"IQ_FFO_TOTAL_DEBT",IQ_LTM,IQ_TODAY,"CHP"))</f>
        <v/>
      </c>
      <c r="T367" s="28" t="str">
        <f>IF($A367="","",_xll.ciqfunctions.udf.CIQ($A367,"IQ_NET_DEBT_EBITDA",IQ_LTM,IQ_TODAY,"CHP"))</f>
        <v/>
      </c>
      <c r="U367" s="28" t="str">
        <f>IF($A367="","",_xll.ciqfunctions.udf.CIQ($A367,"IQ_TOTAL_DEBT_CAP",IQ_LTM,IQ_TODAY,"CHP"))</f>
        <v/>
      </c>
      <c r="V367" s="28" t="str">
        <f>IF($A367="","",_xll.ciqfunctions.udf.CIQ($A367,"IQ_DEBT_TOTAL_LIAB",IQ_LTM,IQ_TODAY,"CHP"))</f>
        <v/>
      </c>
      <c r="W367" s="28" t="str">
        <f>IF($A367="","",_xll.ciqfunctions.udf.CIQ($A367,"IQ_TOTAL_DEBT_TOTAL_REV",IQ_LTM,IQ_TODAY,"CHP"))</f>
        <v/>
      </c>
      <c r="Y367" s="28" t="str">
        <f>IF($A367="","",_xll.ciqfunctions.udf.CIQ($A367,"IQ_FFO_PLUS_CASH_ST_DEBT",IQ_LTM,IQ_TODAY,"CHP"))</f>
        <v/>
      </c>
      <c r="Z367" s="28" t="str">
        <f>IF($A367="","",_xll.ciqfunctions.udf.CIQ($A367,"IQ_FFO_GROSS_PROFIT",IQ_LTM,IQ_TODAY,"CHP"))</f>
        <v/>
      </c>
      <c r="AA367" s="28" t="str">
        <f>IF($A367="","",_xll.ciqfunctions.udf.CIQ($A367,"IQ_BASIC_DEFENSE_INTERVAL",IQ_LTM,IQ_TODAY,"CHP"))</f>
        <v/>
      </c>
      <c r="AB367" s="28" t="str">
        <f>IF($A367="","",_xll.ciqfunctions.udf.CIQ($A367,"IQ_CURRENT_RATIO",IQ_LTM,IQ_TODAY,"CHP"))</f>
        <v/>
      </c>
      <c r="AC367" s="28" t="str">
        <f>IF($A367="","",_xll.ciqfunctions.udf.CIQ($A367,"IQ_QUICK_RATIO",IQ_LTM,IQ_TODAY,"CHP"))</f>
        <v/>
      </c>
    </row>
    <row r="368" spans="3:29" ht="12.75" customHeight="1" x14ac:dyDescent="0.2">
      <c r="C368" s="37" t="str">
        <f>IF($A368="","",_xll.ciqfunctions.udf.CIQ($A368,"IQ_PERIODDATE",IQ_LTM,IQ_TODAY,"CHP"))</f>
        <v/>
      </c>
      <c r="D368" s="28" t="str">
        <f>IF($A368="","",_xll.ciqfunctions.udf.CIQ($A368,"IQ_TOTAL_REV",IQ_LTM,IQ_TODAY,"CHP",,$B$4))</f>
        <v/>
      </c>
      <c r="E368" s="28" t="str">
        <f>IF($A368="","",_xll.ciqfunctions.udf.CIQ($A368,"IQ_TOTAL_EQUITY",IQ_LTM,IQ_TODAY,"CHP",,$B$4))</f>
        <v/>
      </c>
      <c r="F368" s="28" t="str">
        <f>IF($A368="","",_xll.ciqfunctions.udf.CIQ($A368,"IQ_RETURN_CAPITAL_CHP",IQ_LTM,IQ_TODAY,"CHP"))</f>
        <v/>
      </c>
      <c r="G368" s="28" t="str">
        <f>IF($A368="","",_xll.ciqfunctions.udf.CIQ($A368,"IQ_RECURRING_EARN_ASSETS",IQ_LTM,IQ_TODAY,"CHP"))</f>
        <v/>
      </c>
      <c r="H368" s="28" t="str">
        <f>IF($A368="","",_xll.ciqfunctions.udf.CIQ($A368,"IQ_NET_WORKING_CAP_REV",IQ_LTM,IQ_TODAY,"CHP"))</f>
        <v/>
      </c>
      <c r="I368" s="28" t="str">
        <f>IF($A368="","",_xll.ciqfunctions.udf.CIQ($A368,"IQ_ASSET_TURNOVER",IQ_LTM,IQ_TODAY,"CHP"))</f>
        <v/>
      </c>
      <c r="J368" s="28" t="str">
        <f>IF($A368="","",_xll.ciqfunctions.udf.CIQ($A368,"IQ_INTAN_ASSETS_REV",IQ_LTM,IQ_TODAY,"CHP"))</f>
        <v/>
      </c>
      <c r="K368" s="28" t="str">
        <f>IF($A368="","",_xll.ciqfunctions.udf.CIQ($A368,"IQ_NET_WORKING_CAP_TOTAL_ASSETS",IQ_LTM,IQ_TODAY,"CHP"))</f>
        <v/>
      </c>
      <c r="L368" s="28" t="str">
        <f>IF($A368="","",_xll.ciqfunctions.udf.CIQ($A368,"IQ_AP_AR",IQ_LTM,IQ_TODAY,"CHP"))</f>
        <v/>
      </c>
      <c r="M368" s="28" t="str">
        <f>IF($A368="","",_xll.ciqfunctions.udf.CIQ($A368,"IQ_MGMT_RATE_RETURN",IQ_LTM,IQ_TODAY,"CHP"))</f>
        <v/>
      </c>
      <c r="N368" s="28" t="str">
        <f>IF($A368="","",_xll.ciqfunctions.udf.CIQ($A368,"IQ_GROSS_MARGIN",IQ_LTM,IQ_TODAY,"CHP"))</f>
        <v/>
      </c>
      <c r="O368" s="28" t="str">
        <f>IF($A368="","",_xll.ciqfunctions.udf.CIQ($A368,"IQ_EBITDA_MARGIN",IQ_LTM,IQ_TODAY,"CHP"))</f>
        <v/>
      </c>
      <c r="Q368" s="28" t="str">
        <f>IF($A368="","",_xll.ciqfunctions.udf.CIQ($A368,"IQ_FFO_INT",IQ_LTM,IQ_TODAY,"CHP"))</f>
        <v/>
      </c>
      <c r="R368" s="28" t="str">
        <f>IF($A368="","",_xll.ciqfunctions.udf.CIQ($A368,"IQ_EBITDA_INT",IQ_LTM,IQ_TODAY,"CHP"))</f>
        <v/>
      </c>
      <c r="S368" s="28" t="str">
        <f>IF($A368="","",_xll.ciqfunctions.udf.CIQ($A368,"IQ_FFO_TOTAL_DEBT",IQ_LTM,IQ_TODAY,"CHP"))</f>
        <v/>
      </c>
      <c r="T368" s="28" t="str">
        <f>IF($A368="","",_xll.ciqfunctions.udf.CIQ($A368,"IQ_NET_DEBT_EBITDA",IQ_LTM,IQ_TODAY,"CHP"))</f>
        <v/>
      </c>
      <c r="U368" s="28" t="str">
        <f>IF($A368="","",_xll.ciqfunctions.udf.CIQ($A368,"IQ_TOTAL_DEBT_CAP",IQ_LTM,IQ_TODAY,"CHP"))</f>
        <v/>
      </c>
      <c r="V368" s="28" t="str">
        <f>IF($A368="","",_xll.ciqfunctions.udf.CIQ($A368,"IQ_DEBT_TOTAL_LIAB",IQ_LTM,IQ_TODAY,"CHP"))</f>
        <v/>
      </c>
      <c r="W368" s="28" t="str">
        <f>IF($A368="","",_xll.ciqfunctions.udf.CIQ($A368,"IQ_TOTAL_DEBT_TOTAL_REV",IQ_LTM,IQ_TODAY,"CHP"))</f>
        <v/>
      </c>
      <c r="Y368" s="28" t="str">
        <f>IF($A368="","",_xll.ciqfunctions.udf.CIQ($A368,"IQ_FFO_PLUS_CASH_ST_DEBT",IQ_LTM,IQ_TODAY,"CHP"))</f>
        <v/>
      </c>
      <c r="Z368" s="28" t="str">
        <f>IF($A368="","",_xll.ciqfunctions.udf.CIQ($A368,"IQ_FFO_GROSS_PROFIT",IQ_LTM,IQ_TODAY,"CHP"))</f>
        <v/>
      </c>
      <c r="AA368" s="28" t="str">
        <f>IF($A368="","",_xll.ciqfunctions.udf.CIQ($A368,"IQ_BASIC_DEFENSE_INTERVAL",IQ_LTM,IQ_TODAY,"CHP"))</f>
        <v/>
      </c>
      <c r="AB368" s="28" t="str">
        <f>IF($A368="","",_xll.ciqfunctions.udf.CIQ($A368,"IQ_CURRENT_RATIO",IQ_LTM,IQ_TODAY,"CHP"))</f>
        <v/>
      </c>
      <c r="AC368" s="28" t="str">
        <f>IF($A368="","",_xll.ciqfunctions.udf.CIQ($A368,"IQ_QUICK_RATIO",IQ_LTM,IQ_TODAY,"CHP"))</f>
        <v/>
      </c>
    </row>
    <row r="369" spans="3:29" ht="12.75" customHeight="1" x14ac:dyDescent="0.2">
      <c r="C369" s="37" t="str">
        <f>IF($A369="","",_xll.ciqfunctions.udf.CIQ($A369,"IQ_PERIODDATE",IQ_LTM,IQ_TODAY,"CHP"))</f>
        <v/>
      </c>
      <c r="D369" s="28" t="str">
        <f>IF($A369="","",_xll.ciqfunctions.udf.CIQ($A369,"IQ_TOTAL_REV",IQ_LTM,IQ_TODAY,"CHP",,$B$4))</f>
        <v/>
      </c>
      <c r="E369" s="28" t="str">
        <f>IF($A369="","",_xll.ciqfunctions.udf.CIQ($A369,"IQ_TOTAL_EQUITY",IQ_LTM,IQ_TODAY,"CHP",,$B$4))</f>
        <v/>
      </c>
      <c r="F369" s="28" t="str">
        <f>IF($A369="","",_xll.ciqfunctions.udf.CIQ($A369,"IQ_RETURN_CAPITAL_CHP",IQ_LTM,IQ_TODAY,"CHP"))</f>
        <v/>
      </c>
      <c r="G369" s="28" t="str">
        <f>IF($A369="","",_xll.ciqfunctions.udf.CIQ($A369,"IQ_RECURRING_EARN_ASSETS",IQ_LTM,IQ_TODAY,"CHP"))</f>
        <v/>
      </c>
      <c r="H369" s="28" t="str">
        <f>IF($A369="","",_xll.ciqfunctions.udf.CIQ($A369,"IQ_NET_WORKING_CAP_REV",IQ_LTM,IQ_TODAY,"CHP"))</f>
        <v/>
      </c>
      <c r="I369" s="28" t="str">
        <f>IF($A369="","",_xll.ciqfunctions.udf.CIQ($A369,"IQ_ASSET_TURNOVER",IQ_LTM,IQ_TODAY,"CHP"))</f>
        <v/>
      </c>
      <c r="J369" s="28" t="str">
        <f>IF($A369="","",_xll.ciqfunctions.udf.CIQ($A369,"IQ_INTAN_ASSETS_REV",IQ_LTM,IQ_TODAY,"CHP"))</f>
        <v/>
      </c>
      <c r="K369" s="28" t="str">
        <f>IF($A369="","",_xll.ciqfunctions.udf.CIQ($A369,"IQ_NET_WORKING_CAP_TOTAL_ASSETS",IQ_LTM,IQ_TODAY,"CHP"))</f>
        <v/>
      </c>
      <c r="L369" s="28" t="str">
        <f>IF($A369="","",_xll.ciqfunctions.udf.CIQ($A369,"IQ_AP_AR",IQ_LTM,IQ_TODAY,"CHP"))</f>
        <v/>
      </c>
      <c r="M369" s="28" t="str">
        <f>IF($A369="","",_xll.ciqfunctions.udf.CIQ($A369,"IQ_MGMT_RATE_RETURN",IQ_LTM,IQ_TODAY,"CHP"))</f>
        <v/>
      </c>
      <c r="N369" s="28" t="str">
        <f>IF($A369="","",_xll.ciqfunctions.udf.CIQ($A369,"IQ_GROSS_MARGIN",IQ_LTM,IQ_TODAY,"CHP"))</f>
        <v/>
      </c>
      <c r="O369" s="28" t="str">
        <f>IF($A369="","",_xll.ciqfunctions.udf.CIQ($A369,"IQ_EBITDA_MARGIN",IQ_LTM,IQ_TODAY,"CHP"))</f>
        <v/>
      </c>
      <c r="Q369" s="28" t="str">
        <f>IF($A369="","",_xll.ciqfunctions.udf.CIQ($A369,"IQ_FFO_INT",IQ_LTM,IQ_TODAY,"CHP"))</f>
        <v/>
      </c>
      <c r="R369" s="28" t="str">
        <f>IF($A369="","",_xll.ciqfunctions.udf.CIQ($A369,"IQ_EBITDA_INT",IQ_LTM,IQ_TODAY,"CHP"))</f>
        <v/>
      </c>
      <c r="S369" s="28" t="str">
        <f>IF($A369="","",_xll.ciqfunctions.udf.CIQ($A369,"IQ_FFO_TOTAL_DEBT",IQ_LTM,IQ_TODAY,"CHP"))</f>
        <v/>
      </c>
      <c r="T369" s="28" t="str">
        <f>IF($A369="","",_xll.ciqfunctions.udf.CIQ($A369,"IQ_NET_DEBT_EBITDA",IQ_LTM,IQ_TODAY,"CHP"))</f>
        <v/>
      </c>
      <c r="U369" s="28" t="str">
        <f>IF($A369="","",_xll.ciqfunctions.udf.CIQ($A369,"IQ_TOTAL_DEBT_CAP",IQ_LTM,IQ_TODAY,"CHP"))</f>
        <v/>
      </c>
      <c r="V369" s="28" t="str">
        <f>IF($A369="","",_xll.ciqfunctions.udf.CIQ($A369,"IQ_DEBT_TOTAL_LIAB",IQ_LTM,IQ_TODAY,"CHP"))</f>
        <v/>
      </c>
      <c r="W369" s="28" t="str">
        <f>IF($A369="","",_xll.ciqfunctions.udf.CIQ($A369,"IQ_TOTAL_DEBT_TOTAL_REV",IQ_LTM,IQ_TODAY,"CHP"))</f>
        <v/>
      </c>
      <c r="Y369" s="28" t="str">
        <f>IF($A369="","",_xll.ciqfunctions.udf.CIQ($A369,"IQ_FFO_PLUS_CASH_ST_DEBT",IQ_LTM,IQ_TODAY,"CHP"))</f>
        <v/>
      </c>
      <c r="Z369" s="28" t="str">
        <f>IF($A369="","",_xll.ciqfunctions.udf.CIQ($A369,"IQ_FFO_GROSS_PROFIT",IQ_LTM,IQ_TODAY,"CHP"))</f>
        <v/>
      </c>
      <c r="AA369" s="28" t="str">
        <f>IF($A369="","",_xll.ciqfunctions.udf.CIQ($A369,"IQ_BASIC_DEFENSE_INTERVAL",IQ_LTM,IQ_TODAY,"CHP"))</f>
        <v/>
      </c>
      <c r="AB369" s="28" t="str">
        <f>IF($A369="","",_xll.ciqfunctions.udf.CIQ($A369,"IQ_CURRENT_RATIO",IQ_LTM,IQ_TODAY,"CHP"))</f>
        <v/>
      </c>
      <c r="AC369" s="28" t="str">
        <f>IF($A369="","",_xll.ciqfunctions.udf.CIQ($A369,"IQ_QUICK_RATIO",IQ_LTM,IQ_TODAY,"CHP"))</f>
        <v/>
      </c>
    </row>
    <row r="370" spans="3:29" ht="12.75" customHeight="1" x14ac:dyDescent="0.2">
      <c r="C370" s="37" t="str">
        <f>IF($A370="","",_xll.ciqfunctions.udf.CIQ($A370,"IQ_PERIODDATE",IQ_LTM,IQ_TODAY,"CHP"))</f>
        <v/>
      </c>
      <c r="D370" s="28" t="str">
        <f>IF($A370="","",_xll.ciqfunctions.udf.CIQ($A370,"IQ_TOTAL_REV",IQ_LTM,IQ_TODAY,"CHP",,$B$4))</f>
        <v/>
      </c>
      <c r="E370" s="28" t="str">
        <f>IF($A370="","",_xll.ciqfunctions.udf.CIQ($A370,"IQ_TOTAL_EQUITY",IQ_LTM,IQ_TODAY,"CHP",,$B$4))</f>
        <v/>
      </c>
      <c r="F370" s="28" t="str">
        <f>IF($A370="","",_xll.ciqfunctions.udf.CIQ($A370,"IQ_RETURN_CAPITAL_CHP",IQ_LTM,IQ_TODAY,"CHP"))</f>
        <v/>
      </c>
      <c r="G370" s="28" t="str">
        <f>IF($A370="","",_xll.ciqfunctions.udf.CIQ($A370,"IQ_RECURRING_EARN_ASSETS",IQ_LTM,IQ_TODAY,"CHP"))</f>
        <v/>
      </c>
      <c r="H370" s="28" t="str">
        <f>IF($A370="","",_xll.ciqfunctions.udf.CIQ($A370,"IQ_NET_WORKING_CAP_REV",IQ_LTM,IQ_TODAY,"CHP"))</f>
        <v/>
      </c>
      <c r="I370" s="28" t="str">
        <f>IF($A370="","",_xll.ciqfunctions.udf.CIQ($A370,"IQ_ASSET_TURNOVER",IQ_LTM,IQ_TODAY,"CHP"))</f>
        <v/>
      </c>
      <c r="J370" s="28" t="str">
        <f>IF($A370="","",_xll.ciqfunctions.udf.CIQ($A370,"IQ_INTAN_ASSETS_REV",IQ_LTM,IQ_TODAY,"CHP"))</f>
        <v/>
      </c>
      <c r="K370" s="28" t="str">
        <f>IF($A370="","",_xll.ciqfunctions.udf.CIQ($A370,"IQ_NET_WORKING_CAP_TOTAL_ASSETS",IQ_LTM,IQ_TODAY,"CHP"))</f>
        <v/>
      </c>
      <c r="L370" s="28" t="str">
        <f>IF($A370="","",_xll.ciqfunctions.udf.CIQ($A370,"IQ_AP_AR",IQ_LTM,IQ_TODAY,"CHP"))</f>
        <v/>
      </c>
      <c r="M370" s="28" t="str">
        <f>IF($A370="","",_xll.ciqfunctions.udf.CIQ($A370,"IQ_MGMT_RATE_RETURN",IQ_LTM,IQ_TODAY,"CHP"))</f>
        <v/>
      </c>
      <c r="N370" s="28" t="str">
        <f>IF($A370="","",_xll.ciqfunctions.udf.CIQ($A370,"IQ_GROSS_MARGIN",IQ_LTM,IQ_TODAY,"CHP"))</f>
        <v/>
      </c>
      <c r="O370" s="28" t="str">
        <f>IF($A370="","",_xll.ciqfunctions.udf.CIQ($A370,"IQ_EBITDA_MARGIN",IQ_LTM,IQ_TODAY,"CHP"))</f>
        <v/>
      </c>
      <c r="Q370" s="28" t="str">
        <f>IF($A370="","",_xll.ciqfunctions.udf.CIQ($A370,"IQ_FFO_INT",IQ_LTM,IQ_TODAY,"CHP"))</f>
        <v/>
      </c>
      <c r="R370" s="28" t="str">
        <f>IF($A370="","",_xll.ciqfunctions.udf.CIQ($A370,"IQ_EBITDA_INT",IQ_LTM,IQ_TODAY,"CHP"))</f>
        <v/>
      </c>
      <c r="S370" s="28" t="str">
        <f>IF($A370="","",_xll.ciqfunctions.udf.CIQ($A370,"IQ_FFO_TOTAL_DEBT",IQ_LTM,IQ_TODAY,"CHP"))</f>
        <v/>
      </c>
      <c r="T370" s="28" t="str">
        <f>IF($A370="","",_xll.ciqfunctions.udf.CIQ($A370,"IQ_NET_DEBT_EBITDA",IQ_LTM,IQ_TODAY,"CHP"))</f>
        <v/>
      </c>
      <c r="U370" s="28" t="str">
        <f>IF($A370="","",_xll.ciqfunctions.udf.CIQ($A370,"IQ_TOTAL_DEBT_CAP",IQ_LTM,IQ_TODAY,"CHP"))</f>
        <v/>
      </c>
      <c r="V370" s="28" t="str">
        <f>IF($A370="","",_xll.ciqfunctions.udf.CIQ($A370,"IQ_DEBT_TOTAL_LIAB",IQ_LTM,IQ_TODAY,"CHP"))</f>
        <v/>
      </c>
      <c r="W370" s="28" t="str">
        <f>IF($A370="","",_xll.ciqfunctions.udf.CIQ($A370,"IQ_TOTAL_DEBT_TOTAL_REV",IQ_LTM,IQ_TODAY,"CHP"))</f>
        <v/>
      </c>
      <c r="Y370" s="28" t="str">
        <f>IF($A370="","",_xll.ciqfunctions.udf.CIQ($A370,"IQ_FFO_PLUS_CASH_ST_DEBT",IQ_LTM,IQ_TODAY,"CHP"))</f>
        <v/>
      </c>
      <c r="Z370" s="28" t="str">
        <f>IF($A370="","",_xll.ciqfunctions.udf.CIQ($A370,"IQ_FFO_GROSS_PROFIT",IQ_LTM,IQ_TODAY,"CHP"))</f>
        <v/>
      </c>
      <c r="AA370" s="28" t="str">
        <f>IF($A370="","",_xll.ciqfunctions.udf.CIQ($A370,"IQ_BASIC_DEFENSE_INTERVAL",IQ_LTM,IQ_TODAY,"CHP"))</f>
        <v/>
      </c>
      <c r="AB370" s="28" t="str">
        <f>IF($A370="","",_xll.ciqfunctions.udf.CIQ($A370,"IQ_CURRENT_RATIO",IQ_LTM,IQ_TODAY,"CHP"))</f>
        <v/>
      </c>
      <c r="AC370" s="28" t="str">
        <f>IF($A370="","",_xll.ciqfunctions.udf.CIQ($A370,"IQ_QUICK_RATIO",IQ_LTM,IQ_TODAY,"CHP"))</f>
        <v/>
      </c>
    </row>
    <row r="371" spans="3:29" ht="12.75" customHeight="1" x14ac:dyDescent="0.2">
      <c r="C371" s="37" t="str">
        <f>IF($A371="","",_xll.ciqfunctions.udf.CIQ($A371,"IQ_PERIODDATE",IQ_LTM,IQ_TODAY,"CHP"))</f>
        <v/>
      </c>
      <c r="D371" s="28" t="str">
        <f>IF($A371="","",_xll.ciqfunctions.udf.CIQ($A371,"IQ_TOTAL_REV",IQ_LTM,IQ_TODAY,"CHP",,$B$4))</f>
        <v/>
      </c>
      <c r="E371" s="28" t="str">
        <f>IF($A371="","",_xll.ciqfunctions.udf.CIQ($A371,"IQ_TOTAL_EQUITY",IQ_LTM,IQ_TODAY,"CHP",,$B$4))</f>
        <v/>
      </c>
      <c r="F371" s="28" t="str">
        <f>IF($A371="","",_xll.ciqfunctions.udf.CIQ($A371,"IQ_RETURN_CAPITAL_CHP",IQ_LTM,IQ_TODAY,"CHP"))</f>
        <v/>
      </c>
      <c r="G371" s="28" t="str">
        <f>IF($A371="","",_xll.ciqfunctions.udf.CIQ($A371,"IQ_RECURRING_EARN_ASSETS",IQ_LTM,IQ_TODAY,"CHP"))</f>
        <v/>
      </c>
      <c r="H371" s="28" t="str">
        <f>IF($A371="","",_xll.ciqfunctions.udf.CIQ($A371,"IQ_NET_WORKING_CAP_REV",IQ_LTM,IQ_TODAY,"CHP"))</f>
        <v/>
      </c>
      <c r="I371" s="28" t="str">
        <f>IF($A371="","",_xll.ciqfunctions.udf.CIQ($A371,"IQ_ASSET_TURNOVER",IQ_LTM,IQ_TODAY,"CHP"))</f>
        <v/>
      </c>
      <c r="J371" s="28" t="str">
        <f>IF($A371="","",_xll.ciqfunctions.udf.CIQ($A371,"IQ_INTAN_ASSETS_REV",IQ_LTM,IQ_TODAY,"CHP"))</f>
        <v/>
      </c>
      <c r="K371" s="28" t="str">
        <f>IF($A371="","",_xll.ciqfunctions.udf.CIQ($A371,"IQ_NET_WORKING_CAP_TOTAL_ASSETS",IQ_LTM,IQ_TODAY,"CHP"))</f>
        <v/>
      </c>
      <c r="L371" s="28" t="str">
        <f>IF($A371="","",_xll.ciqfunctions.udf.CIQ($A371,"IQ_AP_AR",IQ_LTM,IQ_TODAY,"CHP"))</f>
        <v/>
      </c>
      <c r="M371" s="28" t="str">
        <f>IF($A371="","",_xll.ciqfunctions.udf.CIQ($A371,"IQ_MGMT_RATE_RETURN",IQ_LTM,IQ_TODAY,"CHP"))</f>
        <v/>
      </c>
      <c r="N371" s="28" t="str">
        <f>IF($A371="","",_xll.ciqfunctions.udf.CIQ($A371,"IQ_GROSS_MARGIN",IQ_LTM,IQ_TODAY,"CHP"))</f>
        <v/>
      </c>
      <c r="O371" s="28" t="str">
        <f>IF($A371="","",_xll.ciqfunctions.udf.CIQ($A371,"IQ_EBITDA_MARGIN",IQ_LTM,IQ_TODAY,"CHP"))</f>
        <v/>
      </c>
      <c r="Q371" s="28" t="str">
        <f>IF($A371="","",_xll.ciqfunctions.udf.CIQ($A371,"IQ_FFO_INT",IQ_LTM,IQ_TODAY,"CHP"))</f>
        <v/>
      </c>
      <c r="R371" s="28" t="str">
        <f>IF($A371="","",_xll.ciqfunctions.udf.CIQ($A371,"IQ_EBITDA_INT",IQ_LTM,IQ_TODAY,"CHP"))</f>
        <v/>
      </c>
      <c r="S371" s="28" t="str">
        <f>IF($A371="","",_xll.ciqfunctions.udf.CIQ($A371,"IQ_FFO_TOTAL_DEBT",IQ_LTM,IQ_TODAY,"CHP"))</f>
        <v/>
      </c>
      <c r="T371" s="28" t="str">
        <f>IF($A371="","",_xll.ciqfunctions.udf.CIQ($A371,"IQ_NET_DEBT_EBITDA",IQ_LTM,IQ_TODAY,"CHP"))</f>
        <v/>
      </c>
      <c r="U371" s="28" t="str">
        <f>IF($A371="","",_xll.ciqfunctions.udf.CIQ($A371,"IQ_TOTAL_DEBT_CAP",IQ_LTM,IQ_TODAY,"CHP"))</f>
        <v/>
      </c>
      <c r="V371" s="28" t="str">
        <f>IF($A371="","",_xll.ciqfunctions.udf.CIQ($A371,"IQ_DEBT_TOTAL_LIAB",IQ_LTM,IQ_TODAY,"CHP"))</f>
        <v/>
      </c>
      <c r="W371" s="28" t="str">
        <f>IF($A371="","",_xll.ciqfunctions.udf.CIQ($A371,"IQ_TOTAL_DEBT_TOTAL_REV",IQ_LTM,IQ_TODAY,"CHP"))</f>
        <v/>
      </c>
      <c r="Y371" s="28" t="str">
        <f>IF($A371="","",_xll.ciqfunctions.udf.CIQ($A371,"IQ_FFO_PLUS_CASH_ST_DEBT",IQ_LTM,IQ_TODAY,"CHP"))</f>
        <v/>
      </c>
      <c r="Z371" s="28" t="str">
        <f>IF($A371="","",_xll.ciqfunctions.udf.CIQ($A371,"IQ_FFO_GROSS_PROFIT",IQ_LTM,IQ_TODAY,"CHP"))</f>
        <v/>
      </c>
      <c r="AA371" s="28" t="str">
        <f>IF($A371="","",_xll.ciqfunctions.udf.CIQ($A371,"IQ_BASIC_DEFENSE_INTERVAL",IQ_LTM,IQ_TODAY,"CHP"))</f>
        <v/>
      </c>
      <c r="AB371" s="28" t="str">
        <f>IF($A371="","",_xll.ciqfunctions.udf.CIQ($A371,"IQ_CURRENT_RATIO",IQ_LTM,IQ_TODAY,"CHP"))</f>
        <v/>
      </c>
      <c r="AC371" s="28" t="str">
        <f>IF($A371="","",_xll.ciqfunctions.udf.CIQ($A371,"IQ_QUICK_RATIO",IQ_LTM,IQ_TODAY,"CHP"))</f>
        <v/>
      </c>
    </row>
    <row r="372" spans="3:29" ht="12.75" customHeight="1" x14ac:dyDescent="0.2">
      <c r="C372" s="37" t="str">
        <f>IF($A372="","",_xll.ciqfunctions.udf.CIQ($A372,"IQ_PERIODDATE",IQ_LTM,IQ_TODAY,"CHP"))</f>
        <v/>
      </c>
      <c r="D372" s="28" t="str">
        <f>IF($A372="","",_xll.ciqfunctions.udf.CIQ($A372,"IQ_TOTAL_REV",IQ_LTM,IQ_TODAY,"CHP",,$B$4))</f>
        <v/>
      </c>
      <c r="E372" s="28" t="str">
        <f>IF($A372="","",_xll.ciqfunctions.udf.CIQ($A372,"IQ_TOTAL_EQUITY",IQ_LTM,IQ_TODAY,"CHP",,$B$4))</f>
        <v/>
      </c>
      <c r="F372" s="28" t="str">
        <f>IF($A372="","",_xll.ciqfunctions.udf.CIQ($A372,"IQ_RETURN_CAPITAL_CHP",IQ_LTM,IQ_TODAY,"CHP"))</f>
        <v/>
      </c>
      <c r="G372" s="28" t="str">
        <f>IF($A372="","",_xll.ciqfunctions.udf.CIQ($A372,"IQ_RECURRING_EARN_ASSETS",IQ_LTM,IQ_TODAY,"CHP"))</f>
        <v/>
      </c>
      <c r="H372" s="28" t="str">
        <f>IF($A372="","",_xll.ciqfunctions.udf.CIQ($A372,"IQ_NET_WORKING_CAP_REV",IQ_LTM,IQ_TODAY,"CHP"))</f>
        <v/>
      </c>
      <c r="I372" s="28" t="str">
        <f>IF($A372="","",_xll.ciqfunctions.udf.CIQ($A372,"IQ_ASSET_TURNOVER",IQ_LTM,IQ_TODAY,"CHP"))</f>
        <v/>
      </c>
      <c r="J372" s="28" t="str">
        <f>IF($A372="","",_xll.ciqfunctions.udf.CIQ($A372,"IQ_INTAN_ASSETS_REV",IQ_LTM,IQ_TODAY,"CHP"))</f>
        <v/>
      </c>
      <c r="K372" s="28" t="str">
        <f>IF($A372="","",_xll.ciqfunctions.udf.CIQ($A372,"IQ_NET_WORKING_CAP_TOTAL_ASSETS",IQ_LTM,IQ_TODAY,"CHP"))</f>
        <v/>
      </c>
      <c r="L372" s="28" t="str">
        <f>IF($A372="","",_xll.ciqfunctions.udf.CIQ($A372,"IQ_AP_AR",IQ_LTM,IQ_TODAY,"CHP"))</f>
        <v/>
      </c>
      <c r="M372" s="28" t="str">
        <f>IF($A372="","",_xll.ciqfunctions.udf.CIQ($A372,"IQ_MGMT_RATE_RETURN",IQ_LTM,IQ_TODAY,"CHP"))</f>
        <v/>
      </c>
      <c r="N372" s="28" t="str">
        <f>IF($A372="","",_xll.ciqfunctions.udf.CIQ($A372,"IQ_GROSS_MARGIN",IQ_LTM,IQ_TODAY,"CHP"))</f>
        <v/>
      </c>
      <c r="O372" s="28" t="str">
        <f>IF($A372="","",_xll.ciqfunctions.udf.CIQ($A372,"IQ_EBITDA_MARGIN",IQ_LTM,IQ_TODAY,"CHP"))</f>
        <v/>
      </c>
      <c r="Q372" s="28" t="str">
        <f>IF($A372="","",_xll.ciqfunctions.udf.CIQ($A372,"IQ_FFO_INT",IQ_LTM,IQ_TODAY,"CHP"))</f>
        <v/>
      </c>
      <c r="R372" s="28" t="str">
        <f>IF($A372="","",_xll.ciqfunctions.udf.CIQ($A372,"IQ_EBITDA_INT",IQ_LTM,IQ_TODAY,"CHP"))</f>
        <v/>
      </c>
      <c r="S372" s="28" t="str">
        <f>IF($A372="","",_xll.ciqfunctions.udf.CIQ($A372,"IQ_FFO_TOTAL_DEBT",IQ_LTM,IQ_TODAY,"CHP"))</f>
        <v/>
      </c>
      <c r="T372" s="28" t="str">
        <f>IF($A372="","",_xll.ciqfunctions.udf.CIQ($A372,"IQ_NET_DEBT_EBITDA",IQ_LTM,IQ_TODAY,"CHP"))</f>
        <v/>
      </c>
      <c r="U372" s="28" t="str">
        <f>IF($A372="","",_xll.ciqfunctions.udf.CIQ($A372,"IQ_TOTAL_DEBT_CAP",IQ_LTM,IQ_TODAY,"CHP"))</f>
        <v/>
      </c>
      <c r="V372" s="28" t="str">
        <f>IF($A372="","",_xll.ciqfunctions.udf.CIQ($A372,"IQ_DEBT_TOTAL_LIAB",IQ_LTM,IQ_TODAY,"CHP"))</f>
        <v/>
      </c>
      <c r="W372" s="28" t="str">
        <f>IF($A372="","",_xll.ciqfunctions.udf.CIQ($A372,"IQ_TOTAL_DEBT_TOTAL_REV",IQ_LTM,IQ_TODAY,"CHP"))</f>
        <v/>
      </c>
      <c r="Y372" s="28" t="str">
        <f>IF($A372="","",_xll.ciqfunctions.udf.CIQ($A372,"IQ_FFO_PLUS_CASH_ST_DEBT",IQ_LTM,IQ_TODAY,"CHP"))</f>
        <v/>
      </c>
      <c r="Z372" s="28" t="str">
        <f>IF($A372="","",_xll.ciqfunctions.udf.CIQ($A372,"IQ_FFO_GROSS_PROFIT",IQ_LTM,IQ_TODAY,"CHP"))</f>
        <v/>
      </c>
      <c r="AA372" s="28" t="str">
        <f>IF($A372="","",_xll.ciqfunctions.udf.CIQ($A372,"IQ_BASIC_DEFENSE_INTERVAL",IQ_LTM,IQ_TODAY,"CHP"))</f>
        <v/>
      </c>
      <c r="AB372" s="28" t="str">
        <f>IF($A372="","",_xll.ciqfunctions.udf.CIQ($A372,"IQ_CURRENT_RATIO",IQ_LTM,IQ_TODAY,"CHP"))</f>
        <v/>
      </c>
      <c r="AC372" s="28" t="str">
        <f>IF($A372="","",_xll.ciqfunctions.udf.CIQ($A372,"IQ_QUICK_RATIO",IQ_LTM,IQ_TODAY,"CHP"))</f>
        <v/>
      </c>
    </row>
    <row r="373" spans="3:29" ht="12.75" customHeight="1" x14ac:dyDescent="0.2">
      <c r="C373" s="37" t="str">
        <f>IF($A373="","",_xll.ciqfunctions.udf.CIQ($A373,"IQ_PERIODDATE",IQ_LTM,IQ_TODAY,"CHP"))</f>
        <v/>
      </c>
      <c r="D373" s="28" t="str">
        <f>IF($A373="","",_xll.ciqfunctions.udf.CIQ($A373,"IQ_TOTAL_REV",IQ_LTM,IQ_TODAY,"CHP",,$B$4))</f>
        <v/>
      </c>
      <c r="E373" s="28" t="str">
        <f>IF($A373="","",_xll.ciqfunctions.udf.CIQ($A373,"IQ_TOTAL_EQUITY",IQ_LTM,IQ_TODAY,"CHP",,$B$4))</f>
        <v/>
      </c>
      <c r="F373" s="28" t="str">
        <f>IF($A373="","",_xll.ciqfunctions.udf.CIQ($A373,"IQ_RETURN_CAPITAL_CHP",IQ_LTM,IQ_TODAY,"CHP"))</f>
        <v/>
      </c>
      <c r="G373" s="28" t="str">
        <f>IF($A373="","",_xll.ciqfunctions.udf.CIQ($A373,"IQ_RECURRING_EARN_ASSETS",IQ_LTM,IQ_TODAY,"CHP"))</f>
        <v/>
      </c>
      <c r="H373" s="28" t="str">
        <f>IF($A373="","",_xll.ciqfunctions.udf.CIQ($A373,"IQ_NET_WORKING_CAP_REV",IQ_LTM,IQ_TODAY,"CHP"))</f>
        <v/>
      </c>
      <c r="I373" s="28" t="str">
        <f>IF($A373="","",_xll.ciqfunctions.udf.CIQ($A373,"IQ_ASSET_TURNOVER",IQ_LTM,IQ_TODAY,"CHP"))</f>
        <v/>
      </c>
      <c r="J373" s="28" t="str">
        <f>IF($A373="","",_xll.ciqfunctions.udf.CIQ($A373,"IQ_INTAN_ASSETS_REV",IQ_LTM,IQ_TODAY,"CHP"))</f>
        <v/>
      </c>
      <c r="K373" s="28" t="str">
        <f>IF($A373="","",_xll.ciqfunctions.udf.CIQ($A373,"IQ_NET_WORKING_CAP_TOTAL_ASSETS",IQ_LTM,IQ_TODAY,"CHP"))</f>
        <v/>
      </c>
      <c r="L373" s="28" t="str">
        <f>IF($A373="","",_xll.ciqfunctions.udf.CIQ($A373,"IQ_AP_AR",IQ_LTM,IQ_TODAY,"CHP"))</f>
        <v/>
      </c>
      <c r="M373" s="28" t="str">
        <f>IF($A373="","",_xll.ciqfunctions.udf.CIQ($A373,"IQ_MGMT_RATE_RETURN",IQ_LTM,IQ_TODAY,"CHP"))</f>
        <v/>
      </c>
      <c r="N373" s="28" t="str">
        <f>IF($A373="","",_xll.ciqfunctions.udf.CIQ($A373,"IQ_GROSS_MARGIN",IQ_LTM,IQ_TODAY,"CHP"))</f>
        <v/>
      </c>
      <c r="O373" s="28" t="str">
        <f>IF($A373="","",_xll.ciqfunctions.udf.CIQ($A373,"IQ_EBITDA_MARGIN",IQ_LTM,IQ_TODAY,"CHP"))</f>
        <v/>
      </c>
      <c r="Q373" s="28" t="str">
        <f>IF($A373="","",_xll.ciqfunctions.udf.CIQ($A373,"IQ_FFO_INT",IQ_LTM,IQ_TODAY,"CHP"))</f>
        <v/>
      </c>
      <c r="R373" s="28" t="str">
        <f>IF($A373="","",_xll.ciqfunctions.udf.CIQ($A373,"IQ_EBITDA_INT",IQ_LTM,IQ_TODAY,"CHP"))</f>
        <v/>
      </c>
      <c r="S373" s="28" t="str">
        <f>IF($A373="","",_xll.ciqfunctions.udf.CIQ($A373,"IQ_FFO_TOTAL_DEBT",IQ_LTM,IQ_TODAY,"CHP"))</f>
        <v/>
      </c>
      <c r="T373" s="28" t="str">
        <f>IF($A373="","",_xll.ciqfunctions.udf.CIQ($A373,"IQ_NET_DEBT_EBITDA",IQ_LTM,IQ_TODAY,"CHP"))</f>
        <v/>
      </c>
      <c r="U373" s="28" t="str">
        <f>IF($A373="","",_xll.ciqfunctions.udf.CIQ($A373,"IQ_TOTAL_DEBT_CAP",IQ_LTM,IQ_TODAY,"CHP"))</f>
        <v/>
      </c>
      <c r="V373" s="28" t="str">
        <f>IF($A373="","",_xll.ciqfunctions.udf.CIQ($A373,"IQ_DEBT_TOTAL_LIAB",IQ_LTM,IQ_TODAY,"CHP"))</f>
        <v/>
      </c>
      <c r="W373" s="28" t="str">
        <f>IF($A373="","",_xll.ciqfunctions.udf.CIQ($A373,"IQ_TOTAL_DEBT_TOTAL_REV",IQ_LTM,IQ_TODAY,"CHP"))</f>
        <v/>
      </c>
      <c r="Y373" s="28" t="str">
        <f>IF($A373="","",_xll.ciqfunctions.udf.CIQ($A373,"IQ_FFO_PLUS_CASH_ST_DEBT",IQ_LTM,IQ_TODAY,"CHP"))</f>
        <v/>
      </c>
      <c r="Z373" s="28" t="str">
        <f>IF($A373="","",_xll.ciqfunctions.udf.CIQ($A373,"IQ_FFO_GROSS_PROFIT",IQ_LTM,IQ_TODAY,"CHP"))</f>
        <v/>
      </c>
      <c r="AA373" s="28" t="str">
        <f>IF($A373="","",_xll.ciqfunctions.udf.CIQ($A373,"IQ_BASIC_DEFENSE_INTERVAL",IQ_LTM,IQ_TODAY,"CHP"))</f>
        <v/>
      </c>
      <c r="AB373" s="28" t="str">
        <f>IF($A373="","",_xll.ciqfunctions.udf.CIQ($A373,"IQ_CURRENT_RATIO",IQ_LTM,IQ_TODAY,"CHP"))</f>
        <v/>
      </c>
      <c r="AC373" s="28" t="str">
        <f>IF($A373="","",_xll.ciqfunctions.udf.CIQ($A373,"IQ_QUICK_RATIO",IQ_LTM,IQ_TODAY,"CHP"))</f>
        <v/>
      </c>
    </row>
    <row r="374" spans="3:29" ht="12.75" customHeight="1" x14ac:dyDescent="0.2">
      <c r="C374" s="37" t="str">
        <f>IF($A374="","",_xll.ciqfunctions.udf.CIQ($A374,"IQ_PERIODDATE",IQ_LTM,IQ_TODAY,"CHP"))</f>
        <v/>
      </c>
      <c r="D374" s="28" t="str">
        <f>IF($A374="","",_xll.ciqfunctions.udf.CIQ($A374,"IQ_TOTAL_REV",IQ_LTM,IQ_TODAY,"CHP",,$B$4))</f>
        <v/>
      </c>
      <c r="E374" s="28" t="str">
        <f>IF($A374="","",_xll.ciqfunctions.udf.CIQ($A374,"IQ_TOTAL_EQUITY",IQ_LTM,IQ_TODAY,"CHP",,$B$4))</f>
        <v/>
      </c>
      <c r="F374" s="28" t="str">
        <f>IF($A374="","",_xll.ciqfunctions.udf.CIQ($A374,"IQ_RETURN_CAPITAL_CHP",IQ_LTM,IQ_TODAY,"CHP"))</f>
        <v/>
      </c>
      <c r="G374" s="28" t="str">
        <f>IF($A374="","",_xll.ciqfunctions.udf.CIQ($A374,"IQ_RECURRING_EARN_ASSETS",IQ_LTM,IQ_TODAY,"CHP"))</f>
        <v/>
      </c>
      <c r="H374" s="28" t="str">
        <f>IF($A374="","",_xll.ciqfunctions.udf.CIQ($A374,"IQ_NET_WORKING_CAP_REV",IQ_LTM,IQ_TODAY,"CHP"))</f>
        <v/>
      </c>
      <c r="I374" s="28" t="str">
        <f>IF($A374="","",_xll.ciqfunctions.udf.CIQ($A374,"IQ_ASSET_TURNOVER",IQ_LTM,IQ_TODAY,"CHP"))</f>
        <v/>
      </c>
      <c r="J374" s="28" t="str">
        <f>IF($A374="","",_xll.ciqfunctions.udf.CIQ($A374,"IQ_INTAN_ASSETS_REV",IQ_LTM,IQ_TODAY,"CHP"))</f>
        <v/>
      </c>
      <c r="K374" s="28" t="str">
        <f>IF($A374="","",_xll.ciqfunctions.udf.CIQ($A374,"IQ_NET_WORKING_CAP_TOTAL_ASSETS",IQ_LTM,IQ_TODAY,"CHP"))</f>
        <v/>
      </c>
      <c r="L374" s="28" t="str">
        <f>IF($A374="","",_xll.ciqfunctions.udf.CIQ($A374,"IQ_AP_AR",IQ_LTM,IQ_TODAY,"CHP"))</f>
        <v/>
      </c>
      <c r="M374" s="28" t="str">
        <f>IF($A374="","",_xll.ciqfunctions.udf.CIQ($A374,"IQ_MGMT_RATE_RETURN",IQ_LTM,IQ_TODAY,"CHP"))</f>
        <v/>
      </c>
      <c r="N374" s="28" t="str">
        <f>IF($A374="","",_xll.ciqfunctions.udf.CIQ($A374,"IQ_GROSS_MARGIN",IQ_LTM,IQ_TODAY,"CHP"))</f>
        <v/>
      </c>
      <c r="O374" s="28" t="str">
        <f>IF($A374="","",_xll.ciqfunctions.udf.CIQ($A374,"IQ_EBITDA_MARGIN",IQ_LTM,IQ_TODAY,"CHP"))</f>
        <v/>
      </c>
      <c r="Q374" s="28" t="str">
        <f>IF($A374="","",_xll.ciqfunctions.udf.CIQ($A374,"IQ_FFO_INT",IQ_LTM,IQ_TODAY,"CHP"))</f>
        <v/>
      </c>
      <c r="R374" s="28" t="str">
        <f>IF($A374="","",_xll.ciqfunctions.udf.CIQ($A374,"IQ_EBITDA_INT",IQ_LTM,IQ_TODAY,"CHP"))</f>
        <v/>
      </c>
      <c r="S374" s="28" t="str">
        <f>IF($A374="","",_xll.ciqfunctions.udf.CIQ($A374,"IQ_FFO_TOTAL_DEBT",IQ_LTM,IQ_TODAY,"CHP"))</f>
        <v/>
      </c>
      <c r="T374" s="28" t="str">
        <f>IF($A374="","",_xll.ciqfunctions.udf.CIQ($A374,"IQ_NET_DEBT_EBITDA",IQ_LTM,IQ_TODAY,"CHP"))</f>
        <v/>
      </c>
      <c r="U374" s="28" t="str">
        <f>IF($A374="","",_xll.ciqfunctions.udf.CIQ($A374,"IQ_TOTAL_DEBT_CAP",IQ_LTM,IQ_TODAY,"CHP"))</f>
        <v/>
      </c>
      <c r="V374" s="28" t="str">
        <f>IF($A374="","",_xll.ciqfunctions.udf.CIQ($A374,"IQ_DEBT_TOTAL_LIAB",IQ_LTM,IQ_TODAY,"CHP"))</f>
        <v/>
      </c>
      <c r="W374" s="28" t="str">
        <f>IF($A374="","",_xll.ciqfunctions.udf.CIQ($A374,"IQ_TOTAL_DEBT_TOTAL_REV",IQ_LTM,IQ_TODAY,"CHP"))</f>
        <v/>
      </c>
      <c r="Y374" s="28" t="str">
        <f>IF($A374="","",_xll.ciqfunctions.udf.CIQ($A374,"IQ_FFO_PLUS_CASH_ST_DEBT",IQ_LTM,IQ_TODAY,"CHP"))</f>
        <v/>
      </c>
      <c r="Z374" s="28" t="str">
        <f>IF($A374="","",_xll.ciqfunctions.udf.CIQ($A374,"IQ_FFO_GROSS_PROFIT",IQ_LTM,IQ_TODAY,"CHP"))</f>
        <v/>
      </c>
      <c r="AA374" s="28" t="str">
        <f>IF($A374="","",_xll.ciqfunctions.udf.CIQ($A374,"IQ_BASIC_DEFENSE_INTERVAL",IQ_LTM,IQ_TODAY,"CHP"))</f>
        <v/>
      </c>
      <c r="AB374" s="28" t="str">
        <f>IF($A374="","",_xll.ciqfunctions.udf.CIQ($A374,"IQ_CURRENT_RATIO",IQ_LTM,IQ_TODAY,"CHP"))</f>
        <v/>
      </c>
      <c r="AC374" s="28" t="str">
        <f>IF($A374="","",_xll.ciqfunctions.udf.CIQ($A374,"IQ_QUICK_RATIO",IQ_LTM,IQ_TODAY,"CHP"))</f>
        <v/>
      </c>
    </row>
    <row r="375" spans="3:29" ht="12.75" customHeight="1" x14ac:dyDescent="0.2">
      <c r="C375" s="37" t="str">
        <f>IF($A375="","",_xll.ciqfunctions.udf.CIQ($A375,"IQ_PERIODDATE",IQ_LTM,IQ_TODAY,"CHP"))</f>
        <v/>
      </c>
      <c r="D375" s="28" t="str">
        <f>IF($A375="","",_xll.ciqfunctions.udf.CIQ($A375,"IQ_TOTAL_REV",IQ_LTM,IQ_TODAY,"CHP",,$B$4))</f>
        <v/>
      </c>
      <c r="E375" s="28" t="str">
        <f>IF($A375="","",_xll.ciqfunctions.udf.CIQ($A375,"IQ_TOTAL_EQUITY",IQ_LTM,IQ_TODAY,"CHP",,$B$4))</f>
        <v/>
      </c>
      <c r="F375" s="28" t="str">
        <f>IF($A375="","",_xll.ciqfunctions.udf.CIQ($A375,"IQ_RETURN_CAPITAL_CHP",IQ_LTM,IQ_TODAY,"CHP"))</f>
        <v/>
      </c>
      <c r="G375" s="28" t="str">
        <f>IF($A375="","",_xll.ciqfunctions.udf.CIQ($A375,"IQ_RECURRING_EARN_ASSETS",IQ_LTM,IQ_TODAY,"CHP"))</f>
        <v/>
      </c>
      <c r="H375" s="28" t="str">
        <f>IF($A375="","",_xll.ciqfunctions.udf.CIQ($A375,"IQ_NET_WORKING_CAP_REV",IQ_LTM,IQ_TODAY,"CHP"))</f>
        <v/>
      </c>
      <c r="I375" s="28" t="str">
        <f>IF($A375="","",_xll.ciqfunctions.udf.CIQ($A375,"IQ_ASSET_TURNOVER",IQ_LTM,IQ_TODAY,"CHP"))</f>
        <v/>
      </c>
      <c r="J375" s="28" t="str">
        <f>IF($A375="","",_xll.ciqfunctions.udf.CIQ($A375,"IQ_INTAN_ASSETS_REV",IQ_LTM,IQ_TODAY,"CHP"))</f>
        <v/>
      </c>
      <c r="K375" s="28" t="str">
        <f>IF($A375="","",_xll.ciqfunctions.udf.CIQ($A375,"IQ_NET_WORKING_CAP_TOTAL_ASSETS",IQ_LTM,IQ_TODAY,"CHP"))</f>
        <v/>
      </c>
      <c r="L375" s="28" t="str">
        <f>IF($A375="","",_xll.ciqfunctions.udf.CIQ($A375,"IQ_AP_AR",IQ_LTM,IQ_TODAY,"CHP"))</f>
        <v/>
      </c>
      <c r="M375" s="28" t="str">
        <f>IF($A375="","",_xll.ciqfunctions.udf.CIQ($A375,"IQ_MGMT_RATE_RETURN",IQ_LTM,IQ_TODAY,"CHP"))</f>
        <v/>
      </c>
      <c r="N375" s="28" t="str">
        <f>IF($A375="","",_xll.ciqfunctions.udf.CIQ($A375,"IQ_GROSS_MARGIN",IQ_LTM,IQ_TODAY,"CHP"))</f>
        <v/>
      </c>
      <c r="O375" s="28" t="str">
        <f>IF($A375="","",_xll.ciqfunctions.udf.CIQ($A375,"IQ_EBITDA_MARGIN",IQ_LTM,IQ_TODAY,"CHP"))</f>
        <v/>
      </c>
      <c r="Q375" s="28" t="str">
        <f>IF($A375="","",_xll.ciqfunctions.udf.CIQ($A375,"IQ_FFO_INT",IQ_LTM,IQ_TODAY,"CHP"))</f>
        <v/>
      </c>
      <c r="R375" s="28" t="str">
        <f>IF($A375="","",_xll.ciqfunctions.udf.CIQ($A375,"IQ_EBITDA_INT",IQ_LTM,IQ_TODAY,"CHP"))</f>
        <v/>
      </c>
      <c r="S375" s="28" t="str">
        <f>IF($A375="","",_xll.ciqfunctions.udf.CIQ($A375,"IQ_FFO_TOTAL_DEBT",IQ_LTM,IQ_TODAY,"CHP"))</f>
        <v/>
      </c>
      <c r="T375" s="28" t="str">
        <f>IF($A375="","",_xll.ciqfunctions.udf.CIQ($A375,"IQ_NET_DEBT_EBITDA",IQ_LTM,IQ_TODAY,"CHP"))</f>
        <v/>
      </c>
      <c r="U375" s="28" t="str">
        <f>IF($A375="","",_xll.ciqfunctions.udf.CIQ($A375,"IQ_TOTAL_DEBT_CAP",IQ_LTM,IQ_TODAY,"CHP"))</f>
        <v/>
      </c>
      <c r="V375" s="28" t="str">
        <f>IF($A375="","",_xll.ciqfunctions.udf.CIQ($A375,"IQ_DEBT_TOTAL_LIAB",IQ_LTM,IQ_TODAY,"CHP"))</f>
        <v/>
      </c>
      <c r="W375" s="28" t="str">
        <f>IF($A375="","",_xll.ciqfunctions.udf.CIQ($A375,"IQ_TOTAL_DEBT_TOTAL_REV",IQ_LTM,IQ_TODAY,"CHP"))</f>
        <v/>
      </c>
      <c r="Y375" s="28" t="str">
        <f>IF($A375="","",_xll.ciqfunctions.udf.CIQ($A375,"IQ_FFO_PLUS_CASH_ST_DEBT",IQ_LTM,IQ_TODAY,"CHP"))</f>
        <v/>
      </c>
      <c r="Z375" s="28" t="str">
        <f>IF($A375="","",_xll.ciqfunctions.udf.CIQ($A375,"IQ_FFO_GROSS_PROFIT",IQ_LTM,IQ_TODAY,"CHP"))</f>
        <v/>
      </c>
      <c r="AA375" s="28" t="str">
        <f>IF($A375="","",_xll.ciqfunctions.udf.CIQ($A375,"IQ_BASIC_DEFENSE_INTERVAL",IQ_LTM,IQ_TODAY,"CHP"))</f>
        <v/>
      </c>
      <c r="AB375" s="28" t="str">
        <f>IF($A375="","",_xll.ciqfunctions.udf.CIQ($A375,"IQ_CURRENT_RATIO",IQ_LTM,IQ_TODAY,"CHP"))</f>
        <v/>
      </c>
      <c r="AC375" s="28" t="str">
        <f>IF($A375="","",_xll.ciqfunctions.udf.CIQ($A375,"IQ_QUICK_RATIO",IQ_LTM,IQ_TODAY,"CHP"))</f>
        <v/>
      </c>
    </row>
    <row r="376" spans="3:29" ht="12.75" customHeight="1" x14ac:dyDescent="0.2">
      <c r="C376" s="37" t="str">
        <f>IF($A376="","",_xll.ciqfunctions.udf.CIQ($A376,"IQ_PERIODDATE",IQ_LTM,IQ_TODAY,"CHP"))</f>
        <v/>
      </c>
      <c r="D376" s="28" t="str">
        <f>IF($A376="","",_xll.ciqfunctions.udf.CIQ($A376,"IQ_TOTAL_REV",IQ_LTM,IQ_TODAY,"CHP",,$B$4))</f>
        <v/>
      </c>
      <c r="E376" s="28" t="str">
        <f>IF($A376="","",_xll.ciqfunctions.udf.CIQ($A376,"IQ_TOTAL_EQUITY",IQ_LTM,IQ_TODAY,"CHP",,$B$4))</f>
        <v/>
      </c>
      <c r="F376" s="28" t="str">
        <f>IF($A376="","",_xll.ciqfunctions.udf.CIQ($A376,"IQ_RETURN_CAPITAL_CHP",IQ_LTM,IQ_TODAY,"CHP"))</f>
        <v/>
      </c>
      <c r="G376" s="28" t="str">
        <f>IF($A376="","",_xll.ciqfunctions.udf.CIQ($A376,"IQ_RECURRING_EARN_ASSETS",IQ_LTM,IQ_TODAY,"CHP"))</f>
        <v/>
      </c>
      <c r="H376" s="28" t="str">
        <f>IF($A376="","",_xll.ciqfunctions.udf.CIQ($A376,"IQ_NET_WORKING_CAP_REV",IQ_LTM,IQ_TODAY,"CHP"))</f>
        <v/>
      </c>
      <c r="I376" s="28" t="str">
        <f>IF($A376="","",_xll.ciqfunctions.udf.CIQ($A376,"IQ_ASSET_TURNOVER",IQ_LTM,IQ_TODAY,"CHP"))</f>
        <v/>
      </c>
      <c r="J376" s="28" t="str">
        <f>IF($A376="","",_xll.ciqfunctions.udf.CIQ($A376,"IQ_INTAN_ASSETS_REV",IQ_LTM,IQ_TODAY,"CHP"))</f>
        <v/>
      </c>
      <c r="K376" s="28" t="str">
        <f>IF($A376="","",_xll.ciqfunctions.udf.CIQ($A376,"IQ_NET_WORKING_CAP_TOTAL_ASSETS",IQ_LTM,IQ_TODAY,"CHP"))</f>
        <v/>
      </c>
      <c r="L376" s="28" t="str">
        <f>IF($A376="","",_xll.ciqfunctions.udf.CIQ($A376,"IQ_AP_AR",IQ_LTM,IQ_TODAY,"CHP"))</f>
        <v/>
      </c>
      <c r="M376" s="28" t="str">
        <f>IF($A376="","",_xll.ciqfunctions.udf.CIQ($A376,"IQ_MGMT_RATE_RETURN",IQ_LTM,IQ_TODAY,"CHP"))</f>
        <v/>
      </c>
      <c r="N376" s="28" t="str">
        <f>IF($A376="","",_xll.ciqfunctions.udf.CIQ($A376,"IQ_GROSS_MARGIN",IQ_LTM,IQ_TODAY,"CHP"))</f>
        <v/>
      </c>
      <c r="O376" s="28" t="str">
        <f>IF($A376="","",_xll.ciqfunctions.udf.CIQ($A376,"IQ_EBITDA_MARGIN",IQ_LTM,IQ_TODAY,"CHP"))</f>
        <v/>
      </c>
      <c r="Q376" s="28" t="str">
        <f>IF($A376="","",_xll.ciqfunctions.udf.CIQ($A376,"IQ_FFO_INT",IQ_LTM,IQ_TODAY,"CHP"))</f>
        <v/>
      </c>
      <c r="R376" s="28" t="str">
        <f>IF($A376="","",_xll.ciqfunctions.udf.CIQ($A376,"IQ_EBITDA_INT",IQ_LTM,IQ_TODAY,"CHP"))</f>
        <v/>
      </c>
      <c r="S376" s="28" t="str">
        <f>IF($A376="","",_xll.ciqfunctions.udf.CIQ($A376,"IQ_FFO_TOTAL_DEBT",IQ_LTM,IQ_TODAY,"CHP"))</f>
        <v/>
      </c>
      <c r="T376" s="28" t="str">
        <f>IF($A376="","",_xll.ciqfunctions.udf.CIQ($A376,"IQ_NET_DEBT_EBITDA",IQ_LTM,IQ_TODAY,"CHP"))</f>
        <v/>
      </c>
      <c r="U376" s="28" t="str">
        <f>IF($A376="","",_xll.ciqfunctions.udf.CIQ($A376,"IQ_TOTAL_DEBT_CAP",IQ_LTM,IQ_TODAY,"CHP"))</f>
        <v/>
      </c>
      <c r="V376" s="28" t="str">
        <f>IF($A376="","",_xll.ciqfunctions.udf.CIQ($A376,"IQ_DEBT_TOTAL_LIAB",IQ_LTM,IQ_TODAY,"CHP"))</f>
        <v/>
      </c>
      <c r="W376" s="28" t="str">
        <f>IF($A376="","",_xll.ciqfunctions.udf.CIQ($A376,"IQ_TOTAL_DEBT_TOTAL_REV",IQ_LTM,IQ_TODAY,"CHP"))</f>
        <v/>
      </c>
      <c r="Y376" s="28" t="str">
        <f>IF($A376="","",_xll.ciqfunctions.udf.CIQ($A376,"IQ_FFO_PLUS_CASH_ST_DEBT",IQ_LTM,IQ_TODAY,"CHP"))</f>
        <v/>
      </c>
      <c r="Z376" s="28" t="str">
        <f>IF($A376="","",_xll.ciqfunctions.udf.CIQ($A376,"IQ_FFO_GROSS_PROFIT",IQ_LTM,IQ_TODAY,"CHP"))</f>
        <v/>
      </c>
      <c r="AA376" s="28" t="str">
        <f>IF($A376="","",_xll.ciqfunctions.udf.CIQ($A376,"IQ_BASIC_DEFENSE_INTERVAL",IQ_LTM,IQ_TODAY,"CHP"))</f>
        <v/>
      </c>
      <c r="AB376" s="28" t="str">
        <f>IF($A376="","",_xll.ciqfunctions.udf.CIQ($A376,"IQ_CURRENT_RATIO",IQ_LTM,IQ_TODAY,"CHP"))</f>
        <v/>
      </c>
      <c r="AC376" s="28" t="str">
        <f>IF($A376="","",_xll.ciqfunctions.udf.CIQ($A376,"IQ_QUICK_RATIO",IQ_LTM,IQ_TODAY,"CHP"))</f>
        <v/>
      </c>
    </row>
    <row r="377" spans="3:29" ht="12.75" customHeight="1" x14ac:dyDescent="0.2">
      <c r="C377" s="37" t="str">
        <f>IF($A377="","",_xll.ciqfunctions.udf.CIQ($A377,"IQ_PERIODDATE",IQ_LTM,IQ_TODAY,"CHP"))</f>
        <v/>
      </c>
      <c r="D377" s="28" t="str">
        <f>IF($A377="","",_xll.ciqfunctions.udf.CIQ($A377,"IQ_TOTAL_REV",IQ_LTM,IQ_TODAY,"CHP",,$B$4))</f>
        <v/>
      </c>
      <c r="E377" s="28" t="str">
        <f>IF($A377="","",_xll.ciqfunctions.udf.CIQ($A377,"IQ_TOTAL_EQUITY",IQ_LTM,IQ_TODAY,"CHP",,$B$4))</f>
        <v/>
      </c>
      <c r="F377" s="28" t="str">
        <f>IF($A377="","",_xll.ciqfunctions.udf.CIQ($A377,"IQ_RETURN_CAPITAL_CHP",IQ_LTM,IQ_TODAY,"CHP"))</f>
        <v/>
      </c>
      <c r="G377" s="28" t="str">
        <f>IF($A377="","",_xll.ciqfunctions.udf.CIQ($A377,"IQ_RECURRING_EARN_ASSETS",IQ_LTM,IQ_TODAY,"CHP"))</f>
        <v/>
      </c>
      <c r="H377" s="28" t="str">
        <f>IF($A377="","",_xll.ciqfunctions.udf.CIQ($A377,"IQ_NET_WORKING_CAP_REV",IQ_LTM,IQ_TODAY,"CHP"))</f>
        <v/>
      </c>
      <c r="I377" s="28" t="str">
        <f>IF($A377="","",_xll.ciqfunctions.udf.CIQ($A377,"IQ_ASSET_TURNOVER",IQ_LTM,IQ_TODAY,"CHP"))</f>
        <v/>
      </c>
      <c r="J377" s="28" t="str">
        <f>IF($A377="","",_xll.ciqfunctions.udf.CIQ($A377,"IQ_INTAN_ASSETS_REV",IQ_LTM,IQ_TODAY,"CHP"))</f>
        <v/>
      </c>
      <c r="K377" s="28" t="str">
        <f>IF($A377="","",_xll.ciqfunctions.udf.CIQ($A377,"IQ_NET_WORKING_CAP_TOTAL_ASSETS",IQ_LTM,IQ_TODAY,"CHP"))</f>
        <v/>
      </c>
      <c r="L377" s="28" t="str">
        <f>IF($A377="","",_xll.ciqfunctions.udf.CIQ($A377,"IQ_AP_AR",IQ_LTM,IQ_TODAY,"CHP"))</f>
        <v/>
      </c>
      <c r="M377" s="28" t="str">
        <f>IF($A377="","",_xll.ciqfunctions.udf.CIQ($A377,"IQ_MGMT_RATE_RETURN",IQ_LTM,IQ_TODAY,"CHP"))</f>
        <v/>
      </c>
      <c r="N377" s="28" t="str">
        <f>IF($A377="","",_xll.ciqfunctions.udf.CIQ($A377,"IQ_GROSS_MARGIN",IQ_LTM,IQ_TODAY,"CHP"))</f>
        <v/>
      </c>
      <c r="O377" s="28" t="str">
        <f>IF($A377="","",_xll.ciqfunctions.udf.CIQ($A377,"IQ_EBITDA_MARGIN",IQ_LTM,IQ_TODAY,"CHP"))</f>
        <v/>
      </c>
      <c r="Q377" s="28" t="str">
        <f>IF($A377="","",_xll.ciqfunctions.udf.CIQ($A377,"IQ_FFO_INT",IQ_LTM,IQ_TODAY,"CHP"))</f>
        <v/>
      </c>
      <c r="R377" s="28" t="str">
        <f>IF($A377="","",_xll.ciqfunctions.udf.CIQ($A377,"IQ_EBITDA_INT",IQ_LTM,IQ_TODAY,"CHP"))</f>
        <v/>
      </c>
      <c r="S377" s="28" t="str">
        <f>IF($A377="","",_xll.ciqfunctions.udf.CIQ($A377,"IQ_FFO_TOTAL_DEBT",IQ_LTM,IQ_TODAY,"CHP"))</f>
        <v/>
      </c>
      <c r="T377" s="28" t="str">
        <f>IF($A377="","",_xll.ciqfunctions.udf.CIQ($A377,"IQ_NET_DEBT_EBITDA",IQ_LTM,IQ_TODAY,"CHP"))</f>
        <v/>
      </c>
      <c r="U377" s="28" t="str">
        <f>IF($A377="","",_xll.ciqfunctions.udf.CIQ($A377,"IQ_TOTAL_DEBT_CAP",IQ_LTM,IQ_TODAY,"CHP"))</f>
        <v/>
      </c>
      <c r="V377" s="28" t="str">
        <f>IF($A377="","",_xll.ciqfunctions.udf.CIQ($A377,"IQ_DEBT_TOTAL_LIAB",IQ_LTM,IQ_TODAY,"CHP"))</f>
        <v/>
      </c>
      <c r="W377" s="28" t="str">
        <f>IF($A377="","",_xll.ciqfunctions.udf.CIQ($A377,"IQ_TOTAL_DEBT_TOTAL_REV",IQ_LTM,IQ_TODAY,"CHP"))</f>
        <v/>
      </c>
      <c r="Y377" s="28" t="str">
        <f>IF($A377="","",_xll.ciqfunctions.udf.CIQ($A377,"IQ_FFO_PLUS_CASH_ST_DEBT",IQ_LTM,IQ_TODAY,"CHP"))</f>
        <v/>
      </c>
      <c r="Z377" s="28" t="str">
        <f>IF($A377="","",_xll.ciqfunctions.udf.CIQ($A377,"IQ_FFO_GROSS_PROFIT",IQ_LTM,IQ_TODAY,"CHP"))</f>
        <v/>
      </c>
      <c r="AA377" s="28" t="str">
        <f>IF($A377="","",_xll.ciqfunctions.udf.CIQ($A377,"IQ_BASIC_DEFENSE_INTERVAL",IQ_LTM,IQ_TODAY,"CHP"))</f>
        <v/>
      </c>
      <c r="AB377" s="28" t="str">
        <f>IF($A377="","",_xll.ciqfunctions.udf.CIQ($A377,"IQ_CURRENT_RATIO",IQ_LTM,IQ_TODAY,"CHP"))</f>
        <v/>
      </c>
      <c r="AC377" s="28" t="str">
        <f>IF($A377="","",_xll.ciqfunctions.udf.CIQ($A377,"IQ_QUICK_RATIO",IQ_LTM,IQ_TODAY,"CHP"))</f>
        <v/>
      </c>
    </row>
    <row r="378" spans="3:29" ht="12.75" customHeight="1" x14ac:dyDescent="0.2">
      <c r="C378" s="37" t="str">
        <f>IF($A378="","",_xll.ciqfunctions.udf.CIQ($A378,"IQ_PERIODDATE",IQ_LTM,IQ_TODAY,"CHP"))</f>
        <v/>
      </c>
      <c r="D378" s="28" t="str">
        <f>IF($A378="","",_xll.ciqfunctions.udf.CIQ($A378,"IQ_TOTAL_REV",IQ_LTM,IQ_TODAY,"CHP",,$B$4))</f>
        <v/>
      </c>
      <c r="E378" s="28" t="str">
        <f>IF($A378="","",_xll.ciqfunctions.udf.CIQ($A378,"IQ_TOTAL_EQUITY",IQ_LTM,IQ_TODAY,"CHP",,$B$4))</f>
        <v/>
      </c>
      <c r="F378" s="28" t="str">
        <f>IF($A378="","",_xll.ciqfunctions.udf.CIQ($A378,"IQ_RETURN_CAPITAL_CHP",IQ_LTM,IQ_TODAY,"CHP"))</f>
        <v/>
      </c>
      <c r="G378" s="28" t="str">
        <f>IF($A378="","",_xll.ciqfunctions.udf.CIQ($A378,"IQ_RECURRING_EARN_ASSETS",IQ_LTM,IQ_TODAY,"CHP"))</f>
        <v/>
      </c>
      <c r="H378" s="28" t="str">
        <f>IF($A378="","",_xll.ciqfunctions.udf.CIQ($A378,"IQ_NET_WORKING_CAP_REV",IQ_LTM,IQ_TODAY,"CHP"))</f>
        <v/>
      </c>
      <c r="I378" s="28" t="str">
        <f>IF($A378="","",_xll.ciqfunctions.udf.CIQ($A378,"IQ_ASSET_TURNOVER",IQ_LTM,IQ_TODAY,"CHP"))</f>
        <v/>
      </c>
      <c r="J378" s="28" t="str">
        <f>IF($A378="","",_xll.ciqfunctions.udf.CIQ($A378,"IQ_INTAN_ASSETS_REV",IQ_LTM,IQ_TODAY,"CHP"))</f>
        <v/>
      </c>
      <c r="K378" s="28" t="str">
        <f>IF($A378="","",_xll.ciqfunctions.udf.CIQ($A378,"IQ_NET_WORKING_CAP_TOTAL_ASSETS",IQ_LTM,IQ_TODAY,"CHP"))</f>
        <v/>
      </c>
      <c r="L378" s="28" t="str">
        <f>IF($A378="","",_xll.ciqfunctions.udf.CIQ($A378,"IQ_AP_AR",IQ_LTM,IQ_TODAY,"CHP"))</f>
        <v/>
      </c>
      <c r="M378" s="28" t="str">
        <f>IF($A378="","",_xll.ciqfunctions.udf.CIQ($A378,"IQ_MGMT_RATE_RETURN",IQ_LTM,IQ_TODAY,"CHP"))</f>
        <v/>
      </c>
      <c r="N378" s="28" t="str">
        <f>IF($A378="","",_xll.ciqfunctions.udf.CIQ($A378,"IQ_GROSS_MARGIN",IQ_LTM,IQ_TODAY,"CHP"))</f>
        <v/>
      </c>
      <c r="O378" s="28" t="str">
        <f>IF($A378="","",_xll.ciqfunctions.udf.CIQ($A378,"IQ_EBITDA_MARGIN",IQ_LTM,IQ_TODAY,"CHP"))</f>
        <v/>
      </c>
      <c r="Q378" s="28" t="str">
        <f>IF($A378="","",_xll.ciqfunctions.udf.CIQ($A378,"IQ_FFO_INT",IQ_LTM,IQ_TODAY,"CHP"))</f>
        <v/>
      </c>
      <c r="R378" s="28" t="str">
        <f>IF($A378="","",_xll.ciqfunctions.udf.CIQ($A378,"IQ_EBITDA_INT",IQ_LTM,IQ_TODAY,"CHP"))</f>
        <v/>
      </c>
      <c r="S378" s="28" t="str">
        <f>IF($A378="","",_xll.ciqfunctions.udf.CIQ($A378,"IQ_FFO_TOTAL_DEBT",IQ_LTM,IQ_TODAY,"CHP"))</f>
        <v/>
      </c>
      <c r="T378" s="28" t="str">
        <f>IF($A378="","",_xll.ciqfunctions.udf.CIQ($A378,"IQ_NET_DEBT_EBITDA",IQ_LTM,IQ_TODAY,"CHP"))</f>
        <v/>
      </c>
      <c r="U378" s="28" t="str">
        <f>IF($A378="","",_xll.ciqfunctions.udf.CIQ($A378,"IQ_TOTAL_DEBT_CAP",IQ_LTM,IQ_TODAY,"CHP"))</f>
        <v/>
      </c>
      <c r="V378" s="28" t="str">
        <f>IF($A378="","",_xll.ciqfunctions.udf.CIQ($A378,"IQ_DEBT_TOTAL_LIAB",IQ_LTM,IQ_TODAY,"CHP"))</f>
        <v/>
      </c>
      <c r="W378" s="28" t="str">
        <f>IF($A378="","",_xll.ciqfunctions.udf.CIQ($A378,"IQ_TOTAL_DEBT_TOTAL_REV",IQ_LTM,IQ_TODAY,"CHP"))</f>
        <v/>
      </c>
      <c r="Y378" s="28" t="str">
        <f>IF($A378="","",_xll.ciqfunctions.udf.CIQ($A378,"IQ_FFO_PLUS_CASH_ST_DEBT",IQ_LTM,IQ_TODAY,"CHP"))</f>
        <v/>
      </c>
      <c r="Z378" s="28" t="str">
        <f>IF($A378="","",_xll.ciqfunctions.udf.CIQ($A378,"IQ_FFO_GROSS_PROFIT",IQ_LTM,IQ_TODAY,"CHP"))</f>
        <v/>
      </c>
      <c r="AA378" s="28" t="str">
        <f>IF($A378="","",_xll.ciqfunctions.udf.CIQ($A378,"IQ_BASIC_DEFENSE_INTERVAL",IQ_LTM,IQ_TODAY,"CHP"))</f>
        <v/>
      </c>
      <c r="AB378" s="28" t="str">
        <f>IF($A378="","",_xll.ciqfunctions.udf.CIQ($A378,"IQ_CURRENT_RATIO",IQ_LTM,IQ_TODAY,"CHP"))</f>
        <v/>
      </c>
      <c r="AC378" s="28" t="str">
        <f>IF($A378="","",_xll.ciqfunctions.udf.CIQ($A378,"IQ_QUICK_RATIO",IQ_LTM,IQ_TODAY,"CHP"))</f>
        <v/>
      </c>
    </row>
    <row r="379" spans="3:29" ht="12.75" customHeight="1" x14ac:dyDescent="0.2">
      <c r="C379" s="37" t="str">
        <f>IF($A379="","",_xll.ciqfunctions.udf.CIQ($A379,"IQ_PERIODDATE",IQ_LTM,IQ_TODAY,"CHP"))</f>
        <v/>
      </c>
      <c r="D379" s="28" t="str">
        <f>IF($A379="","",_xll.ciqfunctions.udf.CIQ($A379,"IQ_TOTAL_REV",IQ_LTM,IQ_TODAY,"CHP",,$B$4))</f>
        <v/>
      </c>
      <c r="E379" s="28" t="str">
        <f>IF($A379="","",_xll.ciqfunctions.udf.CIQ($A379,"IQ_TOTAL_EQUITY",IQ_LTM,IQ_TODAY,"CHP",,$B$4))</f>
        <v/>
      </c>
      <c r="F379" s="28" t="str">
        <f>IF($A379="","",_xll.ciqfunctions.udf.CIQ($A379,"IQ_RETURN_CAPITAL_CHP",IQ_LTM,IQ_TODAY,"CHP"))</f>
        <v/>
      </c>
      <c r="G379" s="28" t="str">
        <f>IF($A379="","",_xll.ciqfunctions.udf.CIQ($A379,"IQ_RECURRING_EARN_ASSETS",IQ_LTM,IQ_TODAY,"CHP"))</f>
        <v/>
      </c>
      <c r="H379" s="28" t="str">
        <f>IF($A379="","",_xll.ciqfunctions.udf.CIQ($A379,"IQ_NET_WORKING_CAP_REV",IQ_LTM,IQ_TODAY,"CHP"))</f>
        <v/>
      </c>
      <c r="I379" s="28" t="str">
        <f>IF($A379="","",_xll.ciqfunctions.udf.CIQ($A379,"IQ_ASSET_TURNOVER",IQ_LTM,IQ_TODAY,"CHP"))</f>
        <v/>
      </c>
      <c r="J379" s="28" t="str">
        <f>IF($A379="","",_xll.ciqfunctions.udf.CIQ($A379,"IQ_INTAN_ASSETS_REV",IQ_LTM,IQ_TODAY,"CHP"))</f>
        <v/>
      </c>
      <c r="K379" s="28" t="str">
        <f>IF($A379="","",_xll.ciqfunctions.udf.CIQ($A379,"IQ_NET_WORKING_CAP_TOTAL_ASSETS",IQ_LTM,IQ_TODAY,"CHP"))</f>
        <v/>
      </c>
      <c r="L379" s="28" t="str">
        <f>IF($A379="","",_xll.ciqfunctions.udf.CIQ($A379,"IQ_AP_AR",IQ_LTM,IQ_TODAY,"CHP"))</f>
        <v/>
      </c>
      <c r="M379" s="28" t="str">
        <f>IF($A379="","",_xll.ciqfunctions.udf.CIQ($A379,"IQ_MGMT_RATE_RETURN",IQ_LTM,IQ_TODAY,"CHP"))</f>
        <v/>
      </c>
      <c r="N379" s="28" t="str">
        <f>IF($A379="","",_xll.ciqfunctions.udf.CIQ($A379,"IQ_GROSS_MARGIN",IQ_LTM,IQ_TODAY,"CHP"))</f>
        <v/>
      </c>
      <c r="O379" s="28" t="str">
        <f>IF($A379="","",_xll.ciqfunctions.udf.CIQ($A379,"IQ_EBITDA_MARGIN",IQ_LTM,IQ_TODAY,"CHP"))</f>
        <v/>
      </c>
      <c r="Q379" s="28" t="str">
        <f>IF($A379="","",_xll.ciqfunctions.udf.CIQ($A379,"IQ_FFO_INT",IQ_LTM,IQ_TODAY,"CHP"))</f>
        <v/>
      </c>
      <c r="R379" s="28" t="str">
        <f>IF($A379="","",_xll.ciqfunctions.udf.CIQ($A379,"IQ_EBITDA_INT",IQ_LTM,IQ_TODAY,"CHP"))</f>
        <v/>
      </c>
      <c r="S379" s="28" t="str">
        <f>IF($A379="","",_xll.ciqfunctions.udf.CIQ($A379,"IQ_FFO_TOTAL_DEBT",IQ_LTM,IQ_TODAY,"CHP"))</f>
        <v/>
      </c>
      <c r="T379" s="28" t="str">
        <f>IF($A379="","",_xll.ciqfunctions.udf.CIQ($A379,"IQ_NET_DEBT_EBITDA",IQ_LTM,IQ_TODAY,"CHP"))</f>
        <v/>
      </c>
      <c r="U379" s="28" t="str">
        <f>IF($A379="","",_xll.ciqfunctions.udf.CIQ($A379,"IQ_TOTAL_DEBT_CAP",IQ_LTM,IQ_TODAY,"CHP"))</f>
        <v/>
      </c>
      <c r="V379" s="28" t="str">
        <f>IF($A379="","",_xll.ciqfunctions.udf.CIQ($A379,"IQ_DEBT_TOTAL_LIAB",IQ_LTM,IQ_TODAY,"CHP"))</f>
        <v/>
      </c>
      <c r="W379" s="28" t="str">
        <f>IF($A379="","",_xll.ciqfunctions.udf.CIQ($A379,"IQ_TOTAL_DEBT_TOTAL_REV",IQ_LTM,IQ_TODAY,"CHP"))</f>
        <v/>
      </c>
      <c r="Y379" s="28" t="str">
        <f>IF($A379="","",_xll.ciqfunctions.udf.CIQ($A379,"IQ_FFO_PLUS_CASH_ST_DEBT",IQ_LTM,IQ_TODAY,"CHP"))</f>
        <v/>
      </c>
      <c r="Z379" s="28" t="str">
        <f>IF($A379="","",_xll.ciqfunctions.udf.CIQ($A379,"IQ_FFO_GROSS_PROFIT",IQ_LTM,IQ_TODAY,"CHP"))</f>
        <v/>
      </c>
      <c r="AA379" s="28" t="str">
        <f>IF($A379="","",_xll.ciqfunctions.udf.CIQ($A379,"IQ_BASIC_DEFENSE_INTERVAL",IQ_LTM,IQ_TODAY,"CHP"))</f>
        <v/>
      </c>
      <c r="AB379" s="28" t="str">
        <f>IF($A379="","",_xll.ciqfunctions.udf.CIQ($A379,"IQ_CURRENT_RATIO",IQ_LTM,IQ_TODAY,"CHP"))</f>
        <v/>
      </c>
      <c r="AC379" s="28" t="str">
        <f>IF($A379="","",_xll.ciqfunctions.udf.CIQ($A379,"IQ_QUICK_RATIO",IQ_LTM,IQ_TODAY,"CHP"))</f>
        <v/>
      </c>
    </row>
    <row r="380" spans="3:29" ht="12.75" customHeight="1" x14ac:dyDescent="0.2">
      <c r="C380" s="37" t="str">
        <f>IF($A380="","",_xll.ciqfunctions.udf.CIQ($A380,"IQ_PERIODDATE",IQ_LTM,IQ_TODAY,"CHP"))</f>
        <v/>
      </c>
      <c r="D380" s="28" t="str">
        <f>IF($A380="","",_xll.ciqfunctions.udf.CIQ($A380,"IQ_TOTAL_REV",IQ_LTM,IQ_TODAY,"CHP",,$B$4))</f>
        <v/>
      </c>
      <c r="E380" s="28" t="str">
        <f>IF($A380="","",_xll.ciqfunctions.udf.CIQ($A380,"IQ_TOTAL_EQUITY",IQ_LTM,IQ_TODAY,"CHP",,$B$4))</f>
        <v/>
      </c>
      <c r="F380" s="28" t="str">
        <f>IF($A380="","",_xll.ciqfunctions.udf.CIQ($A380,"IQ_RETURN_CAPITAL_CHP",IQ_LTM,IQ_TODAY,"CHP"))</f>
        <v/>
      </c>
      <c r="G380" s="28" t="str">
        <f>IF($A380="","",_xll.ciqfunctions.udf.CIQ($A380,"IQ_RECURRING_EARN_ASSETS",IQ_LTM,IQ_TODAY,"CHP"))</f>
        <v/>
      </c>
      <c r="H380" s="28" t="str">
        <f>IF($A380="","",_xll.ciqfunctions.udf.CIQ($A380,"IQ_NET_WORKING_CAP_REV",IQ_LTM,IQ_TODAY,"CHP"))</f>
        <v/>
      </c>
      <c r="I380" s="28" t="str">
        <f>IF($A380="","",_xll.ciqfunctions.udf.CIQ($A380,"IQ_ASSET_TURNOVER",IQ_LTM,IQ_TODAY,"CHP"))</f>
        <v/>
      </c>
      <c r="J380" s="28" t="str">
        <f>IF($A380="","",_xll.ciqfunctions.udf.CIQ($A380,"IQ_INTAN_ASSETS_REV",IQ_LTM,IQ_TODAY,"CHP"))</f>
        <v/>
      </c>
      <c r="K380" s="28" t="str">
        <f>IF($A380="","",_xll.ciqfunctions.udf.CIQ($A380,"IQ_NET_WORKING_CAP_TOTAL_ASSETS",IQ_LTM,IQ_TODAY,"CHP"))</f>
        <v/>
      </c>
      <c r="L380" s="28" t="str">
        <f>IF($A380="","",_xll.ciqfunctions.udf.CIQ($A380,"IQ_AP_AR",IQ_LTM,IQ_TODAY,"CHP"))</f>
        <v/>
      </c>
      <c r="M380" s="28" t="str">
        <f>IF($A380="","",_xll.ciqfunctions.udf.CIQ($A380,"IQ_MGMT_RATE_RETURN",IQ_LTM,IQ_TODAY,"CHP"))</f>
        <v/>
      </c>
      <c r="N380" s="28" t="str">
        <f>IF($A380="","",_xll.ciqfunctions.udf.CIQ($A380,"IQ_GROSS_MARGIN",IQ_LTM,IQ_TODAY,"CHP"))</f>
        <v/>
      </c>
      <c r="O380" s="28" t="str">
        <f>IF($A380="","",_xll.ciqfunctions.udf.CIQ($A380,"IQ_EBITDA_MARGIN",IQ_LTM,IQ_TODAY,"CHP"))</f>
        <v/>
      </c>
      <c r="Q380" s="28" t="str">
        <f>IF($A380="","",_xll.ciqfunctions.udf.CIQ($A380,"IQ_FFO_INT",IQ_LTM,IQ_TODAY,"CHP"))</f>
        <v/>
      </c>
      <c r="R380" s="28" t="str">
        <f>IF($A380="","",_xll.ciqfunctions.udf.CIQ($A380,"IQ_EBITDA_INT",IQ_LTM,IQ_TODAY,"CHP"))</f>
        <v/>
      </c>
      <c r="S380" s="28" t="str">
        <f>IF($A380="","",_xll.ciqfunctions.udf.CIQ($A380,"IQ_FFO_TOTAL_DEBT",IQ_LTM,IQ_TODAY,"CHP"))</f>
        <v/>
      </c>
      <c r="T380" s="28" t="str">
        <f>IF($A380="","",_xll.ciqfunctions.udf.CIQ($A380,"IQ_NET_DEBT_EBITDA",IQ_LTM,IQ_TODAY,"CHP"))</f>
        <v/>
      </c>
      <c r="U380" s="28" t="str">
        <f>IF($A380="","",_xll.ciqfunctions.udf.CIQ($A380,"IQ_TOTAL_DEBT_CAP",IQ_LTM,IQ_TODAY,"CHP"))</f>
        <v/>
      </c>
      <c r="V380" s="28" t="str">
        <f>IF($A380="","",_xll.ciqfunctions.udf.CIQ($A380,"IQ_DEBT_TOTAL_LIAB",IQ_LTM,IQ_TODAY,"CHP"))</f>
        <v/>
      </c>
      <c r="W380" s="28" t="str">
        <f>IF($A380="","",_xll.ciqfunctions.udf.CIQ($A380,"IQ_TOTAL_DEBT_TOTAL_REV",IQ_LTM,IQ_TODAY,"CHP"))</f>
        <v/>
      </c>
      <c r="Y380" s="28" t="str">
        <f>IF($A380="","",_xll.ciqfunctions.udf.CIQ($A380,"IQ_FFO_PLUS_CASH_ST_DEBT",IQ_LTM,IQ_TODAY,"CHP"))</f>
        <v/>
      </c>
      <c r="Z380" s="28" t="str">
        <f>IF($A380="","",_xll.ciqfunctions.udf.CIQ($A380,"IQ_FFO_GROSS_PROFIT",IQ_LTM,IQ_TODAY,"CHP"))</f>
        <v/>
      </c>
      <c r="AA380" s="28" t="str">
        <f>IF($A380="","",_xll.ciqfunctions.udf.CIQ($A380,"IQ_BASIC_DEFENSE_INTERVAL",IQ_LTM,IQ_TODAY,"CHP"))</f>
        <v/>
      </c>
      <c r="AB380" s="28" t="str">
        <f>IF($A380="","",_xll.ciqfunctions.udf.CIQ($A380,"IQ_CURRENT_RATIO",IQ_LTM,IQ_TODAY,"CHP"))</f>
        <v/>
      </c>
      <c r="AC380" s="28" t="str">
        <f>IF($A380="","",_xll.ciqfunctions.udf.CIQ($A380,"IQ_QUICK_RATIO",IQ_LTM,IQ_TODAY,"CHP"))</f>
        <v/>
      </c>
    </row>
    <row r="381" spans="3:29" ht="12.75" customHeight="1" x14ac:dyDescent="0.2">
      <c r="C381" s="37" t="str">
        <f>IF($A381="","",_xll.ciqfunctions.udf.CIQ($A381,"IQ_PERIODDATE",IQ_LTM,IQ_TODAY,"CHP"))</f>
        <v/>
      </c>
      <c r="D381" s="28" t="str">
        <f>IF($A381="","",_xll.ciqfunctions.udf.CIQ($A381,"IQ_TOTAL_REV",IQ_LTM,IQ_TODAY,"CHP",,$B$4))</f>
        <v/>
      </c>
      <c r="E381" s="28" t="str">
        <f>IF($A381="","",_xll.ciqfunctions.udf.CIQ($A381,"IQ_TOTAL_EQUITY",IQ_LTM,IQ_TODAY,"CHP",,$B$4))</f>
        <v/>
      </c>
      <c r="F381" s="28" t="str">
        <f>IF($A381="","",_xll.ciqfunctions.udf.CIQ($A381,"IQ_RETURN_CAPITAL_CHP",IQ_LTM,IQ_TODAY,"CHP"))</f>
        <v/>
      </c>
      <c r="G381" s="28" t="str">
        <f>IF($A381="","",_xll.ciqfunctions.udf.CIQ($A381,"IQ_RECURRING_EARN_ASSETS",IQ_LTM,IQ_TODAY,"CHP"))</f>
        <v/>
      </c>
      <c r="H381" s="28" t="str">
        <f>IF($A381="","",_xll.ciqfunctions.udf.CIQ($A381,"IQ_NET_WORKING_CAP_REV",IQ_LTM,IQ_TODAY,"CHP"))</f>
        <v/>
      </c>
      <c r="I381" s="28" t="str">
        <f>IF($A381="","",_xll.ciqfunctions.udf.CIQ($A381,"IQ_ASSET_TURNOVER",IQ_LTM,IQ_TODAY,"CHP"))</f>
        <v/>
      </c>
      <c r="J381" s="28" t="str">
        <f>IF($A381="","",_xll.ciqfunctions.udf.CIQ($A381,"IQ_INTAN_ASSETS_REV",IQ_LTM,IQ_TODAY,"CHP"))</f>
        <v/>
      </c>
      <c r="K381" s="28" t="str">
        <f>IF($A381="","",_xll.ciqfunctions.udf.CIQ($A381,"IQ_NET_WORKING_CAP_TOTAL_ASSETS",IQ_LTM,IQ_TODAY,"CHP"))</f>
        <v/>
      </c>
      <c r="L381" s="28" t="str">
        <f>IF($A381="","",_xll.ciqfunctions.udf.CIQ($A381,"IQ_AP_AR",IQ_LTM,IQ_TODAY,"CHP"))</f>
        <v/>
      </c>
      <c r="M381" s="28" t="str">
        <f>IF($A381="","",_xll.ciqfunctions.udf.CIQ($A381,"IQ_MGMT_RATE_RETURN",IQ_LTM,IQ_TODAY,"CHP"))</f>
        <v/>
      </c>
      <c r="N381" s="28" t="str">
        <f>IF($A381="","",_xll.ciqfunctions.udf.CIQ($A381,"IQ_GROSS_MARGIN",IQ_LTM,IQ_TODAY,"CHP"))</f>
        <v/>
      </c>
      <c r="O381" s="28" t="str">
        <f>IF($A381="","",_xll.ciqfunctions.udf.CIQ($A381,"IQ_EBITDA_MARGIN",IQ_LTM,IQ_TODAY,"CHP"))</f>
        <v/>
      </c>
      <c r="Q381" s="28" t="str">
        <f>IF($A381="","",_xll.ciqfunctions.udf.CIQ($A381,"IQ_FFO_INT",IQ_LTM,IQ_TODAY,"CHP"))</f>
        <v/>
      </c>
      <c r="R381" s="28" t="str">
        <f>IF($A381="","",_xll.ciqfunctions.udf.CIQ($A381,"IQ_EBITDA_INT",IQ_LTM,IQ_TODAY,"CHP"))</f>
        <v/>
      </c>
      <c r="S381" s="28" t="str">
        <f>IF($A381="","",_xll.ciqfunctions.udf.CIQ($A381,"IQ_FFO_TOTAL_DEBT",IQ_LTM,IQ_TODAY,"CHP"))</f>
        <v/>
      </c>
      <c r="T381" s="28" t="str">
        <f>IF($A381="","",_xll.ciqfunctions.udf.CIQ($A381,"IQ_NET_DEBT_EBITDA",IQ_LTM,IQ_TODAY,"CHP"))</f>
        <v/>
      </c>
      <c r="U381" s="28" t="str">
        <f>IF($A381="","",_xll.ciqfunctions.udf.CIQ($A381,"IQ_TOTAL_DEBT_CAP",IQ_LTM,IQ_TODAY,"CHP"))</f>
        <v/>
      </c>
      <c r="V381" s="28" t="str">
        <f>IF($A381="","",_xll.ciqfunctions.udf.CIQ($A381,"IQ_DEBT_TOTAL_LIAB",IQ_LTM,IQ_TODAY,"CHP"))</f>
        <v/>
      </c>
      <c r="W381" s="28" t="str">
        <f>IF($A381="","",_xll.ciqfunctions.udf.CIQ($A381,"IQ_TOTAL_DEBT_TOTAL_REV",IQ_LTM,IQ_TODAY,"CHP"))</f>
        <v/>
      </c>
      <c r="Y381" s="28" t="str">
        <f>IF($A381="","",_xll.ciqfunctions.udf.CIQ($A381,"IQ_FFO_PLUS_CASH_ST_DEBT",IQ_LTM,IQ_TODAY,"CHP"))</f>
        <v/>
      </c>
      <c r="Z381" s="28" t="str">
        <f>IF($A381="","",_xll.ciqfunctions.udf.CIQ($A381,"IQ_FFO_GROSS_PROFIT",IQ_LTM,IQ_TODAY,"CHP"))</f>
        <v/>
      </c>
      <c r="AA381" s="28" t="str">
        <f>IF($A381="","",_xll.ciqfunctions.udf.CIQ($A381,"IQ_BASIC_DEFENSE_INTERVAL",IQ_LTM,IQ_TODAY,"CHP"))</f>
        <v/>
      </c>
      <c r="AB381" s="28" t="str">
        <f>IF($A381="","",_xll.ciqfunctions.udf.CIQ($A381,"IQ_CURRENT_RATIO",IQ_LTM,IQ_TODAY,"CHP"))</f>
        <v/>
      </c>
      <c r="AC381" s="28" t="str">
        <f>IF($A381="","",_xll.ciqfunctions.udf.CIQ($A381,"IQ_QUICK_RATIO",IQ_LTM,IQ_TODAY,"CHP"))</f>
        <v/>
      </c>
    </row>
    <row r="382" spans="3:29" ht="12.75" customHeight="1" x14ac:dyDescent="0.2">
      <c r="C382" s="37" t="str">
        <f>IF($A382="","",_xll.ciqfunctions.udf.CIQ($A382,"IQ_PERIODDATE",IQ_LTM,IQ_TODAY,"CHP"))</f>
        <v/>
      </c>
      <c r="D382" s="28" t="str">
        <f>IF($A382="","",_xll.ciqfunctions.udf.CIQ($A382,"IQ_TOTAL_REV",IQ_LTM,IQ_TODAY,"CHP",,$B$4))</f>
        <v/>
      </c>
      <c r="E382" s="28" t="str">
        <f>IF($A382="","",_xll.ciqfunctions.udf.CIQ($A382,"IQ_TOTAL_EQUITY",IQ_LTM,IQ_TODAY,"CHP",,$B$4))</f>
        <v/>
      </c>
      <c r="F382" s="28" t="str">
        <f>IF($A382="","",_xll.ciqfunctions.udf.CIQ($A382,"IQ_RETURN_CAPITAL_CHP",IQ_LTM,IQ_TODAY,"CHP"))</f>
        <v/>
      </c>
      <c r="G382" s="28" t="str">
        <f>IF($A382="","",_xll.ciqfunctions.udf.CIQ($A382,"IQ_RECURRING_EARN_ASSETS",IQ_LTM,IQ_TODAY,"CHP"))</f>
        <v/>
      </c>
      <c r="H382" s="28" t="str">
        <f>IF($A382="","",_xll.ciqfunctions.udf.CIQ($A382,"IQ_NET_WORKING_CAP_REV",IQ_LTM,IQ_TODAY,"CHP"))</f>
        <v/>
      </c>
      <c r="I382" s="28" t="str">
        <f>IF($A382="","",_xll.ciqfunctions.udf.CIQ($A382,"IQ_ASSET_TURNOVER",IQ_LTM,IQ_TODAY,"CHP"))</f>
        <v/>
      </c>
      <c r="J382" s="28" t="str">
        <f>IF($A382="","",_xll.ciqfunctions.udf.CIQ($A382,"IQ_INTAN_ASSETS_REV",IQ_LTM,IQ_TODAY,"CHP"))</f>
        <v/>
      </c>
      <c r="K382" s="28" t="str">
        <f>IF($A382="","",_xll.ciqfunctions.udf.CIQ($A382,"IQ_NET_WORKING_CAP_TOTAL_ASSETS",IQ_LTM,IQ_TODAY,"CHP"))</f>
        <v/>
      </c>
      <c r="L382" s="28" t="str">
        <f>IF($A382="","",_xll.ciqfunctions.udf.CIQ($A382,"IQ_AP_AR",IQ_LTM,IQ_TODAY,"CHP"))</f>
        <v/>
      </c>
      <c r="M382" s="28" t="str">
        <f>IF($A382="","",_xll.ciqfunctions.udf.CIQ($A382,"IQ_MGMT_RATE_RETURN",IQ_LTM,IQ_TODAY,"CHP"))</f>
        <v/>
      </c>
      <c r="N382" s="28" t="str">
        <f>IF($A382="","",_xll.ciqfunctions.udf.CIQ($A382,"IQ_GROSS_MARGIN",IQ_LTM,IQ_TODAY,"CHP"))</f>
        <v/>
      </c>
      <c r="O382" s="28" t="str">
        <f>IF($A382="","",_xll.ciqfunctions.udf.CIQ($A382,"IQ_EBITDA_MARGIN",IQ_LTM,IQ_TODAY,"CHP"))</f>
        <v/>
      </c>
      <c r="Q382" s="28" t="str">
        <f>IF($A382="","",_xll.ciqfunctions.udf.CIQ($A382,"IQ_FFO_INT",IQ_LTM,IQ_TODAY,"CHP"))</f>
        <v/>
      </c>
      <c r="R382" s="28" t="str">
        <f>IF($A382="","",_xll.ciqfunctions.udf.CIQ($A382,"IQ_EBITDA_INT",IQ_LTM,IQ_TODAY,"CHP"))</f>
        <v/>
      </c>
      <c r="S382" s="28" t="str">
        <f>IF($A382="","",_xll.ciqfunctions.udf.CIQ($A382,"IQ_FFO_TOTAL_DEBT",IQ_LTM,IQ_TODAY,"CHP"))</f>
        <v/>
      </c>
      <c r="T382" s="28" t="str">
        <f>IF($A382="","",_xll.ciqfunctions.udf.CIQ($A382,"IQ_NET_DEBT_EBITDA",IQ_LTM,IQ_TODAY,"CHP"))</f>
        <v/>
      </c>
      <c r="U382" s="28" t="str">
        <f>IF($A382="","",_xll.ciqfunctions.udf.CIQ($A382,"IQ_TOTAL_DEBT_CAP",IQ_LTM,IQ_TODAY,"CHP"))</f>
        <v/>
      </c>
      <c r="V382" s="28" t="str">
        <f>IF($A382="","",_xll.ciqfunctions.udf.CIQ($A382,"IQ_DEBT_TOTAL_LIAB",IQ_LTM,IQ_TODAY,"CHP"))</f>
        <v/>
      </c>
      <c r="W382" s="28" t="str">
        <f>IF($A382="","",_xll.ciqfunctions.udf.CIQ($A382,"IQ_TOTAL_DEBT_TOTAL_REV",IQ_LTM,IQ_TODAY,"CHP"))</f>
        <v/>
      </c>
      <c r="Y382" s="28" t="str">
        <f>IF($A382="","",_xll.ciqfunctions.udf.CIQ($A382,"IQ_FFO_PLUS_CASH_ST_DEBT",IQ_LTM,IQ_TODAY,"CHP"))</f>
        <v/>
      </c>
      <c r="Z382" s="28" t="str">
        <f>IF($A382="","",_xll.ciqfunctions.udf.CIQ($A382,"IQ_FFO_GROSS_PROFIT",IQ_LTM,IQ_TODAY,"CHP"))</f>
        <v/>
      </c>
      <c r="AA382" s="28" t="str">
        <f>IF($A382="","",_xll.ciqfunctions.udf.CIQ($A382,"IQ_BASIC_DEFENSE_INTERVAL",IQ_LTM,IQ_TODAY,"CHP"))</f>
        <v/>
      </c>
      <c r="AB382" s="28" t="str">
        <f>IF($A382="","",_xll.ciqfunctions.udf.CIQ($A382,"IQ_CURRENT_RATIO",IQ_LTM,IQ_TODAY,"CHP"))</f>
        <v/>
      </c>
      <c r="AC382" s="28" t="str">
        <f>IF($A382="","",_xll.ciqfunctions.udf.CIQ($A382,"IQ_QUICK_RATIO",IQ_LTM,IQ_TODAY,"CHP"))</f>
        <v/>
      </c>
    </row>
    <row r="383" spans="3:29" ht="12.75" customHeight="1" x14ac:dyDescent="0.2">
      <c r="C383" s="37" t="str">
        <f>IF($A383="","",_xll.ciqfunctions.udf.CIQ($A383,"IQ_PERIODDATE",IQ_LTM,IQ_TODAY,"CHP"))</f>
        <v/>
      </c>
      <c r="D383" s="28" t="str">
        <f>IF($A383="","",_xll.ciqfunctions.udf.CIQ($A383,"IQ_TOTAL_REV",IQ_LTM,IQ_TODAY,"CHP",,$B$4))</f>
        <v/>
      </c>
      <c r="E383" s="28" t="str">
        <f>IF($A383="","",_xll.ciqfunctions.udf.CIQ($A383,"IQ_TOTAL_EQUITY",IQ_LTM,IQ_TODAY,"CHP",,$B$4))</f>
        <v/>
      </c>
      <c r="F383" s="28" t="str">
        <f>IF($A383="","",_xll.ciqfunctions.udf.CIQ($A383,"IQ_RETURN_CAPITAL_CHP",IQ_LTM,IQ_TODAY,"CHP"))</f>
        <v/>
      </c>
      <c r="G383" s="28" t="str">
        <f>IF($A383="","",_xll.ciqfunctions.udf.CIQ($A383,"IQ_RECURRING_EARN_ASSETS",IQ_LTM,IQ_TODAY,"CHP"))</f>
        <v/>
      </c>
      <c r="H383" s="28" t="str">
        <f>IF($A383="","",_xll.ciqfunctions.udf.CIQ($A383,"IQ_NET_WORKING_CAP_REV",IQ_LTM,IQ_TODAY,"CHP"))</f>
        <v/>
      </c>
      <c r="I383" s="28" t="str">
        <f>IF($A383="","",_xll.ciqfunctions.udf.CIQ($A383,"IQ_ASSET_TURNOVER",IQ_LTM,IQ_TODAY,"CHP"))</f>
        <v/>
      </c>
      <c r="J383" s="28" t="str">
        <f>IF($A383="","",_xll.ciqfunctions.udf.CIQ($A383,"IQ_INTAN_ASSETS_REV",IQ_LTM,IQ_TODAY,"CHP"))</f>
        <v/>
      </c>
      <c r="K383" s="28" t="str">
        <f>IF($A383="","",_xll.ciqfunctions.udf.CIQ($A383,"IQ_NET_WORKING_CAP_TOTAL_ASSETS",IQ_LTM,IQ_TODAY,"CHP"))</f>
        <v/>
      </c>
      <c r="L383" s="28" t="str">
        <f>IF($A383="","",_xll.ciqfunctions.udf.CIQ($A383,"IQ_AP_AR",IQ_LTM,IQ_TODAY,"CHP"))</f>
        <v/>
      </c>
      <c r="M383" s="28" t="str">
        <f>IF($A383="","",_xll.ciqfunctions.udf.CIQ($A383,"IQ_MGMT_RATE_RETURN",IQ_LTM,IQ_TODAY,"CHP"))</f>
        <v/>
      </c>
      <c r="N383" s="28" t="str">
        <f>IF($A383="","",_xll.ciqfunctions.udf.CIQ($A383,"IQ_GROSS_MARGIN",IQ_LTM,IQ_TODAY,"CHP"))</f>
        <v/>
      </c>
      <c r="O383" s="28" t="str">
        <f>IF($A383="","",_xll.ciqfunctions.udf.CIQ($A383,"IQ_EBITDA_MARGIN",IQ_LTM,IQ_TODAY,"CHP"))</f>
        <v/>
      </c>
      <c r="Q383" s="28" t="str">
        <f>IF($A383="","",_xll.ciqfunctions.udf.CIQ($A383,"IQ_FFO_INT",IQ_LTM,IQ_TODAY,"CHP"))</f>
        <v/>
      </c>
      <c r="R383" s="28" t="str">
        <f>IF($A383="","",_xll.ciqfunctions.udf.CIQ($A383,"IQ_EBITDA_INT",IQ_LTM,IQ_TODAY,"CHP"))</f>
        <v/>
      </c>
      <c r="S383" s="28" t="str">
        <f>IF($A383="","",_xll.ciqfunctions.udf.CIQ($A383,"IQ_FFO_TOTAL_DEBT",IQ_LTM,IQ_TODAY,"CHP"))</f>
        <v/>
      </c>
      <c r="T383" s="28" t="str">
        <f>IF($A383="","",_xll.ciqfunctions.udf.CIQ($A383,"IQ_NET_DEBT_EBITDA",IQ_LTM,IQ_TODAY,"CHP"))</f>
        <v/>
      </c>
      <c r="U383" s="28" t="str">
        <f>IF($A383="","",_xll.ciqfunctions.udf.CIQ($A383,"IQ_TOTAL_DEBT_CAP",IQ_LTM,IQ_TODAY,"CHP"))</f>
        <v/>
      </c>
      <c r="V383" s="28" t="str">
        <f>IF($A383="","",_xll.ciqfunctions.udf.CIQ($A383,"IQ_DEBT_TOTAL_LIAB",IQ_LTM,IQ_TODAY,"CHP"))</f>
        <v/>
      </c>
      <c r="W383" s="28" t="str">
        <f>IF($A383="","",_xll.ciqfunctions.udf.CIQ($A383,"IQ_TOTAL_DEBT_TOTAL_REV",IQ_LTM,IQ_TODAY,"CHP"))</f>
        <v/>
      </c>
      <c r="Y383" s="28" t="str">
        <f>IF($A383="","",_xll.ciqfunctions.udf.CIQ($A383,"IQ_FFO_PLUS_CASH_ST_DEBT",IQ_LTM,IQ_TODAY,"CHP"))</f>
        <v/>
      </c>
      <c r="Z383" s="28" t="str">
        <f>IF($A383="","",_xll.ciqfunctions.udf.CIQ($A383,"IQ_FFO_GROSS_PROFIT",IQ_LTM,IQ_TODAY,"CHP"))</f>
        <v/>
      </c>
      <c r="AA383" s="28" t="str">
        <f>IF($A383="","",_xll.ciqfunctions.udf.CIQ($A383,"IQ_BASIC_DEFENSE_INTERVAL",IQ_LTM,IQ_TODAY,"CHP"))</f>
        <v/>
      </c>
      <c r="AB383" s="28" t="str">
        <f>IF($A383="","",_xll.ciqfunctions.udf.CIQ($A383,"IQ_CURRENT_RATIO",IQ_LTM,IQ_TODAY,"CHP"))</f>
        <v/>
      </c>
      <c r="AC383" s="28" t="str">
        <f>IF($A383="","",_xll.ciqfunctions.udf.CIQ($A383,"IQ_QUICK_RATIO",IQ_LTM,IQ_TODAY,"CHP"))</f>
        <v/>
      </c>
    </row>
    <row r="384" spans="3:29" ht="12.75" customHeight="1" x14ac:dyDescent="0.2">
      <c r="C384" s="37" t="str">
        <f>IF($A384="","",_xll.ciqfunctions.udf.CIQ($A384,"IQ_PERIODDATE",IQ_LTM,IQ_TODAY,"CHP"))</f>
        <v/>
      </c>
      <c r="D384" s="28" t="str">
        <f>IF($A384="","",_xll.ciqfunctions.udf.CIQ($A384,"IQ_TOTAL_REV",IQ_LTM,IQ_TODAY,"CHP",,$B$4))</f>
        <v/>
      </c>
      <c r="E384" s="28" t="str">
        <f>IF($A384="","",_xll.ciqfunctions.udf.CIQ($A384,"IQ_TOTAL_EQUITY",IQ_LTM,IQ_TODAY,"CHP",,$B$4))</f>
        <v/>
      </c>
      <c r="F384" s="28" t="str">
        <f>IF($A384="","",_xll.ciqfunctions.udf.CIQ($A384,"IQ_RETURN_CAPITAL_CHP",IQ_LTM,IQ_TODAY,"CHP"))</f>
        <v/>
      </c>
      <c r="G384" s="28" t="str">
        <f>IF($A384="","",_xll.ciqfunctions.udf.CIQ($A384,"IQ_RECURRING_EARN_ASSETS",IQ_LTM,IQ_TODAY,"CHP"))</f>
        <v/>
      </c>
      <c r="H384" s="28" t="str">
        <f>IF($A384="","",_xll.ciqfunctions.udf.CIQ($A384,"IQ_NET_WORKING_CAP_REV",IQ_LTM,IQ_TODAY,"CHP"))</f>
        <v/>
      </c>
      <c r="I384" s="28" t="str">
        <f>IF($A384="","",_xll.ciqfunctions.udf.CIQ($A384,"IQ_ASSET_TURNOVER",IQ_LTM,IQ_TODAY,"CHP"))</f>
        <v/>
      </c>
      <c r="J384" s="28" t="str">
        <f>IF($A384="","",_xll.ciqfunctions.udf.CIQ($A384,"IQ_INTAN_ASSETS_REV",IQ_LTM,IQ_TODAY,"CHP"))</f>
        <v/>
      </c>
      <c r="K384" s="28" t="str">
        <f>IF($A384="","",_xll.ciqfunctions.udf.CIQ($A384,"IQ_NET_WORKING_CAP_TOTAL_ASSETS",IQ_LTM,IQ_TODAY,"CHP"))</f>
        <v/>
      </c>
      <c r="L384" s="28" t="str">
        <f>IF($A384="","",_xll.ciqfunctions.udf.CIQ($A384,"IQ_AP_AR",IQ_LTM,IQ_TODAY,"CHP"))</f>
        <v/>
      </c>
      <c r="M384" s="28" t="str">
        <f>IF($A384="","",_xll.ciqfunctions.udf.CIQ($A384,"IQ_MGMT_RATE_RETURN",IQ_LTM,IQ_TODAY,"CHP"))</f>
        <v/>
      </c>
      <c r="N384" s="28" t="str">
        <f>IF($A384="","",_xll.ciqfunctions.udf.CIQ($A384,"IQ_GROSS_MARGIN",IQ_LTM,IQ_TODAY,"CHP"))</f>
        <v/>
      </c>
      <c r="O384" s="28" t="str">
        <f>IF($A384="","",_xll.ciqfunctions.udf.CIQ($A384,"IQ_EBITDA_MARGIN",IQ_LTM,IQ_TODAY,"CHP"))</f>
        <v/>
      </c>
      <c r="Q384" s="28" t="str">
        <f>IF($A384="","",_xll.ciqfunctions.udf.CIQ($A384,"IQ_FFO_INT",IQ_LTM,IQ_TODAY,"CHP"))</f>
        <v/>
      </c>
      <c r="R384" s="28" t="str">
        <f>IF($A384="","",_xll.ciqfunctions.udf.CIQ($A384,"IQ_EBITDA_INT",IQ_LTM,IQ_TODAY,"CHP"))</f>
        <v/>
      </c>
      <c r="S384" s="28" t="str">
        <f>IF($A384="","",_xll.ciqfunctions.udf.CIQ($A384,"IQ_FFO_TOTAL_DEBT",IQ_LTM,IQ_TODAY,"CHP"))</f>
        <v/>
      </c>
      <c r="T384" s="28" t="str">
        <f>IF($A384="","",_xll.ciqfunctions.udf.CIQ($A384,"IQ_NET_DEBT_EBITDA",IQ_LTM,IQ_TODAY,"CHP"))</f>
        <v/>
      </c>
      <c r="U384" s="28" t="str">
        <f>IF($A384="","",_xll.ciqfunctions.udf.CIQ($A384,"IQ_TOTAL_DEBT_CAP",IQ_LTM,IQ_TODAY,"CHP"))</f>
        <v/>
      </c>
      <c r="V384" s="28" t="str">
        <f>IF($A384="","",_xll.ciqfunctions.udf.CIQ($A384,"IQ_DEBT_TOTAL_LIAB",IQ_LTM,IQ_TODAY,"CHP"))</f>
        <v/>
      </c>
      <c r="W384" s="28" t="str">
        <f>IF($A384="","",_xll.ciqfunctions.udf.CIQ($A384,"IQ_TOTAL_DEBT_TOTAL_REV",IQ_LTM,IQ_TODAY,"CHP"))</f>
        <v/>
      </c>
      <c r="Y384" s="28" t="str">
        <f>IF($A384="","",_xll.ciqfunctions.udf.CIQ($A384,"IQ_FFO_PLUS_CASH_ST_DEBT",IQ_LTM,IQ_TODAY,"CHP"))</f>
        <v/>
      </c>
      <c r="Z384" s="28" t="str">
        <f>IF($A384="","",_xll.ciqfunctions.udf.CIQ($A384,"IQ_FFO_GROSS_PROFIT",IQ_LTM,IQ_TODAY,"CHP"))</f>
        <v/>
      </c>
      <c r="AA384" s="28" t="str">
        <f>IF($A384="","",_xll.ciqfunctions.udf.CIQ($A384,"IQ_BASIC_DEFENSE_INTERVAL",IQ_LTM,IQ_TODAY,"CHP"))</f>
        <v/>
      </c>
      <c r="AB384" s="28" t="str">
        <f>IF($A384="","",_xll.ciqfunctions.udf.CIQ($A384,"IQ_CURRENT_RATIO",IQ_LTM,IQ_TODAY,"CHP"))</f>
        <v/>
      </c>
      <c r="AC384" s="28" t="str">
        <f>IF($A384="","",_xll.ciqfunctions.udf.CIQ($A384,"IQ_QUICK_RATIO",IQ_LTM,IQ_TODAY,"CHP"))</f>
        <v/>
      </c>
    </row>
    <row r="385" spans="3:29" ht="12.75" customHeight="1" x14ac:dyDescent="0.2">
      <c r="C385" s="37" t="str">
        <f>IF($A385="","",_xll.ciqfunctions.udf.CIQ($A385,"IQ_PERIODDATE",IQ_LTM,IQ_TODAY,"CHP"))</f>
        <v/>
      </c>
      <c r="D385" s="28" t="str">
        <f>IF($A385="","",_xll.ciqfunctions.udf.CIQ($A385,"IQ_TOTAL_REV",IQ_LTM,IQ_TODAY,"CHP",,$B$4))</f>
        <v/>
      </c>
      <c r="E385" s="28" t="str">
        <f>IF($A385="","",_xll.ciqfunctions.udf.CIQ($A385,"IQ_TOTAL_EQUITY",IQ_LTM,IQ_TODAY,"CHP",,$B$4))</f>
        <v/>
      </c>
      <c r="F385" s="28" t="str">
        <f>IF($A385="","",_xll.ciqfunctions.udf.CIQ($A385,"IQ_RETURN_CAPITAL_CHP",IQ_LTM,IQ_TODAY,"CHP"))</f>
        <v/>
      </c>
      <c r="G385" s="28" t="str">
        <f>IF($A385="","",_xll.ciqfunctions.udf.CIQ($A385,"IQ_RECURRING_EARN_ASSETS",IQ_LTM,IQ_TODAY,"CHP"))</f>
        <v/>
      </c>
      <c r="H385" s="28" t="str">
        <f>IF($A385="","",_xll.ciqfunctions.udf.CIQ($A385,"IQ_NET_WORKING_CAP_REV",IQ_LTM,IQ_TODAY,"CHP"))</f>
        <v/>
      </c>
      <c r="I385" s="28" t="str">
        <f>IF($A385="","",_xll.ciqfunctions.udf.CIQ($A385,"IQ_ASSET_TURNOVER",IQ_LTM,IQ_TODAY,"CHP"))</f>
        <v/>
      </c>
      <c r="J385" s="28" t="str">
        <f>IF($A385="","",_xll.ciqfunctions.udf.CIQ($A385,"IQ_INTAN_ASSETS_REV",IQ_LTM,IQ_TODAY,"CHP"))</f>
        <v/>
      </c>
      <c r="K385" s="28" t="str">
        <f>IF($A385="","",_xll.ciqfunctions.udf.CIQ($A385,"IQ_NET_WORKING_CAP_TOTAL_ASSETS",IQ_LTM,IQ_TODAY,"CHP"))</f>
        <v/>
      </c>
      <c r="L385" s="28" t="str">
        <f>IF($A385="","",_xll.ciqfunctions.udf.CIQ($A385,"IQ_AP_AR",IQ_LTM,IQ_TODAY,"CHP"))</f>
        <v/>
      </c>
      <c r="M385" s="28" t="str">
        <f>IF($A385="","",_xll.ciqfunctions.udf.CIQ($A385,"IQ_MGMT_RATE_RETURN",IQ_LTM,IQ_TODAY,"CHP"))</f>
        <v/>
      </c>
      <c r="N385" s="28" t="str">
        <f>IF($A385="","",_xll.ciqfunctions.udf.CIQ($A385,"IQ_GROSS_MARGIN",IQ_LTM,IQ_TODAY,"CHP"))</f>
        <v/>
      </c>
      <c r="O385" s="28" t="str">
        <f>IF($A385="","",_xll.ciqfunctions.udf.CIQ($A385,"IQ_EBITDA_MARGIN",IQ_LTM,IQ_TODAY,"CHP"))</f>
        <v/>
      </c>
      <c r="Q385" s="28" t="str">
        <f>IF($A385="","",_xll.ciqfunctions.udf.CIQ($A385,"IQ_FFO_INT",IQ_LTM,IQ_TODAY,"CHP"))</f>
        <v/>
      </c>
      <c r="R385" s="28" t="str">
        <f>IF($A385="","",_xll.ciqfunctions.udf.CIQ($A385,"IQ_EBITDA_INT",IQ_LTM,IQ_TODAY,"CHP"))</f>
        <v/>
      </c>
      <c r="S385" s="28" t="str">
        <f>IF($A385="","",_xll.ciqfunctions.udf.CIQ($A385,"IQ_FFO_TOTAL_DEBT",IQ_LTM,IQ_TODAY,"CHP"))</f>
        <v/>
      </c>
      <c r="T385" s="28" t="str">
        <f>IF($A385="","",_xll.ciqfunctions.udf.CIQ($A385,"IQ_NET_DEBT_EBITDA",IQ_LTM,IQ_TODAY,"CHP"))</f>
        <v/>
      </c>
      <c r="U385" s="28" t="str">
        <f>IF($A385="","",_xll.ciqfunctions.udf.CIQ($A385,"IQ_TOTAL_DEBT_CAP",IQ_LTM,IQ_TODAY,"CHP"))</f>
        <v/>
      </c>
      <c r="V385" s="28" t="str">
        <f>IF($A385="","",_xll.ciqfunctions.udf.CIQ($A385,"IQ_DEBT_TOTAL_LIAB",IQ_LTM,IQ_TODAY,"CHP"))</f>
        <v/>
      </c>
      <c r="W385" s="28" t="str">
        <f>IF($A385="","",_xll.ciqfunctions.udf.CIQ($A385,"IQ_TOTAL_DEBT_TOTAL_REV",IQ_LTM,IQ_TODAY,"CHP"))</f>
        <v/>
      </c>
      <c r="Y385" s="28" t="str">
        <f>IF($A385="","",_xll.ciqfunctions.udf.CIQ($A385,"IQ_FFO_PLUS_CASH_ST_DEBT",IQ_LTM,IQ_TODAY,"CHP"))</f>
        <v/>
      </c>
      <c r="Z385" s="28" t="str">
        <f>IF($A385="","",_xll.ciqfunctions.udf.CIQ($A385,"IQ_FFO_GROSS_PROFIT",IQ_LTM,IQ_TODAY,"CHP"))</f>
        <v/>
      </c>
      <c r="AA385" s="28" t="str">
        <f>IF($A385="","",_xll.ciqfunctions.udf.CIQ($A385,"IQ_BASIC_DEFENSE_INTERVAL",IQ_LTM,IQ_TODAY,"CHP"))</f>
        <v/>
      </c>
      <c r="AB385" s="28" t="str">
        <f>IF($A385="","",_xll.ciqfunctions.udf.CIQ($A385,"IQ_CURRENT_RATIO",IQ_LTM,IQ_TODAY,"CHP"))</f>
        <v/>
      </c>
      <c r="AC385" s="28" t="str">
        <f>IF($A385="","",_xll.ciqfunctions.udf.CIQ($A385,"IQ_QUICK_RATIO",IQ_LTM,IQ_TODAY,"CHP"))</f>
        <v/>
      </c>
    </row>
    <row r="386" spans="3:29" ht="12.75" customHeight="1" x14ac:dyDescent="0.2">
      <c r="C386" s="37" t="str">
        <f>IF($A386="","",_xll.ciqfunctions.udf.CIQ($A386,"IQ_PERIODDATE",IQ_LTM,IQ_TODAY,"CHP"))</f>
        <v/>
      </c>
      <c r="D386" s="28" t="str">
        <f>IF($A386="","",_xll.ciqfunctions.udf.CIQ($A386,"IQ_TOTAL_REV",IQ_LTM,IQ_TODAY,"CHP",,$B$4))</f>
        <v/>
      </c>
      <c r="E386" s="28" t="str">
        <f>IF($A386="","",_xll.ciqfunctions.udf.CIQ($A386,"IQ_TOTAL_EQUITY",IQ_LTM,IQ_TODAY,"CHP",,$B$4))</f>
        <v/>
      </c>
      <c r="F386" s="28" t="str">
        <f>IF($A386="","",_xll.ciqfunctions.udf.CIQ($A386,"IQ_RETURN_CAPITAL_CHP",IQ_LTM,IQ_TODAY,"CHP"))</f>
        <v/>
      </c>
      <c r="G386" s="28" t="str">
        <f>IF($A386="","",_xll.ciqfunctions.udf.CIQ($A386,"IQ_RECURRING_EARN_ASSETS",IQ_LTM,IQ_TODAY,"CHP"))</f>
        <v/>
      </c>
      <c r="H386" s="28" t="str">
        <f>IF($A386="","",_xll.ciqfunctions.udf.CIQ($A386,"IQ_NET_WORKING_CAP_REV",IQ_LTM,IQ_TODAY,"CHP"))</f>
        <v/>
      </c>
      <c r="I386" s="28" t="str">
        <f>IF($A386="","",_xll.ciqfunctions.udf.CIQ($A386,"IQ_ASSET_TURNOVER",IQ_LTM,IQ_TODAY,"CHP"))</f>
        <v/>
      </c>
      <c r="J386" s="28" t="str">
        <f>IF($A386="","",_xll.ciqfunctions.udf.CIQ($A386,"IQ_INTAN_ASSETS_REV",IQ_LTM,IQ_TODAY,"CHP"))</f>
        <v/>
      </c>
      <c r="K386" s="28" t="str">
        <f>IF($A386="","",_xll.ciqfunctions.udf.CIQ($A386,"IQ_NET_WORKING_CAP_TOTAL_ASSETS",IQ_LTM,IQ_TODAY,"CHP"))</f>
        <v/>
      </c>
      <c r="L386" s="28" t="str">
        <f>IF($A386="","",_xll.ciqfunctions.udf.CIQ($A386,"IQ_AP_AR",IQ_LTM,IQ_TODAY,"CHP"))</f>
        <v/>
      </c>
      <c r="M386" s="28" t="str">
        <f>IF($A386="","",_xll.ciqfunctions.udf.CIQ($A386,"IQ_MGMT_RATE_RETURN",IQ_LTM,IQ_TODAY,"CHP"))</f>
        <v/>
      </c>
      <c r="N386" s="28" t="str">
        <f>IF($A386="","",_xll.ciqfunctions.udf.CIQ($A386,"IQ_GROSS_MARGIN",IQ_LTM,IQ_TODAY,"CHP"))</f>
        <v/>
      </c>
      <c r="O386" s="28" t="str">
        <f>IF($A386="","",_xll.ciqfunctions.udf.CIQ($A386,"IQ_EBITDA_MARGIN",IQ_LTM,IQ_TODAY,"CHP"))</f>
        <v/>
      </c>
      <c r="Q386" s="28" t="str">
        <f>IF($A386="","",_xll.ciqfunctions.udf.CIQ($A386,"IQ_FFO_INT",IQ_LTM,IQ_TODAY,"CHP"))</f>
        <v/>
      </c>
      <c r="R386" s="28" t="str">
        <f>IF($A386="","",_xll.ciqfunctions.udf.CIQ($A386,"IQ_EBITDA_INT",IQ_LTM,IQ_TODAY,"CHP"))</f>
        <v/>
      </c>
      <c r="S386" s="28" t="str">
        <f>IF($A386="","",_xll.ciqfunctions.udf.CIQ($A386,"IQ_FFO_TOTAL_DEBT",IQ_LTM,IQ_TODAY,"CHP"))</f>
        <v/>
      </c>
      <c r="T386" s="28" t="str">
        <f>IF($A386="","",_xll.ciqfunctions.udf.CIQ($A386,"IQ_NET_DEBT_EBITDA",IQ_LTM,IQ_TODAY,"CHP"))</f>
        <v/>
      </c>
      <c r="U386" s="28" t="str">
        <f>IF($A386="","",_xll.ciqfunctions.udf.CIQ($A386,"IQ_TOTAL_DEBT_CAP",IQ_LTM,IQ_TODAY,"CHP"))</f>
        <v/>
      </c>
      <c r="V386" s="28" t="str">
        <f>IF($A386="","",_xll.ciqfunctions.udf.CIQ($A386,"IQ_DEBT_TOTAL_LIAB",IQ_LTM,IQ_TODAY,"CHP"))</f>
        <v/>
      </c>
      <c r="W386" s="28" t="str">
        <f>IF($A386="","",_xll.ciqfunctions.udf.CIQ($A386,"IQ_TOTAL_DEBT_TOTAL_REV",IQ_LTM,IQ_TODAY,"CHP"))</f>
        <v/>
      </c>
      <c r="Y386" s="28" t="str">
        <f>IF($A386="","",_xll.ciqfunctions.udf.CIQ($A386,"IQ_FFO_PLUS_CASH_ST_DEBT",IQ_LTM,IQ_TODAY,"CHP"))</f>
        <v/>
      </c>
      <c r="Z386" s="28" t="str">
        <f>IF($A386="","",_xll.ciqfunctions.udf.CIQ($A386,"IQ_FFO_GROSS_PROFIT",IQ_LTM,IQ_TODAY,"CHP"))</f>
        <v/>
      </c>
      <c r="AA386" s="28" t="str">
        <f>IF($A386="","",_xll.ciqfunctions.udf.CIQ($A386,"IQ_BASIC_DEFENSE_INTERVAL",IQ_LTM,IQ_TODAY,"CHP"))</f>
        <v/>
      </c>
      <c r="AB386" s="28" t="str">
        <f>IF($A386="","",_xll.ciqfunctions.udf.CIQ($A386,"IQ_CURRENT_RATIO",IQ_LTM,IQ_TODAY,"CHP"))</f>
        <v/>
      </c>
      <c r="AC386" s="28" t="str">
        <f>IF($A386="","",_xll.ciqfunctions.udf.CIQ($A386,"IQ_QUICK_RATIO",IQ_LTM,IQ_TODAY,"CHP"))</f>
        <v/>
      </c>
    </row>
    <row r="387" spans="3:29" ht="12.75" customHeight="1" x14ac:dyDescent="0.2">
      <c r="C387" s="37" t="str">
        <f>IF($A387="","",_xll.ciqfunctions.udf.CIQ($A387,"IQ_PERIODDATE",IQ_LTM,IQ_TODAY,"CHP"))</f>
        <v/>
      </c>
      <c r="D387" s="28" t="str">
        <f>IF($A387="","",_xll.ciqfunctions.udf.CIQ($A387,"IQ_TOTAL_REV",IQ_LTM,IQ_TODAY,"CHP",,$B$4))</f>
        <v/>
      </c>
      <c r="E387" s="28" t="str">
        <f>IF($A387="","",_xll.ciqfunctions.udf.CIQ($A387,"IQ_TOTAL_EQUITY",IQ_LTM,IQ_TODAY,"CHP",,$B$4))</f>
        <v/>
      </c>
      <c r="F387" s="28" t="str">
        <f>IF($A387="","",_xll.ciqfunctions.udf.CIQ($A387,"IQ_RETURN_CAPITAL_CHP",IQ_LTM,IQ_TODAY,"CHP"))</f>
        <v/>
      </c>
      <c r="G387" s="28" t="str">
        <f>IF($A387="","",_xll.ciqfunctions.udf.CIQ($A387,"IQ_RECURRING_EARN_ASSETS",IQ_LTM,IQ_TODAY,"CHP"))</f>
        <v/>
      </c>
      <c r="H387" s="28" t="str">
        <f>IF($A387="","",_xll.ciqfunctions.udf.CIQ($A387,"IQ_NET_WORKING_CAP_REV",IQ_LTM,IQ_TODAY,"CHP"))</f>
        <v/>
      </c>
      <c r="I387" s="28" t="str">
        <f>IF($A387="","",_xll.ciqfunctions.udf.CIQ($A387,"IQ_ASSET_TURNOVER",IQ_LTM,IQ_TODAY,"CHP"))</f>
        <v/>
      </c>
      <c r="J387" s="28" t="str">
        <f>IF($A387="","",_xll.ciqfunctions.udf.CIQ($A387,"IQ_INTAN_ASSETS_REV",IQ_LTM,IQ_TODAY,"CHP"))</f>
        <v/>
      </c>
      <c r="K387" s="28" t="str">
        <f>IF($A387="","",_xll.ciqfunctions.udf.CIQ($A387,"IQ_NET_WORKING_CAP_TOTAL_ASSETS",IQ_LTM,IQ_TODAY,"CHP"))</f>
        <v/>
      </c>
      <c r="L387" s="28" t="str">
        <f>IF($A387="","",_xll.ciqfunctions.udf.CIQ($A387,"IQ_AP_AR",IQ_LTM,IQ_TODAY,"CHP"))</f>
        <v/>
      </c>
      <c r="M387" s="28" t="str">
        <f>IF($A387="","",_xll.ciqfunctions.udf.CIQ($A387,"IQ_MGMT_RATE_RETURN",IQ_LTM,IQ_TODAY,"CHP"))</f>
        <v/>
      </c>
      <c r="N387" s="28" t="str">
        <f>IF($A387="","",_xll.ciqfunctions.udf.CIQ($A387,"IQ_GROSS_MARGIN",IQ_LTM,IQ_TODAY,"CHP"))</f>
        <v/>
      </c>
      <c r="O387" s="28" t="str">
        <f>IF($A387="","",_xll.ciqfunctions.udf.CIQ($A387,"IQ_EBITDA_MARGIN",IQ_LTM,IQ_TODAY,"CHP"))</f>
        <v/>
      </c>
      <c r="Q387" s="28" t="str">
        <f>IF($A387="","",_xll.ciqfunctions.udf.CIQ($A387,"IQ_FFO_INT",IQ_LTM,IQ_TODAY,"CHP"))</f>
        <v/>
      </c>
      <c r="R387" s="28" t="str">
        <f>IF($A387="","",_xll.ciqfunctions.udf.CIQ($A387,"IQ_EBITDA_INT",IQ_LTM,IQ_TODAY,"CHP"))</f>
        <v/>
      </c>
      <c r="S387" s="28" t="str">
        <f>IF($A387="","",_xll.ciqfunctions.udf.CIQ($A387,"IQ_FFO_TOTAL_DEBT",IQ_LTM,IQ_TODAY,"CHP"))</f>
        <v/>
      </c>
      <c r="T387" s="28" t="str">
        <f>IF($A387="","",_xll.ciqfunctions.udf.CIQ($A387,"IQ_NET_DEBT_EBITDA",IQ_LTM,IQ_TODAY,"CHP"))</f>
        <v/>
      </c>
      <c r="U387" s="28" t="str">
        <f>IF($A387="","",_xll.ciqfunctions.udf.CIQ($A387,"IQ_TOTAL_DEBT_CAP",IQ_LTM,IQ_TODAY,"CHP"))</f>
        <v/>
      </c>
      <c r="V387" s="28" t="str">
        <f>IF($A387="","",_xll.ciqfunctions.udf.CIQ($A387,"IQ_DEBT_TOTAL_LIAB",IQ_LTM,IQ_TODAY,"CHP"))</f>
        <v/>
      </c>
      <c r="W387" s="28" t="str">
        <f>IF($A387="","",_xll.ciqfunctions.udf.CIQ($A387,"IQ_TOTAL_DEBT_TOTAL_REV",IQ_LTM,IQ_TODAY,"CHP"))</f>
        <v/>
      </c>
      <c r="Y387" s="28" t="str">
        <f>IF($A387="","",_xll.ciqfunctions.udf.CIQ($A387,"IQ_FFO_PLUS_CASH_ST_DEBT",IQ_LTM,IQ_TODAY,"CHP"))</f>
        <v/>
      </c>
      <c r="Z387" s="28" t="str">
        <f>IF($A387="","",_xll.ciqfunctions.udf.CIQ($A387,"IQ_FFO_GROSS_PROFIT",IQ_LTM,IQ_TODAY,"CHP"))</f>
        <v/>
      </c>
      <c r="AA387" s="28" t="str">
        <f>IF($A387="","",_xll.ciqfunctions.udf.CIQ($A387,"IQ_BASIC_DEFENSE_INTERVAL",IQ_LTM,IQ_TODAY,"CHP"))</f>
        <v/>
      </c>
      <c r="AB387" s="28" t="str">
        <f>IF($A387="","",_xll.ciqfunctions.udf.CIQ($A387,"IQ_CURRENT_RATIO",IQ_LTM,IQ_TODAY,"CHP"))</f>
        <v/>
      </c>
      <c r="AC387" s="28" t="str">
        <f>IF($A387="","",_xll.ciqfunctions.udf.CIQ($A387,"IQ_QUICK_RATIO",IQ_LTM,IQ_TODAY,"CHP"))</f>
        <v/>
      </c>
    </row>
    <row r="388" spans="3:29" ht="12.75" customHeight="1" x14ac:dyDescent="0.2">
      <c r="C388" s="37" t="str">
        <f>IF($A388="","",_xll.ciqfunctions.udf.CIQ($A388,"IQ_PERIODDATE",IQ_LTM,IQ_TODAY,"CHP"))</f>
        <v/>
      </c>
      <c r="D388" s="28" t="str">
        <f>IF($A388="","",_xll.ciqfunctions.udf.CIQ($A388,"IQ_TOTAL_REV",IQ_LTM,IQ_TODAY,"CHP",,$B$4))</f>
        <v/>
      </c>
      <c r="E388" s="28" t="str">
        <f>IF($A388="","",_xll.ciqfunctions.udf.CIQ($A388,"IQ_TOTAL_EQUITY",IQ_LTM,IQ_TODAY,"CHP",,$B$4))</f>
        <v/>
      </c>
      <c r="F388" s="28" t="str">
        <f>IF($A388="","",_xll.ciqfunctions.udf.CIQ($A388,"IQ_RETURN_CAPITAL_CHP",IQ_LTM,IQ_TODAY,"CHP"))</f>
        <v/>
      </c>
      <c r="G388" s="28" t="str">
        <f>IF($A388="","",_xll.ciqfunctions.udf.CIQ($A388,"IQ_RECURRING_EARN_ASSETS",IQ_LTM,IQ_TODAY,"CHP"))</f>
        <v/>
      </c>
      <c r="H388" s="28" t="str">
        <f>IF($A388="","",_xll.ciqfunctions.udf.CIQ($A388,"IQ_NET_WORKING_CAP_REV",IQ_LTM,IQ_TODAY,"CHP"))</f>
        <v/>
      </c>
      <c r="I388" s="28" t="str">
        <f>IF($A388="","",_xll.ciqfunctions.udf.CIQ($A388,"IQ_ASSET_TURNOVER",IQ_LTM,IQ_TODAY,"CHP"))</f>
        <v/>
      </c>
      <c r="J388" s="28" t="str">
        <f>IF($A388="","",_xll.ciqfunctions.udf.CIQ($A388,"IQ_INTAN_ASSETS_REV",IQ_LTM,IQ_TODAY,"CHP"))</f>
        <v/>
      </c>
      <c r="K388" s="28" t="str">
        <f>IF($A388="","",_xll.ciqfunctions.udf.CIQ($A388,"IQ_NET_WORKING_CAP_TOTAL_ASSETS",IQ_LTM,IQ_TODAY,"CHP"))</f>
        <v/>
      </c>
      <c r="L388" s="28" t="str">
        <f>IF($A388="","",_xll.ciqfunctions.udf.CIQ($A388,"IQ_AP_AR",IQ_LTM,IQ_TODAY,"CHP"))</f>
        <v/>
      </c>
      <c r="M388" s="28" t="str">
        <f>IF($A388="","",_xll.ciqfunctions.udf.CIQ($A388,"IQ_MGMT_RATE_RETURN",IQ_LTM,IQ_TODAY,"CHP"))</f>
        <v/>
      </c>
      <c r="N388" s="28" t="str">
        <f>IF($A388="","",_xll.ciqfunctions.udf.CIQ($A388,"IQ_GROSS_MARGIN",IQ_LTM,IQ_TODAY,"CHP"))</f>
        <v/>
      </c>
      <c r="O388" s="28" t="str">
        <f>IF($A388="","",_xll.ciqfunctions.udf.CIQ($A388,"IQ_EBITDA_MARGIN",IQ_LTM,IQ_TODAY,"CHP"))</f>
        <v/>
      </c>
      <c r="Q388" s="28" t="str">
        <f>IF($A388="","",_xll.ciqfunctions.udf.CIQ($A388,"IQ_FFO_INT",IQ_LTM,IQ_TODAY,"CHP"))</f>
        <v/>
      </c>
      <c r="R388" s="28" t="str">
        <f>IF($A388="","",_xll.ciqfunctions.udf.CIQ($A388,"IQ_EBITDA_INT",IQ_LTM,IQ_TODAY,"CHP"))</f>
        <v/>
      </c>
      <c r="S388" s="28" t="str">
        <f>IF($A388="","",_xll.ciqfunctions.udf.CIQ($A388,"IQ_FFO_TOTAL_DEBT",IQ_LTM,IQ_TODAY,"CHP"))</f>
        <v/>
      </c>
      <c r="T388" s="28" t="str">
        <f>IF($A388="","",_xll.ciqfunctions.udf.CIQ($A388,"IQ_NET_DEBT_EBITDA",IQ_LTM,IQ_TODAY,"CHP"))</f>
        <v/>
      </c>
      <c r="U388" s="28" t="str">
        <f>IF($A388="","",_xll.ciqfunctions.udf.CIQ($A388,"IQ_TOTAL_DEBT_CAP",IQ_LTM,IQ_TODAY,"CHP"))</f>
        <v/>
      </c>
      <c r="V388" s="28" t="str">
        <f>IF($A388="","",_xll.ciqfunctions.udf.CIQ($A388,"IQ_DEBT_TOTAL_LIAB",IQ_LTM,IQ_TODAY,"CHP"))</f>
        <v/>
      </c>
      <c r="W388" s="28" t="str">
        <f>IF($A388="","",_xll.ciqfunctions.udf.CIQ($A388,"IQ_TOTAL_DEBT_TOTAL_REV",IQ_LTM,IQ_TODAY,"CHP"))</f>
        <v/>
      </c>
      <c r="Y388" s="28" t="str">
        <f>IF($A388="","",_xll.ciqfunctions.udf.CIQ($A388,"IQ_FFO_PLUS_CASH_ST_DEBT",IQ_LTM,IQ_TODAY,"CHP"))</f>
        <v/>
      </c>
      <c r="Z388" s="28" t="str">
        <f>IF($A388="","",_xll.ciqfunctions.udf.CIQ($A388,"IQ_FFO_GROSS_PROFIT",IQ_LTM,IQ_TODAY,"CHP"))</f>
        <v/>
      </c>
      <c r="AA388" s="28" t="str">
        <f>IF($A388="","",_xll.ciqfunctions.udf.CIQ($A388,"IQ_BASIC_DEFENSE_INTERVAL",IQ_LTM,IQ_TODAY,"CHP"))</f>
        <v/>
      </c>
      <c r="AB388" s="28" t="str">
        <f>IF($A388="","",_xll.ciqfunctions.udf.CIQ($A388,"IQ_CURRENT_RATIO",IQ_LTM,IQ_TODAY,"CHP"))</f>
        <v/>
      </c>
      <c r="AC388" s="28" t="str">
        <f>IF($A388="","",_xll.ciqfunctions.udf.CIQ($A388,"IQ_QUICK_RATIO",IQ_LTM,IQ_TODAY,"CHP"))</f>
        <v/>
      </c>
    </row>
    <row r="389" spans="3:29" ht="12.75" customHeight="1" x14ac:dyDescent="0.2">
      <c r="C389" s="37" t="str">
        <f>IF($A389="","",_xll.ciqfunctions.udf.CIQ($A389,"IQ_PERIODDATE",IQ_LTM,IQ_TODAY,"CHP"))</f>
        <v/>
      </c>
      <c r="D389" s="28" t="str">
        <f>IF($A389="","",_xll.ciqfunctions.udf.CIQ($A389,"IQ_TOTAL_REV",IQ_LTM,IQ_TODAY,"CHP",,$B$4))</f>
        <v/>
      </c>
      <c r="E389" s="28" t="str">
        <f>IF($A389="","",_xll.ciqfunctions.udf.CIQ($A389,"IQ_TOTAL_EQUITY",IQ_LTM,IQ_TODAY,"CHP",,$B$4))</f>
        <v/>
      </c>
      <c r="F389" s="28" t="str">
        <f>IF($A389="","",_xll.ciqfunctions.udf.CIQ($A389,"IQ_RETURN_CAPITAL_CHP",IQ_LTM,IQ_TODAY,"CHP"))</f>
        <v/>
      </c>
      <c r="G389" s="28" t="str">
        <f>IF($A389="","",_xll.ciqfunctions.udf.CIQ($A389,"IQ_RECURRING_EARN_ASSETS",IQ_LTM,IQ_TODAY,"CHP"))</f>
        <v/>
      </c>
      <c r="H389" s="28" t="str">
        <f>IF($A389="","",_xll.ciqfunctions.udf.CIQ($A389,"IQ_NET_WORKING_CAP_REV",IQ_LTM,IQ_TODAY,"CHP"))</f>
        <v/>
      </c>
      <c r="I389" s="28" t="str">
        <f>IF($A389="","",_xll.ciqfunctions.udf.CIQ($A389,"IQ_ASSET_TURNOVER",IQ_LTM,IQ_TODAY,"CHP"))</f>
        <v/>
      </c>
      <c r="J389" s="28" t="str">
        <f>IF($A389="","",_xll.ciqfunctions.udf.CIQ($A389,"IQ_INTAN_ASSETS_REV",IQ_LTM,IQ_TODAY,"CHP"))</f>
        <v/>
      </c>
      <c r="K389" s="28" t="str">
        <f>IF($A389="","",_xll.ciqfunctions.udf.CIQ($A389,"IQ_NET_WORKING_CAP_TOTAL_ASSETS",IQ_LTM,IQ_TODAY,"CHP"))</f>
        <v/>
      </c>
      <c r="L389" s="28" t="str">
        <f>IF($A389="","",_xll.ciqfunctions.udf.CIQ($A389,"IQ_AP_AR",IQ_LTM,IQ_TODAY,"CHP"))</f>
        <v/>
      </c>
      <c r="M389" s="28" t="str">
        <f>IF($A389="","",_xll.ciqfunctions.udf.CIQ($A389,"IQ_MGMT_RATE_RETURN",IQ_LTM,IQ_TODAY,"CHP"))</f>
        <v/>
      </c>
      <c r="N389" s="28" t="str">
        <f>IF($A389="","",_xll.ciqfunctions.udf.CIQ($A389,"IQ_GROSS_MARGIN",IQ_LTM,IQ_TODAY,"CHP"))</f>
        <v/>
      </c>
      <c r="O389" s="28" t="str">
        <f>IF($A389="","",_xll.ciqfunctions.udf.CIQ($A389,"IQ_EBITDA_MARGIN",IQ_LTM,IQ_TODAY,"CHP"))</f>
        <v/>
      </c>
      <c r="Q389" s="28" t="str">
        <f>IF($A389="","",_xll.ciqfunctions.udf.CIQ($A389,"IQ_FFO_INT",IQ_LTM,IQ_TODAY,"CHP"))</f>
        <v/>
      </c>
      <c r="R389" s="28" t="str">
        <f>IF($A389="","",_xll.ciqfunctions.udf.CIQ($A389,"IQ_EBITDA_INT",IQ_LTM,IQ_TODAY,"CHP"))</f>
        <v/>
      </c>
      <c r="S389" s="28" t="str">
        <f>IF($A389="","",_xll.ciqfunctions.udf.CIQ($A389,"IQ_FFO_TOTAL_DEBT",IQ_LTM,IQ_TODAY,"CHP"))</f>
        <v/>
      </c>
      <c r="T389" s="28" t="str">
        <f>IF($A389="","",_xll.ciqfunctions.udf.CIQ($A389,"IQ_NET_DEBT_EBITDA",IQ_LTM,IQ_TODAY,"CHP"))</f>
        <v/>
      </c>
      <c r="U389" s="28" t="str">
        <f>IF($A389="","",_xll.ciqfunctions.udf.CIQ($A389,"IQ_TOTAL_DEBT_CAP",IQ_LTM,IQ_TODAY,"CHP"))</f>
        <v/>
      </c>
      <c r="V389" s="28" t="str">
        <f>IF($A389="","",_xll.ciqfunctions.udf.CIQ($A389,"IQ_DEBT_TOTAL_LIAB",IQ_LTM,IQ_TODAY,"CHP"))</f>
        <v/>
      </c>
      <c r="W389" s="28" t="str">
        <f>IF($A389="","",_xll.ciqfunctions.udf.CIQ($A389,"IQ_TOTAL_DEBT_TOTAL_REV",IQ_LTM,IQ_TODAY,"CHP"))</f>
        <v/>
      </c>
      <c r="Y389" s="28" t="str">
        <f>IF($A389="","",_xll.ciqfunctions.udf.CIQ($A389,"IQ_FFO_PLUS_CASH_ST_DEBT",IQ_LTM,IQ_TODAY,"CHP"))</f>
        <v/>
      </c>
      <c r="Z389" s="28" t="str">
        <f>IF($A389="","",_xll.ciqfunctions.udf.CIQ($A389,"IQ_FFO_GROSS_PROFIT",IQ_LTM,IQ_TODAY,"CHP"))</f>
        <v/>
      </c>
      <c r="AA389" s="28" t="str">
        <f>IF($A389="","",_xll.ciqfunctions.udf.CIQ($A389,"IQ_BASIC_DEFENSE_INTERVAL",IQ_LTM,IQ_TODAY,"CHP"))</f>
        <v/>
      </c>
      <c r="AB389" s="28" t="str">
        <f>IF($A389="","",_xll.ciqfunctions.udf.CIQ($A389,"IQ_CURRENT_RATIO",IQ_LTM,IQ_TODAY,"CHP"))</f>
        <v/>
      </c>
      <c r="AC389" s="28" t="str">
        <f>IF($A389="","",_xll.ciqfunctions.udf.CIQ($A389,"IQ_QUICK_RATIO",IQ_LTM,IQ_TODAY,"CHP"))</f>
        <v/>
      </c>
    </row>
    <row r="390" spans="3:29" ht="12.75" customHeight="1" x14ac:dyDescent="0.2">
      <c r="C390" s="37" t="str">
        <f>IF($A390="","",_xll.ciqfunctions.udf.CIQ($A390,"IQ_PERIODDATE",IQ_LTM,IQ_TODAY,"CHP"))</f>
        <v/>
      </c>
      <c r="D390" s="28" t="str">
        <f>IF($A390="","",_xll.ciqfunctions.udf.CIQ($A390,"IQ_TOTAL_REV",IQ_LTM,IQ_TODAY,"CHP",,$B$4))</f>
        <v/>
      </c>
      <c r="E390" s="28" t="str">
        <f>IF($A390="","",_xll.ciqfunctions.udf.CIQ($A390,"IQ_TOTAL_EQUITY",IQ_LTM,IQ_TODAY,"CHP",,$B$4))</f>
        <v/>
      </c>
      <c r="F390" s="28" t="str">
        <f>IF($A390="","",_xll.ciqfunctions.udf.CIQ($A390,"IQ_RETURN_CAPITAL_CHP",IQ_LTM,IQ_TODAY,"CHP"))</f>
        <v/>
      </c>
      <c r="G390" s="28" t="str">
        <f>IF($A390="","",_xll.ciqfunctions.udf.CIQ($A390,"IQ_RECURRING_EARN_ASSETS",IQ_LTM,IQ_TODAY,"CHP"))</f>
        <v/>
      </c>
      <c r="H390" s="28" t="str">
        <f>IF($A390="","",_xll.ciqfunctions.udf.CIQ($A390,"IQ_NET_WORKING_CAP_REV",IQ_LTM,IQ_TODAY,"CHP"))</f>
        <v/>
      </c>
      <c r="I390" s="28" t="str">
        <f>IF($A390="","",_xll.ciqfunctions.udf.CIQ($A390,"IQ_ASSET_TURNOVER",IQ_LTM,IQ_TODAY,"CHP"))</f>
        <v/>
      </c>
      <c r="J390" s="28" t="str">
        <f>IF($A390="","",_xll.ciqfunctions.udf.CIQ($A390,"IQ_INTAN_ASSETS_REV",IQ_LTM,IQ_TODAY,"CHP"))</f>
        <v/>
      </c>
      <c r="K390" s="28" t="str">
        <f>IF($A390="","",_xll.ciqfunctions.udf.CIQ($A390,"IQ_NET_WORKING_CAP_TOTAL_ASSETS",IQ_LTM,IQ_TODAY,"CHP"))</f>
        <v/>
      </c>
      <c r="L390" s="28" t="str">
        <f>IF($A390="","",_xll.ciqfunctions.udf.CIQ($A390,"IQ_AP_AR",IQ_LTM,IQ_TODAY,"CHP"))</f>
        <v/>
      </c>
      <c r="M390" s="28" t="str">
        <f>IF($A390="","",_xll.ciqfunctions.udf.CIQ($A390,"IQ_MGMT_RATE_RETURN",IQ_LTM,IQ_TODAY,"CHP"))</f>
        <v/>
      </c>
      <c r="N390" s="28" t="str">
        <f>IF($A390="","",_xll.ciqfunctions.udf.CIQ($A390,"IQ_GROSS_MARGIN",IQ_LTM,IQ_TODAY,"CHP"))</f>
        <v/>
      </c>
      <c r="O390" s="28" t="str">
        <f>IF($A390="","",_xll.ciqfunctions.udf.CIQ($A390,"IQ_EBITDA_MARGIN",IQ_LTM,IQ_TODAY,"CHP"))</f>
        <v/>
      </c>
      <c r="Q390" s="28" t="str">
        <f>IF($A390="","",_xll.ciqfunctions.udf.CIQ($A390,"IQ_FFO_INT",IQ_LTM,IQ_TODAY,"CHP"))</f>
        <v/>
      </c>
      <c r="R390" s="28" t="str">
        <f>IF($A390="","",_xll.ciqfunctions.udf.CIQ($A390,"IQ_EBITDA_INT",IQ_LTM,IQ_TODAY,"CHP"))</f>
        <v/>
      </c>
      <c r="S390" s="28" t="str">
        <f>IF($A390="","",_xll.ciqfunctions.udf.CIQ($A390,"IQ_FFO_TOTAL_DEBT",IQ_LTM,IQ_TODAY,"CHP"))</f>
        <v/>
      </c>
      <c r="T390" s="28" t="str">
        <f>IF($A390="","",_xll.ciqfunctions.udf.CIQ($A390,"IQ_NET_DEBT_EBITDA",IQ_LTM,IQ_TODAY,"CHP"))</f>
        <v/>
      </c>
      <c r="U390" s="28" t="str">
        <f>IF($A390="","",_xll.ciqfunctions.udf.CIQ($A390,"IQ_TOTAL_DEBT_CAP",IQ_LTM,IQ_TODAY,"CHP"))</f>
        <v/>
      </c>
      <c r="V390" s="28" t="str">
        <f>IF($A390="","",_xll.ciqfunctions.udf.CIQ($A390,"IQ_DEBT_TOTAL_LIAB",IQ_LTM,IQ_TODAY,"CHP"))</f>
        <v/>
      </c>
      <c r="W390" s="28" t="str">
        <f>IF($A390="","",_xll.ciqfunctions.udf.CIQ($A390,"IQ_TOTAL_DEBT_TOTAL_REV",IQ_LTM,IQ_TODAY,"CHP"))</f>
        <v/>
      </c>
      <c r="Y390" s="28" t="str">
        <f>IF($A390="","",_xll.ciqfunctions.udf.CIQ($A390,"IQ_FFO_PLUS_CASH_ST_DEBT",IQ_LTM,IQ_TODAY,"CHP"))</f>
        <v/>
      </c>
      <c r="Z390" s="28" t="str">
        <f>IF($A390="","",_xll.ciqfunctions.udf.CIQ($A390,"IQ_FFO_GROSS_PROFIT",IQ_LTM,IQ_TODAY,"CHP"))</f>
        <v/>
      </c>
      <c r="AA390" s="28" t="str">
        <f>IF($A390="","",_xll.ciqfunctions.udf.CIQ($A390,"IQ_BASIC_DEFENSE_INTERVAL",IQ_LTM,IQ_TODAY,"CHP"))</f>
        <v/>
      </c>
      <c r="AB390" s="28" t="str">
        <f>IF($A390="","",_xll.ciqfunctions.udf.CIQ($A390,"IQ_CURRENT_RATIO",IQ_LTM,IQ_TODAY,"CHP"))</f>
        <v/>
      </c>
      <c r="AC390" s="28" t="str">
        <f>IF($A390="","",_xll.ciqfunctions.udf.CIQ($A390,"IQ_QUICK_RATIO",IQ_LTM,IQ_TODAY,"CHP"))</f>
        <v/>
      </c>
    </row>
    <row r="391" spans="3:29" ht="12.75" customHeight="1" x14ac:dyDescent="0.2">
      <c r="C391" s="37" t="str">
        <f>IF($A391="","",_xll.ciqfunctions.udf.CIQ($A391,"IQ_PERIODDATE",IQ_LTM,IQ_TODAY,"CHP"))</f>
        <v/>
      </c>
      <c r="D391" s="28" t="str">
        <f>IF($A391="","",_xll.ciqfunctions.udf.CIQ($A391,"IQ_TOTAL_REV",IQ_LTM,IQ_TODAY,"CHP",,$B$4))</f>
        <v/>
      </c>
      <c r="E391" s="28" t="str">
        <f>IF($A391="","",_xll.ciqfunctions.udf.CIQ($A391,"IQ_TOTAL_EQUITY",IQ_LTM,IQ_TODAY,"CHP",,$B$4))</f>
        <v/>
      </c>
      <c r="F391" s="28" t="str">
        <f>IF($A391="","",_xll.ciqfunctions.udf.CIQ($A391,"IQ_RETURN_CAPITAL_CHP",IQ_LTM,IQ_TODAY,"CHP"))</f>
        <v/>
      </c>
      <c r="G391" s="28" t="str">
        <f>IF($A391="","",_xll.ciqfunctions.udf.CIQ($A391,"IQ_RECURRING_EARN_ASSETS",IQ_LTM,IQ_TODAY,"CHP"))</f>
        <v/>
      </c>
      <c r="H391" s="28" t="str">
        <f>IF($A391="","",_xll.ciqfunctions.udf.CIQ($A391,"IQ_NET_WORKING_CAP_REV",IQ_LTM,IQ_TODAY,"CHP"))</f>
        <v/>
      </c>
      <c r="I391" s="28" t="str">
        <f>IF($A391="","",_xll.ciqfunctions.udf.CIQ($A391,"IQ_ASSET_TURNOVER",IQ_LTM,IQ_TODAY,"CHP"))</f>
        <v/>
      </c>
      <c r="J391" s="28" t="str">
        <f>IF($A391="","",_xll.ciqfunctions.udf.CIQ($A391,"IQ_INTAN_ASSETS_REV",IQ_LTM,IQ_TODAY,"CHP"))</f>
        <v/>
      </c>
      <c r="K391" s="28" t="str">
        <f>IF($A391="","",_xll.ciqfunctions.udf.CIQ($A391,"IQ_NET_WORKING_CAP_TOTAL_ASSETS",IQ_LTM,IQ_TODAY,"CHP"))</f>
        <v/>
      </c>
      <c r="L391" s="28" t="str">
        <f>IF($A391="","",_xll.ciqfunctions.udf.CIQ($A391,"IQ_AP_AR",IQ_LTM,IQ_TODAY,"CHP"))</f>
        <v/>
      </c>
      <c r="M391" s="28" t="str">
        <f>IF($A391="","",_xll.ciqfunctions.udf.CIQ($A391,"IQ_MGMT_RATE_RETURN",IQ_LTM,IQ_TODAY,"CHP"))</f>
        <v/>
      </c>
      <c r="N391" s="28" t="str">
        <f>IF($A391="","",_xll.ciqfunctions.udf.CIQ($A391,"IQ_GROSS_MARGIN",IQ_LTM,IQ_TODAY,"CHP"))</f>
        <v/>
      </c>
      <c r="O391" s="28" t="str">
        <f>IF($A391="","",_xll.ciqfunctions.udf.CIQ($A391,"IQ_EBITDA_MARGIN",IQ_LTM,IQ_TODAY,"CHP"))</f>
        <v/>
      </c>
      <c r="Q391" s="28" t="str">
        <f>IF($A391="","",_xll.ciqfunctions.udf.CIQ($A391,"IQ_FFO_INT",IQ_LTM,IQ_TODAY,"CHP"))</f>
        <v/>
      </c>
      <c r="R391" s="28" t="str">
        <f>IF($A391="","",_xll.ciqfunctions.udf.CIQ($A391,"IQ_EBITDA_INT",IQ_LTM,IQ_TODAY,"CHP"))</f>
        <v/>
      </c>
      <c r="S391" s="28" t="str">
        <f>IF($A391="","",_xll.ciqfunctions.udf.CIQ($A391,"IQ_FFO_TOTAL_DEBT",IQ_LTM,IQ_TODAY,"CHP"))</f>
        <v/>
      </c>
      <c r="T391" s="28" t="str">
        <f>IF($A391="","",_xll.ciqfunctions.udf.CIQ($A391,"IQ_NET_DEBT_EBITDA",IQ_LTM,IQ_TODAY,"CHP"))</f>
        <v/>
      </c>
      <c r="U391" s="28" t="str">
        <f>IF($A391="","",_xll.ciqfunctions.udf.CIQ($A391,"IQ_TOTAL_DEBT_CAP",IQ_LTM,IQ_TODAY,"CHP"))</f>
        <v/>
      </c>
      <c r="V391" s="28" t="str">
        <f>IF($A391="","",_xll.ciqfunctions.udf.CIQ($A391,"IQ_DEBT_TOTAL_LIAB",IQ_LTM,IQ_TODAY,"CHP"))</f>
        <v/>
      </c>
      <c r="W391" s="28" t="str">
        <f>IF($A391="","",_xll.ciqfunctions.udf.CIQ($A391,"IQ_TOTAL_DEBT_TOTAL_REV",IQ_LTM,IQ_TODAY,"CHP"))</f>
        <v/>
      </c>
      <c r="Y391" s="28" t="str">
        <f>IF($A391="","",_xll.ciqfunctions.udf.CIQ($A391,"IQ_FFO_PLUS_CASH_ST_DEBT",IQ_LTM,IQ_TODAY,"CHP"))</f>
        <v/>
      </c>
      <c r="Z391" s="28" t="str">
        <f>IF($A391="","",_xll.ciqfunctions.udf.CIQ($A391,"IQ_FFO_GROSS_PROFIT",IQ_LTM,IQ_TODAY,"CHP"))</f>
        <v/>
      </c>
      <c r="AA391" s="28" t="str">
        <f>IF($A391="","",_xll.ciqfunctions.udf.CIQ($A391,"IQ_BASIC_DEFENSE_INTERVAL",IQ_LTM,IQ_TODAY,"CHP"))</f>
        <v/>
      </c>
      <c r="AB391" s="28" t="str">
        <f>IF($A391="","",_xll.ciqfunctions.udf.CIQ($A391,"IQ_CURRENT_RATIO",IQ_LTM,IQ_TODAY,"CHP"))</f>
        <v/>
      </c>
      <c r="AC391" s="28" t="str">
        <f>IF($A391="","",_xll.ciqfunctions.udf.CIQ($A391,"IQ_QUICK_RATIO",IQ_LTM,IQ_TODAY,"CHP"))</f>
        <v/>
      </c>
    </row>
    <row r="392" spans="3:29" ht="12.75" customHeight="1" x14ac:dyDescent="0.2">
      <c r="C392" s="37" t="str">
        <f>IF($A392="","",_xll.ciqfunctions.udf.CIQ($A392,"IQ_PERIODDATE",IQ_LTM,IQ_TODAY,"CHP"))</f>
        <v/>
      </c>
      <c r="D392" s="28" t="str">
        <f>IF($A392="","",_xll.ciqfunctions.udf.CIQ($A392,"IQ_TOTAL_REV",IQ_LTM,IQ_TODAY,"CHP",,$B$4))</f>
        <v/>
      </c>
      <c r="E392" s="28" t="str">
        <f>IF($A392="","",_xll.ciqfunctions.udf.CIQ($A392,"IQ_TOTAL_EQUITY",IQ_LTM,IQ_TODAY,"CHP",,$B$4))</f>
        <v/>
      </c>
      <c r="F392" s="28" t="str">
        <f>IF($A392="","",_xll.ciqfunctions.udf.CIQ($A392,"IQ_RETURN_CAPITAL_CHP",IQ_LTM,IQ_TODAY,"CHP"))</f>
        <v/>
      </c>
      <c r="G392" s="28" t="str">
        <f>IF($A392="","",_xll.ciqfunctions.udf.CIQ($A392,"IQ_RECURRING_EARN_ASSETS",IQ_LTM,IQ_TODAY,"CHP"))</f>
        <v/>
      </c>
      <c r="H392" s="28" t="str">
        <f>IF($A392="","",_xll.ciqfunctions.udf.CIQ($A392,"IQ_NET_WORKING_CAP_REV",IQ_LTM,IQ_TODAY,"CHP"))</f>
        <v/>
      </c>
      <c r="I392" s="28" t="str">
        <f>IF($A392="","",_xll.ciqfunctions.udf.CIQ($A392,"IQ_ASSET_TURNOVER",IQ_LTM,IQ_TODAY,"CHP"))</f>
        <v/>
      </c>
      <c r="J392" s="28" t="str">
        <f>IF($A392="","",_xll.ciqfunctions.udf.CIQ($A392,"IQ_INTAN_ASSETS_REV",IQ_LTM,IQ_TODAY,"CHP"))</f>
        <v/>
      </c>
      <c r="K392" s="28" t="str">
        <f>IF($A392="","",_xll.ciqfunctions.udf.CIQ($A392,"IQ_NET_WORKING_CAP_TOTAL_ASSETS",IQ_LTM,IQ_TODAY,"CHP"))</f>
        <v/>
      </c>
      <c r="L392" s="28" t="str">
        <f>IF($A392="","",_xll.ciqfunctions.udf.CIQ($A392,"IQ_AP_AR",IQ_LTM,IQ_TODAY,"CHP"))</f>
        <v/>
      </c>
      <c r="M392" s="28" t="str">
        <f>IF($A392="","",_xll.ciqfunctions.udf.CIQ($A392,"IQ_MGMT_RATE_RETURN",IQ_LTM,IQ_TODAY,"CHP"))</f>
        <v/>
      </c>
      <c r="N392" s="28" t="str">
        <f>IF($A392="","",_xll.ciqfunctions.udf.CIQ($A392,"IQ_GROSS_MARGIN",IQ_LTM,IQ_TODAY,"CHP"))</f>
        <v/>
      </c>
      <c r="O392" s="28" t="str">
        <f>IF($A392="","",_xll.ciqfunctions.udf.CIQ($A392,"IQ_EBITDA_MARGIN",IQ_LTM,IQ_TODAY,"CHP"))</f>
        <v/>
      </c>
      <c r="Q392" s="28" t="str">
        <f>IF($A392="","",_xll.ciqfunctions.udf.CIQ($A392,"IQ_FFO_INT",IQ_LTM,IQ_TODAY,"CHP"))</f>
        <v/>
      </c>
      <c r="R392" s="28" t="str">
        <f>IF($A392="","",_xll.ciqfunctions.udf.CIQ($A392,"IQ_EBITDA_INT",IQ_LTM,IQ_TODAY,"CHP"))</f>
        <v/>
      </c>
      <c r="S392" s="28" t="str">
        <f>IF($A392="","",_xll.ciqfunctions.udf.CIQ($A392,"IQ_FFO_TOTAL_DEBT",IQ_LTM,IQ_TODAY,"CHP"))</f>
        <v/>
      </c>
      <c r="T392" s="28" t="str">
        <f>IF($A392="","",_xll.ciqfunctions.udf.CIQ($A392,"IQ_NET_DEBT_EBITDA",IQ_LTM,IQ_TODAY,"CHP"))</f>
        <v/>
      </c>
      <c r="U392" s="28" t="str">
        <f>IF($A392="","",_xll.ciqfunctions.udf.CIQ($A392,"IQ_TOTAL_DEBT_CAP",IQ_LTM,IQ_TODAY,"CHP"))</f>
        <v/>
      </c>
      <c r="V392" s="28" t="str">
        <f>IF($A392="","",_xll.ciqfunctions.udf.CIQ($A392,"IQ_DEBT_TOTAL_LIAB",IQ_LTM,IQ_TODAY,"CHP"))</f>
        <v/>
      </c>
      <c r="W392" s="28" t="str">
        <f>IF($A392="","",_xll.ciqfunctions.udf.CIQ($A392,"IQ_TOTAL_DEBT_TOTAL_REV",IQ_LTM,IQ_TODAY,"CHP"))</f>
        <v/>
      </c>
      <c r="Y392" s="28" t="str">
        <f>IF($A392="","",_xll.ciqfunctions.udf.CIQ($A392,"IQ_FFO_PLUS_CASH_ST_DEBT",IQ_LTM,IQ_TODAY,"CHP"))</f>
        <v/>
      </c>
      <c r="Z392" s="28" t="str">
        <f>IF($A392="","",_xll.ciqfunctions.udf.CIQ($A392,"IQ_FFO_GROSS_PROFIT",IQ_LTM,IQ_TODAY,"CHP"))</f>
        <v/>
      </c>
      <c r="AA392" s="28" t="str">
        <f>IF($A392="","",_xll.ciqfunctions.udf.CIQ($A392,"IQ_BASIC_DEFENSE_INTERVAL",IQ_LTM,IQ_TODAY,"CHP"))</f>
        <v/>
      </c>
      <c r="AB392" s="28" t="str">
        <f>IF($A392="","",_xll.ciqfunctions.udf.CIQ($A392,"IQ_CURRENT_RATIO",IQ_LTM,IQ_TODAY,"CHP"))</f>
        <v/>
      </c>
      <c r="AC392" s="28" t="str">
        <f>IF($A392="","",_xll.ciqfunctions.udf.CIQ($A392,"IQ_QUICK_RATIO",IQ_LTM,IQ_TODAY,"CHP"))</f>
        <v/>
      </c>
    </row>
    <row r="393" spans="3:29" ht="12.75" customHeight="1" x14ac:dyDescent="0.2">
      <c r="C393" s="37" t="str">
        <f>IF($A393="","",_xll.ciqfunctions.udf.CIQ($A393,"IQ_PERIODDATE",IQ_LTM,IQ_TODAY,"CHP"))</f>
        <v/>
      </c>
      <c r="D393" s="28" t="str">
        <f>IF($A393="","",_xll.ciqfunctions.udf.CIQ($A393,"IQ_TOTAL_REV",IQ_LTM,IQ_TODAY,"CHP",,$B$4))</f>
        <v/>
      </c>
      <c r="E393" s="28" t="str">
        <f>IF($A393="","",_xll.ciqfunctions.udf.CIQ($A393,"IQ_TOTAL_EQUITY",IQ_LTM,IQ_TODAY,"CHP",,$B$4))</f>
        <v/>
      </c>
      <c r="F393" s="28" t="str">
        <f>IF($A393="","",_xll.ciqfunctions.udf.CIQ($A393,"IQ_RETURN_CAPITAL_CHP",IQ_LTM,IQ_TODAY,"CHP"))</f>
        <v/>
      </c>
      <c r="G393" s="28" t="str">
        <f>IF($A393="","",_xll.ciqfunctions.udf.CIQ($A393,"IQ_RECURRING_EARN_ASSETS",IQ_LTM,IQ_TODAY,"CHP"))</f>
        <v/>
      </c>
      <c r="H393" s="28" t="str">
        <f>IF($A393="","",_xll.ciqfunctions.udf.CIQ($A393,"IQ_NET_WORKING_CAP_REV",IQ_LTM,IQ_TODAY,"CHP"))</f>
        <v/>
      </c>
      <c r="I393" s="28" t="str">
        <f>IF($A393="","",_xll.ciqfunctions.udf.CIQ($A393,"IQ_ASSET_TURNOVER",IQ_LTM,IQ_TODAY,"CHP"))</f>
        <v/>
      </c>
      <c r="J393" s="28" t="str">
        <f>IF($A393="","",_xll.ciqfunctions.udf.CIQ($A393,"IQ_INTAN_ASSETS_REV",IQ_LTM,IQ_TODAY,"CHP"))</f>
        <v/>
      </c>
      <c r="K393" s="28" t="str">
        <f>IF($A393="","",_xll.ciqfunctions.udf.CIQ($A393,"IQ_NET_WORKING_CAP_TOTAL_ASSETS",IQ_LTM,IQ_TODAY,"CHP"))</f>
        <v/>
      </c>
      <c r="L393" s="28" t="str">
        <f>IF($A393="","",_xll.ciqfunctions.udf.CIQ($A393,"IQ_AP_AR",IQ_LTM,IQ_TODAY,"CHP"))</f>
        <v/>
      </c>
      <c r="M393" s="28" t="str">
        <f>IF($A393="","",_xll.ciqfunctions.udf.CIQ($A393,"IQ_MGMT_RATE_RETURN",IQ_LTM,IQ_TODAY,"CHP"))</f>
        <v/>
      </c>
      <c r="N393" s="28" t="str">
        <f>IF($A393="","",_xll.ciqfunctions.udf.CIQ($A393,"IQ_GROSS_MARGIN",IQ_LTM,IQ_TODAY,"CHP"))</f>
        <v/>
      </c>
      <c r="O393" s="28" t="str">
        <f>IF($A393="","",_xll.ciqfunctions.udf.CIQ($A393,"IQ_EBITDA_MARGIN",IQ_LTM,IQ_TODAY,"CHP"))</f>
        <v/>
      </c>
      <c r="Q393" s="28" t="str">
        <f>IF($A393="","",_xll.ciqfunctions.udf.CIQ($A393,"IQ_FFO_INT",IQ_LTM,IQ_TODAY,"CHP"))</f>
        <v/>
      </c>
      <c r="R393" s="28" t="str">
        <f>IF($A393="","",_xll.ciqfunctions.udf.CIQ($A393,"IQ_EBITDA_INT",IQ_LTM,IQ_TODAY,"CHP"))</f>
        <v/>
      </c>
      <c r="S393" s="28" t="str">
        <f>IF($A393="","",_xll.ciqfunctions.udf.CIQ($A393,"IQ_FFO_TOTAL_DEBT",IQ_LTM,IQ_TODAY,"CHP"))</f>
        <v/>
      </c>
      <c r="T393" s="28" t="str">
        <f>IF($A393="","",_xll.ciqfunctions.udf.CIQ($A393,"IQ_NET_DEBT_EBITDA",IQ_LTM,IQ_TODAY,"CHP"))</f>
        <v/>
      </c>
      <c r="U393" s="28" t="str">
        <f>IF($A393="","",_xll.ciqfunctions.udf.CIQ($A393,"IQ_TOTAL_DEBT_CAP",IQ_LTM,IQ_TODAY,"CHP"))</f>
        <v/>
      </c>
      <c r="V393" s="28" t="str">
        <f>IF($A393="","",_xll.ciqfunctions.udf.CIQ($A393,"IQ_DEBT_TOTAL_LIAB",IQ_LTM,IQ_TODAY,"CHP"))</f>
        <v/>
      </c>
      <c r="W393" s="28" t="str">
        <f>IF($A393="","",_xll.ciqfunctions.udf.CIQ($A393,"IQ_TOTAL_DEBT_TOTAL_REV",IQ_LTM,IQ_TODAY,"CHP"))</f>
        <v/>
      </c>
      <c r="Y393" s="28" t="str">
        <f>IF($A393="","",_xll.ciqfunctions.udf.CIQ($A393,"IQ_FFO_PLUS_CASH_ST_DEBT",IQ_LTM,IQ_TODAY,"CHP"))</f>
        <v/>
      </c>
      <c r="Z393" s="28" t="str">
        <f>IF($A393="","",_xll.ciqfunctions.udf.CIQ($A393,"IQ_FFO_GROSS_PROFIT",IQ_LTM,IQ_TODAY,"CHP"))</f>
        <v/>
      </c>
      <c r="AA393" s="28" t="str">
        <f>IF($A393="","",_xll.ciqfunctions.udf.CIQ($A393,"IQ_BASIC_DEFENSE_INTERVAL",IQ_LTM,IQ_TODAY,"CHP"))</f>
        <v/>
      </c>
      <c r="AB393" s="28" t="str">
        <f>IF($A393="","",_xll.ciqfunctions.udf.CIQ($A393,"IQ_CURRENT_RATIO",IQ_LTM,IQ_TODAY,"CHP"))</f>
        <v/>
      </c>
      <c r="AC393" s="28" t="str">
        <f>IF($A393="","",_xll.ciqfunctions.udf.CIQ($A393,"IQ_QUICK_RATIO",IQ_LTM,IQ_TODAY,"CHP"))</f>
        <v/>
      </c>
    </row>
    <row r="394" spans="3:29" ht="12.75" customHeight="1" x14ac:dyDescent="0.2">
      <c r="C394" s="37" t="str">
        <f>IF($A394="","",_xll.ciqfunctions.udf.CIQ($A394,"IQ_PERIODDATE",IQ_LTM,IQ_TODAY,"CHP"))</f>
        <v/>
      </c>
      <c r="D394" s="28" t="str">
        <f>IF($A394="","",_xll.ciqfunctions.udf.CIQ($A394,"IQ_TOTAL_REV",IQ_LTM,IQ_TODAY,"CHP",,$B$4))</f>
        <v/>
      </c>
      <c r="E394" s="28" t="str">
        <f>IF($A394="","",_xll.ciqfunctions.udf.CIQ($A394,"IQ_TOTAL_EQUITY",IQ_LTM,IQ_TODAY,"CHP",,$B$4))</f>
        <v/>
      </c>
      <c r="F394" s="28" t="str">
        <f>IF($A394="","",_xll.ciqfunctions.udf.CIQ($A394,"IQ_RETURN_CAPITAL_CHP",IQ_LTM,IQ_TODAY,"CHP"))</f>
        <v/>
      </c>
      <c r="G394" s="28" t="str">
        <f>IF($A394="","",_xll.ciqfunctions.udf.CIQ($A394,"IQ_RECURRING_EARN_ASSETS",IQ_LTM,IQ_TODAY,"CHP"))</f>
        <v/>
      </c>
      <c r="H394" s="28" t="str">
        <f>IF($A394="","",_xll.ciqfunctions.udf.CIQ($A394,"IQ_NET_WORKING_CAP_REV",IQ_LTM,IQ_TODAY,"CHP"))</f>
        <v/>
      </c>
      <c r="I394" s="28" t="str">
        <f>IF($A394="","",_xll.ciqfunctions.udf.CIQ($A394,"IQ_ASSET_TURNOVER",IQ_LTM,IQ_TODAY,"CHP"))</f>
        <v/>
      </c>
      <c r="J394" s="28" t="str">
        <f>IF($A394="","",_xll.ciqfunctions.udf.CIQ($A394,"IQ_INTAN_ASSETS_REV",IQ_LTM,IQ_TODAY,"CHP"))</f>
        <v/>
      </c>
      <c r="K394" s="28" t="str">
        <f>IF($A394="","",_xll.ciqfunctions.udf.CIQ($A394,"IQ_NET_WORKING_CAP_TOTAL_ASSETS",IQ_LTM,IQ_TODAY,"CHP"))</f>
        <v/>
      </c>
      <c r="L394" s="28" t="str">
        <f>IF($A394="","",_xll.ciqfunctions.udf.CIQ($A394,"IQ_AP_AR",IQ_LTM,IQ_TODAY,"CHP"))</f>
        <v/>
      </c>
      <c r="M394" s="28" t="str">
        <f>IF($A394="","",_xll.ciqfunctions.udf.CIQ($A394,"IQ_MGMT_RATE_RETURN",IQ_LTM,IQ_TODAY,"CHP"))</f>
        <v/>
      </c>
      <c r="N394" s="28" t="str">
        <f>IF($A394="","",_xll.ciqfunctions.udf.CIQ($A394,"IQ_GROSS_MARGIN",IQ_LTM,IQ_TODAY,"CHP"))</f>
        <v/>
      </c>
      <c r="O394" s="28" t="str">
        <f>IF($A394="","",_xll.ciqfunctions.udf.CIQ($A394,"IQ_EBITDA_MARGIN",IQ_LTM,IQ_TODAY,"CHP"))</f>
        <v/>
      </c>
      <c r="Q394" s="28" t="str">
        <f>IF($A394="","",_xll.ciqfunctions.udf.CIQ($A394,"IQ_FFO_INT",IQ_LTM,IQ_TODAY,"CHP"))</f>
        <v/>
      </c>
      <c r="R394" s="28" t="str">
        <f>IF($A394="","",_xll.ciqfunctions.udf.CIQ($A394,"IQ_EBITDA_INT",IQ_LTM,IQ_TODAY,"CHP"))</f>
        <v/>
      </c>
      <c r="S394" s="28" t="str">
        <f>IF($A394="","",_xll.ciqfunctions.udf.CIQ($A394,"IQ_FFO_TOTAL_DEBT",IQ_LTM,IQ_TODAY,"CHP"))</f>
        <v/>
      </c>
      <c r="T394" s="28" t="str">
        <f>IF($A394="","",_xll.ciqfunctions.udf.CIQ($A394,"IQ_NET_DEBT_EBITDA",IQ_LTM,IQ_TODAY,"CHP"))</f>
        <v/>
      </c>
      <c r="U394" s="28" t="str">
        <f>IF($A394="","",_xll.ciqfunctions.udf.CIQ($A394,"IQ_TOTAL_DEBT_CAP",IQ_LTM,IQ_TODAY,"CHP"))</f>
        <v/>
      </c>
      <c r="V394" s="28" t="str">
        <f>IF($A394="","",_xll.ciqfunctions.udf.CIQ($A394,"IQ_DEBT_TOTAL_LIAB",IQ_LTM,IQ_TODAY,"CHP"))</f>
        <v/>
      </c>
      <c r="W394" s="28" t="str">
        <f>IF($A394="","",_xll.ciqfunctions.udf.CIQ($A394,"IQ_TOTAL_DEBT_TOTAL_REV",IQ_LTM,IQ_TODAY,"CHP"))</f>
        <v/>
      </c>
      <c r="Y394" s="28" t="str">
        <f>IF($A394="","",_xll.ciqfunctions.udf.CIQ($A394,"IQ_FFO_PLUS_CASH_ST_DEBT",IQ_LTM,IQ_TODAY,"CHP"))</f>
        <v/>
      </c>
      <c r="Z394" s="28" t="str">
        <f>IF($A394="","",_xll.ciqfunctions.udf.CIQ($A394,"IQ_FFO_GROSS_PROFIT",IQ_LTM,IQ_TODAY,"CHP"))</f>
        <v/>
      </c>
      <c r="AA394" s="28" t="str">
        <f>IF($A394="","",_xll.ciqfunctions.udf.CIQ($A394,"IQ_BASIC_DEFENSE_INTERVAL",IQ_LTM,IQ_TODAY,"CHP"))</f>
        <v/>
      </c>
      <c r="AB394" s="28" t="str">
        <f>IF($A394="","",_xll.ciqfunctions.udf.CIQ($A394,"IQ_CURRENT_RATIO",IQ_LTM,IQ_TODAY,"CHP"))</f>
        <v/>
      </c>
      <c r="AC394" s="28" t="str">
        <f>IF($A394="","",_xll.ciqfunctions.udf.CIQ($A394,"IQ_QUICK_RATIO",IQ_LTM,IQ_TODAY,"CHP"))</f>
        <v/>
      </c>
    </row>
    <row r="395" spans="3:29" ht="12.75" customHeight="1" x14ac:dyDescent="0.2">
      <c r="C395" s="37" t="str">
        <f>IF($A395="","",_xll.ciqfunctions.udf.CIQ($A395,"IQ_PERIODDATE",IQ_LTM,IQ_TODAY,"CHP"))</f>
        <v/>
      </c>
      <c r="D395" s="28" t="str">
        <f>IF($A395="","",_xll.ciqfunctions.udf.CIQ($A395,"IQ_TOTAL_REV",IQ_LTM,IQ_TODAY,"CHP",,$B$4))</f>
        <v/>
      </c>
      <c r="E395" s="28" t="str">
        <f>IF($A395="","",_xll.ciqfunctions.udf.CIQ($A395,"IQ_TOTAL_EQUITY",IQ_LTM,IQ_TODAY,"CHP",,$B$4))</f>
        <v/>
      </c>
      <c r="F395" s="28" t="str">
        <f>IF($A395="","",_xll.ciqfunctions.udf.CIQ($A395,"IQ_RETURN_CAPITAL_CHP",IQ_LTM,IQ_TODAY,"CHP"))</f>
        <v/>
      </c>
      <c r="G395" s="28" t="str">
        <f>IF($A395="","",_xll.ciqfunctions.udf.CIQ($A395,"IQ_RECURRING_EARN_ASSETS",IQ_LTM,IQ_TODAY,"CHP"))</f>
        <v/>
      </c>
      <c r="H395" s="28" t="str">
        <f>IF($A395="","",_xll.ciqfunctions.udf.CIQ($A395,"IQ_NET_WORKING_CAP_REV",IQ_LTM,IQ_TODAY,"CHP"))</f>
        <v/>
      </c>
      <c r="I395" s="28" t="str">
        <f>IF($A395="","",_xll.ciqfunctions.udf.CIQ($A395,"IQ_ASSET_TURNOVER",IQ_LTM,IQ_TODAY,"CHP"))</f>
        <v/>
      </c>
      <c r="J395" s="28" t="str">
        <f>IF($A395="","",_xll.ciqfunctions.udf.CIQ($A395,"IQ_INTAN_ASSETS_REV",IQ_LTM,IQ_TODAY,"CHP"))</f>
        <v/>
      </c>
      <c r="K395" s="28" t="str">
        <f>IF($A395="","",_xll.ciqfunctions.udf.CIQ($A395,"IQ_NET_WORKING_CAP_TOTAL_ASSETS",IQ_LTM,IQ_TODAY,"CHP"))</f>
        <v/>
      </c>
      <c r="L395" s="28" t="str">
        <f>IF($A395="","",_xll.ciqfunctions.udf.CIQ($A395,"IQ_AP_AR",IQ_LTM,IQ_TODAY,"CHP"))</f>
        <v/>
      </c>
      <c r="M395" s="28" t="str">
        <f>IF($A395="","",_xll.ciqfunctions.udf.CIQ($A395,"IQ_MGMT_RATE_RETURN",IQ_LTM,IQ_TODAY,"CHP"))</f>
        <v/>
      </c>
      <c r="N395" s="28" t="str">
        <f>IF($A395="","",_xll.ciqfunctions.udf.CIQ($A395,"IQ_GROSS_MARGIN",IQ_LTM,IQ_TODAY,"CHP"))</f>
        <v/>
      </c>
      <c r="O395" s="28" t="str">
        <f>IF($A395="","",_xll.ciqfunctions.udf.CIQ($A395,"IQ_EBITDA_MARGIN",IQ_LTM,IQ_TODAY,"CHP"))</f>
        <v/>
      </c>
      <c r="Q395" s="28" t="str">
        <f>IF($A395="","",_xll.ciqfunctions.udf.CIQ($A395,"IQ_FFO_INT",IQ_LTM,IQ_TODAY,"CHP"))</f>
        <v/>
      </c>
      <c r="R395" s="28" t="str">
        <f>IF($A395="","",_xll.ciqfunctions.udf.CIQ($A395,"IQ_EBITDA_INT",IQ_LTM,IQ_TODAY,"CHP"))</f>
        <v/>
      </c>
      <c r="S395" s="28" t="str">
        <f>IF($A395="","",_xll.ciqfunctions.udf.CIQ($A395,"IQ_FFO_TOTAL_DEBT",IQ_LTM,IQ_TODAY,"CHP"))</f>
        <v/>
      </c>
      <c r="T395" s="28" t="str">
        <f>IF($A395="","",_xll.ciqfunctions.udf.CIQ($A395,"IQ_NET_DEBT_EBITDA",IQ_LTM,IQ_TODAY,"CHP"))</f>
        <v/>
      </c>
      <c r="U395" s="28" t="str">
        <f>IF($A395="","",_xll.ciqfunctions.udf.CIQ($A395,"IQ_TOTAL_DEBT_CAP",IQ_LTM,IQ_TODAY,"CHP"))</f>
        <v/>
      </c>
      <c r="V395" s="28" t="str">
        <f>IF($A395="","",_xll.ciqfunctions.udf.CIQ($A395,"IQ_DEBT_TOTAL_LIAB",IQ_LTM,IQ_TODAY,"CHP"))</f>
        <v/>
      </c>
      <c r="W395" s="28" t="str">
        <f>IF($A395="","",_xll.ciqfunctions.udf.CIQ($A395,"IQ_TOTAL_DEBT_TOTAL_REV",IQ_LTM,IQ_TODAY,"CHP"))</f>
        <v/>
      </c>
      <c r="Y395" s="28" t="str">
        <f>IF($A395="","",_xll.ciqfunctions.udf.CIQ($A395,"IQ_FFO_PLUS_CASH_ST_DEBT",IQ_LTM,IQ_TODAY,"CHP"))</f>
        <v/>
      </c>
      <c r="Z395" s="28" t="str">
        <f>IF($A395="","",_xll.ciqfunctions.udf.CIQ($A395,"IQ_FFO_GROSS_PROFIT",IQ_LTM,IQ_TODAY,"CHP"))</f>
        <v/>
      </c>
      <c r="AA395" s="28" t="str">
        <f>IF($A395="","",_xll.ciqfunctions.udf.CIQ($A395,"IQ_BASIC_DEFENSE_INTERVAL",IQ_LTM,IQ_TODAY,"CHP"))</f>
        <v/>
      </c>
      <c r="AB395" s="28" t="str">
        <f>IF($A395="","",_xll.ciqfunctions.udf.CIQ($A395,"IQ_CURRENT_RATIO",IQ_LTM,IQ_TODAY,"CHP"))</f>
        <v/>
      </c>
      <c r="AC395" s="28" t="str">
        <f>IF($A395="","",_xll.ciqfunctions.udf.CIQ($A395,"IQ_QUICK_RATIO",IQ_LTM,IQ_TODAY,"CHP"))</f>
        <v/>
      </c>
    </row>
    <row r="396" spans="3:29" ht="12.75" customHeight="1" x14ac:dyDescent="0.2">
      <c r="C396" s="37" t="str">
        <f>IF($A396="","",_xll.ciqfunctions.udf.CIQ($A396,"IQ_PERIODDATE",IQ_LTM,IQ_TODAY,"CHP"))</f>
        <v/>
      </c>
      <c r="D396" s="28" t="str">
        <f>IF($A396="","",_xll.ciqfunctions.udf.CIQ($A396,"IQ_TOTAL_REV",IQ_LTM,IQ_TODAY,"CHP",,$B$4))</f>
        <v/>
      </c>
      <c r="E396" s="28" t="str">
        <f>IF($A396="","",_xll.ciqfunctions.udf.CIQ($A396,"IQ_TOTAL_EQUITY",IQ_LTM,IQ_TODAY,"CHP",,$B$4))</f>
        <v/>
      </c>
      <c r="F396" s="28" t="str">
        <f>IF($A396="","",_xll.ciqfunctions.udf.CIQ($A396,"IQ_RETURN_CAPITAL_CHP",IQ_LTM,IQ_TODAY,"CHP"))</f>
        <v/>
      </c>
      <c r="G396" s="28" t="str">
        <f>IF($A396="","",_xll.ciqfunctions.udf.CIQ($A396,"IQ_RECURRING_EARN_ASSETS",IQ_LTM,IQ_TODAY,"CHP"))</f>
        <v/>
      </c>
      <c r="H396" s="28" t="str">
        <f>IF($A396="","",_xll.ciqfunctions.udf.CIQ($A396,"IQ_NET_WORKING_CAP_REV",IQ_LTM,IQ_TODAY,"CHP"))</f>
        <v/>
      </c>
      <c r="I396" s="28" t="str">
        <f>IF($A396="","",_xll.ciqfunctions.udf.CIQ($A396,"IQ_ASSET_TURNOVER",IQ_LTM,IQ_TODAY,"CHP"))</f>
        <v/>
      </c>
      <c r="J396" s="28" t="str">
        <f>IF($A396="","",_xll.ciqfunctions.udf.CIQ($A396,"IQ_INTAN_ASSETS_REV",IQ_LTM,IQ_TODAY,"CHP"))</f>
        <v/>
      </c>
      <c r="K396" s="28" t="str">
        <f>IF($A396="","",_xll.ciqfunctions.udf.CIQ($A396,"IQ_NET_WORKING_CAP_TOTAL_ASSETS",IQ_LTM,IQ_TODAY,"CHP"))</f>
        <v/>
      </c>
      <c r="L396" s="28" t="str">
        <f>IF($A396="","",_xll.ciqfunctions.udf.CIQ($A396,"IQ_AP_AR",IQ_LTM,IQ_TODAY,"CHP"))</f>
        <v/>
      </c>
      <c r="M396" s="28" t="str">
        <f>IF($A396="","",_xll.ciqfunctions.udf.CIQ($A396,"IQ_MGMT_RATE_RETURN",IQ_LTM,IQ_TODAY,"CHP"))</f>
        <v/>
      </c>
      <c r="N396" s="28" t="str">
        <f>IF($A396="","",_xll.ciqfunctions.udf.CIQ($A396,"IQ_GROSS_MARGIN",IQ_LTM,IQ_TODAY,"CHP"))</f>
        <v/>
      </c>
      <c r="O396" s="28" t="str">
        <f>IF($A396="","",_xll.ciqfunctions.udf.CIQ($A396,"IQ_EBITDA_MARGIN",IQ_LTM,IQ_TODAY,"CHP"))</f>
        <v/>
      </c>
      <c r="Q396" s="28" t="str">
        <f>IF($A396="","",_xll.ciqfunctions.udf.CIQ($A396,"IQ_FFO_INT",IQ_LTM,IQ_TODAY,"CHP"))</f>
        <v/>
      </c>
      <c r="R396" s="28" t="str">
        <f>IF($A396="","",_xll.ciqfunctions.udf.CIQ($A396,"IQ_EBITDA_INT",IQ_LTM,IQ_TODAY,"CHP"))</f>
        <v/>
      </c>
      <c r="S396" s="28" t="str">
        <f>IF($A396="","",_xll.ciqfunctions.udf.CIQ($A396,"IQ_FFO_TOTAL_DEBT",IQ_LTM,IQ_TODAY,"CHP"))</f>
        <v/>
      </c>
      <c r="T396" s="28" t="str">
        <f>IF($A396="","",_xll.ciqfunctions.udf.CIQ($A396,"IQ_NET_DEBT_EBITDA",IQ_LTM,IQ_TODAY,"CHP"))</f>
        <v/>
      </c>
      <c r="U396" s="28" t="str">
        <f>IF($A396="","",_xll.ciqfunctions.udf.CIQ($A396,"IQ_TOTAL_DEBT_CAP",IQ_LTM,IQ_TODAY,"CHP"))</f>
        <v/>
      </c>
      <c r="V396" s="28" t="str">
        <f>IF($A396="","",_xll.ciqfunctions.udf.CIQ($A396,"IQ_DEBT_TOTAL_LIAB",IQ_LTM,IQ_TODAY,"CHP"))</f>
        <v/>
      </c>
      <c r="W396" s="28" t="str">
        <f>IF($A396="","",_xll.ciqfunctions.udf.CIQ($A396,"IQ_TOTAL_DEBT_TOTAL_REV",IQ_LTM,IQ_TODAY,"CHP"))</f>
        <v/>
      </c>
      <c r="Y396" s="28" t="str">
        <f>IF($A396="","",_xll.ciqfunctions.udf.CIQ($A396,"IQ_FFO_PLUS_CASH_ST_DEBT",IQ_LTM,IQ_TODAY,"CHP"))</f>
        <v/>
      </c>
      <c r="Z396" s="28" t="str">
        <f>IF($A396="","",_xll.ciqfunctions.udf.CIQ($A396,"IQ_FFO_GROSS_PROFIT",IQ_LTM,IQ_TODAY,"CHP"))</f>
        <v/>
      </c>
      <c r="AA396" s="28" t="str">
        <f>IF($A396="","",_xll.ciqfunctions.udf.CIQ($A396,"IQ_BASIC_DEFENSE_INTERVAL",IQ_LTM,IQ_TODAY,"CHP"))</f>
        <v/>
      </c>
      <c r="AB396" s="28" t="str">
        <f>IF($A396="","",_xll.ciqfunctions.udf.CIQ($A396,"IQ_CURRENT_RATIO",IQ_LTM,IQ_TODAY,"CHP"))</f>
        <v/>
      </c>
      <c r="AC396" s="28" t="str">
        <f>IF($A396="","",_xll.ciqfunctions.udf.CIQ($A396,"IQ_QUICK_RATIO",IQ_LTM,IQ_TODAY,"CHP"))</f>
        <v/>
      </c>
    </row>
    <row r="397" spans="3:29" ht="12.75" customHeight="1" x14ac:dyDescent="0.2">
      <c r="C397" s="37" t="str">
        <f>IF($A397="","",_xll.ciqfunctions.udf.CIQ($A397,"IQ_PERIODDATE",IQ_LTM,IQ_TODAY,"CHP"))</f>
        <v/>
      </c>
      <c r="D397" s="28" t="str">
        <f>IF($A397="","",_xll.ciqfunctions.udf.CIQ($A397,"IQ_TOTAL_REV",IQ_LTM,IQ_TODAY,"CHP",,$B$4))</f>
        <v/>
      </c>
      <c r="E397" s="28" t="str">
        <f>IF($A397="","",_xll.ciqfunctions.udf.CIQ($A397,"IQ_TOTAL_EQUITY",IQ_LTM,IQ_TODAY,"CHP",,$B$4))</f>
        <v/>
      </c>
      <c r="F397" s="28" t="str">
        <f>IF($A397="","",_xll.ciqfunctions.udf.CIQ($A397,"IQ_RETURN_CAPITAL_CHP",IQ_LTM,IQ_TODAY,"CHP"))</f>
        <v/>
      </c>
      <c r="G397" s="28" t="str">
        <f>IF($A397="","",_xll.ciqfunctions.udf.CIQ($A397,"IQ_RECURRING_EARN_ASSETS",IQ_LTM,IQ_TODAY,"CHP"))</f>
        <v/>
      </c>
      <c r="H397" s="28" t="str">
        <f>IF($A397="","",_xll.ciqfunctions.udf.CIQ($A397,"IQ_NET_WORKING_CAP_REV",IQ_LTM,IQ_TODAY,"CHP"))</f>
        <v/>
      </c>
      <c r="I397" s="28" t="str">
        <f>IF($A397="","",_xll.ciqfunctions.udf.CIQ($A397,"IQ_ASSET_TURNOVER",IQ_LTM,IQ_TODAY,"CHP"))</f>
        <v/>
      </c>
      <c r="J397" s="28" t="str">
        <f>IF($A397="","",_xll.ciqfunctions.udf.CIQ($A397,"IQ_INTAN_ASSETS_REV",IQ_LTM,IQ_TODAY,"CHP"))</f>
        <v/>
      </c>
      <c r="K397" s="28" t="str">
        <f>IF($A397="","",_xll.ciqfunctions.udf.CIQ($A397,"IQ_NET_WORKING_CAP_TOTAL_ASSETS",IQ_LTM,IQ_TODAY,"CHP"))</f>
        <v/>
      </c>
      <c r="L397" s="28" t="str">
        <f>IF($A397="","",_xll.ciqfunctions.udf.CIQ($A397,"IQ_AP_AR",IQ_LTM,IQ_TODAY,"CHP"))</f>
        <v/>
      </c>
      <c r="M397" s="28" t="str">
        <f>IF($A397="","",_xll.ciqfunctions.udf.CIQ($A397,"IQ_MGMT_RATE_RETURN",IQ_LTM,IQ_TODAY,"CHP"))</f>
        <v/>
      </c>
      <c r="N397" s="28" t="str">
        <f>IF($A397="","",_xll.ciqfunctions.udf.CIQ($A397,"IQ_GROSS_MARGIN",IQ_LTM,IQ_TODAY,"CHP"))</f>
        <v/>
      </c>
      <c r="O397" s="28" t="str">
        <f>IF($A397="","",_xll.ciqfunctions.udf.CIQ($A397,"IQ_EBITDA_MARGIN",IQ_LTM,IQ_TODAY,"CHP"))</f>
        <v/>
      </c>
      <c r="Q397" s="28" t="str">
        <f>IF($A397="","",_xll.ciqfunctions.udf.CIQ($A397,"IQ_FFO_INT",IQ_LTM,IQ_TODAY,"CHP"))</f>
        <v/>
      </c>
      <c r="R397" s="28" t="str">
        <f>IF($A397="","",_xll.ciqfunctions.udf.CIQ($A397,"IQ_EBITDA_INT",IQ_LTM,IQ_TODAY,"CHP"))</f>
        <v/>
      </c>
      <c r="S397" s="28" t="str">
        <f>IF($A397="","",_xll.ciqfunctions.udf.CIQ($A397,"IQ_FFO_TOTAL_DEBT",IQ_LTM,IQ_TODAY,"CHP"))</f>
        <v/>
      </c>
      <c r="T397" s="28" t="str">
        <f>IF($A397="","",_xll.ciqfunctions.udf.CIQ($A397,"IQ_NET_DEBT_EBITDA",IQ_LTM,IQ_TODAY,"CHP"))</f>
        <v/>
      </c>
      <c r="U397" s="28" t="str">
        <f>IF($A397="","",_xll.ciqfunctions.udf.CIQ($A397,"IQ_TOTAL_DEBT_CAP",IQ_LTM,IQ_TODAY,"CHP"))</f>
        <v/>
      </c>
      <c r="V397" s="28" t="str">
        <f>IF($A397="","",_xll.ciqfunctions.udf.CIQ($A397,"IQ_DEBT_TOTAL_LIAB",IQ_LTM,IQ_TODAY,"CHP"))</f>
        <v/>
      </c>
      <c r="W397" s="28" t="str">
        <f>IF($A397="","",_xll.ciqfunctions.udf.CIQ($A397,"IQ_TOTAL_DEBT_TOTAL_REV",IQ_LTM,IQ_TODAY,"CHP"))</f>
        <v/>
      </c>
      <c r="Y397" s="28" t="str">
        <f>IF($A397="","",_xll.ciqfunctions.udf.CIQ($A397,"IQ_FFO_PLUS_CASH_ST_DEBT",IQ_LTM,IQ_TODAY,"CHP"))</f>
        <v/>
      </c>
      <c r="Z397" s="28" t="str">
        <f>IF($A397="","",_xll.ciqfunctions.udf.CIQ($A397,"IQ_FFO_GROSS_PROFIT",IQ_LTM,IQ_TODAY,"CHP"))</f>
        <v/>
      </c>
      <c r="AA397" s="28" t="str">
        <f>IF($A397="","",_xll.ciqfunctions.udf.CIQ($A397,"IQ_BASIC_DEFENSE_INTERVAL",IQ_LTM,IQ_TODAY,"CHP"))</f>
        <v/>
      </c>
      <c r="AB397" s="28" t="str">
        <f>IF($A397="","",_xll.ciqfunctions.udf.CIQ($A397,"IQ_CURRENT_RATIO",IQ_LTM,IQ_TODAY,"CHP"))</f>
        <v/>
      </c>
      <c r="AC397" s="28" t="str">
        <f>IF($A397="","",_xll.ciqfunctions.udf.CIQ($A397,"IQ_QUICK_RATIO",IQ_LTM,IQ_TODAY,"CHP"))</f>
        <v/>
      </c>
    </row>
    <row r="398" spans="3:29" ht="12.75" customHeight="1" x14ac:dyDescent="0.2">
      <c r="C398" s="37" t="str">
        <f>IF($A398="","",_xll.ciqfunctions.udf.CIQ($A398,"IQ_PERIODDATE",IQ_LTM,IQ_TODAY,"CHP"))</f>
        <v/>
      </c>
      <c r="D398" s="28" t="str">
        <f>IF($A398="","",_xll.ciqfunctions.udf.CIQ($A398,"IQ_TOTAL_REV",IQ_LTM,IQ_TODAY,"CHP",,$B$4))</f>
        <v/>
      </c>
      <c r="E398" s="28" t="str">
        <f>IF($A398="","",_xll.ciqfunctions.udf.CIQ($A398,"IQ_TOTAL_EQUITY",IQ_LTM,IQ_TODAY,"CHP",,$B$4))</f>
        <v/>
      </c>
      <c r="F398" s="28" t="str">
        <f>IF($A398="","",_xll.ciqfunctions.udf.CIQ($A398,"IQ_RETURN_CAPITAL_CHP",IQ_LTM,IQ_TODAY,"CHP"))</f>
        <v/>
      </c>
      <c r="G398" s="28" t="str">
        <f>IF($A398="","",_xll.ciqfunctions.udf.CIQ($A398,"IQ_RECURRING_EARN_ASSETS",IQ_LTM,IQ_TODAY,"CHP"))</f>
        <v/>
      </c>
      <c r="H398" s="28" t="str">
        <f>IF($A398="","",_xll.ciqfunctions.udf.CIQ($A398,"IQ_NET_WORKING_CAP_REV",IQ_LTM,IQ_TODAY,"CHP"))</f>
        <v/>
      </c>
      <c r="I398" s="28" t="str">
        <f>IF($A398="","",_xll.ciqfunctions.udf.CIQ($A398,"IQ_ASSET_TURNOVER",IQ_LTM,IQ_TODAY,"CHP"))</f>
        <v/>
      </c>
      <c r="J398" s="28" t="str">
        <f>IF($A398="","",_xll.ciqfunctions.udf.CIQ($A398,"IQ_INTAN_ASSETS_REV",IQ_LTM,IQ_TODAY,"CHP"))</f>
        <v/>
      </c>
      <c r="K398" s="28" t="str">
        <f>IF($A398="","",_xll.ciqfunctions.udf.CIQ($A398,"IQ_NET_WORKING_CAP_TOTAL_ASSETS",IQ_LTM,IQ_TODAY,"CHP"))</f>
        <v/>
      </c>
      <c r="L398" s="28" t="str">
        <f>IF($A398="","",_xll.ciqfunctions.udf.CIQ($A398,"IQ_AP_AR",IQ_LTM,IQ_TODAY,"CHP"))</f>
        <v/>
      </c>
      <c r="M398" s="28" t="str">
        <f>IF($A398="","",_xll.ciqfunctions.udf.CIQ($A398,"IQ_MGMT_RATE_RETURN",IQ_LTM,IQ_TODAY,"CHP"))</f>
        <v/>
      </c>
      <c r="N398" s="28" t="str">
        <f>IF($A398="","",_xll.ciqfunctions.udf.CIQ($A398,"IQ_GROSS_MARGIN",IQ_LTM,IQ_TODAY,"CHP"))</f>
        <v/>
      </c>
      <c r="O398" s="28" t="str">
        <f>IF($A398="","",_xll.ciqfunctions.udf.CIQ($A398,"IQ_EBITDA_MARGIN",IQ_LTM,IQ_TODAY,"CHP"))</f>
        <v/>
      </c>
      <c r="Q398" s="28" t="str">
        <f>IF($A398="","",_xll.ciqfunctions.udf.CIQ($A398,"IQ_FFO_INT",IQ_LTM,IQ_TODAY,"CHP"))</f>
        <v/>
      </c>
      <c r="R398" s="28" t="str">
        <f>IF($A398="","",_xll.ciqfunctions.udf.CIQ($A398,"IQ_EBITDA_INT",IQ_LTM,IQ_TODAY,"CHP"))</f>
        <v/>
      </c>
      <c r="S398" s="28" t="str">
        <f>IF($A398="","",_xll.ciqfunctions.udf.CIQ($A398,"IQ_FFO_TOTAL_DEBT",IQ_LTM,IQ_TODAY,"CHP"))</f>
        <v/>
      </c>
      <c r="T398" s="28" t="str">
        <f>IF($A398="","",_xll.ciqfunctions.udf.CIQ($A398,"IQ_NET_DEBT_EBITDA",IQ_LTM,IQ_TODAY,"CHP"))</f>
        <v/>
      </c>
      <c r="U398" s="28" t="str">
        <f>IF($A398="","",_xll.ciqfunctions.udf.CIQ($A398,"IQ_TOTAL_DEBT_CAP",IQ_LTM,IQ_TODAY,"CHP"))</f>
        <v/>
      </c>
      <c r="V398" s="28" t="str">
        <f>IF($A398="","",_xll.ciqfunctions.udf.CIQ($A398,"IQ_DEBT_TOTAL_LIAB",IQ_LTM,IQ_TODAY,"CHP"))</f>
        <v/>
      </c>
      <c r="W398" s="28" t="str">
        <f>IF($A398="","",_xll.ciqfunctions.udf.CIQ($A398,"IQ_TOTAL_DEBT_TOTAL_REV",IQ_LTM,IQ_TODAY,"CHP"))</f>
        <v/>
      </c>
      <c r="Y398" s="28" t="str">
        <f>IF($A398="","",_xll.ciqfunctions.udf.CIQ($A398,"IQ_FFO_PLUS_CASH_ST_DEBT",IQ_LTM,IQ_TODAY,"CHP"))</f>
        <v/>
      </c>
      <c r="Z398" s="28" t="str">
        <f>IF($A398="","",_xll.ciqfunctions.udf.CIQ($A398,"IQ_FFO_GROSS_PROFIT",IQ_LTM,IQ_TODAY,"CHP"))</f>
        <v/>
      </c>
      <c r="AA398" s="28" t="str">
        <f>IF($A398="","",_xll.ciqfunctions.udf.CIQ($A398,"IQ_BASIC_DEFENSE_INTERVAL",IQ_LTM,IQ_TODAY,"CHP"))</f>
        <v/>
      </c>
      <c r="AB398" s="28" t="str">
        <f>IF($A398="","",_xll.ciqfunctions.udf.CIQ($A398,"IQ_CURRENT_RATIO",IQ_LTM,IQ_TODAY,"CHP"))</f>
        <v/>
      </c>
      <c r="AC398" s="28" t="str">
        <f>IF($A398="","",_xll.ciqfunctions.udf.CIQ($A398,"IQ_QUICK_RATIO",IQ_LTM,IQ_TODAY,"CHP"))</f>
        <v/>
      </c>
    </row>
    <row r="399" spans="3:29" ht="12.75" customHeight="1" x14ac:dyDescent="0.2">
      <c r="C399" s="37" t="str">
        <f>IF($A399="","",_xll.ciqfunctions.udf.CIQ($A399,"IQ_PERIODDATE",IQ_LTM,IQ_TODAY,"CHP"))</f>
        <v/>
      </c>
      <c r="D399" s="28" t="str">
        <f>IF($A399="","",_xll.ciqfunctions.udf.CIQ($A399,"IQ_TOTAL_REV",IQ_LTM,IQ_TODAY,"CHP",,$B$4))</f>
        <v/>
      </c>
      <c r="E399" s="28" t="str">
        <f>IF($A399="","",_xll.ciqfunctions.udf.CIQ($A399,"IQ_TOTAL_EQUITY",IQ_LTM,IQ_TODAY,"CHP",,$B$4))</f>
        <v/>
      </c>
      <c r="F399" s="28" t="str">
        <f>IF($A399="","",_xll.ciqfunctions.udf.CIQ($A399,"IQ_RETURN_CAPITAL_CHP",IQ_LTM,IQ_TODAY,"CHP"))</f>
        <v/>
      </c>
      <c r="G399" s="28" t="str">
        <f>IF($A399="","",_xll.ciqfunctions.udf.CIQ($A399,"IQ_RECURRING_EARN_ASSETS",IQ_LTM,IQ_TODAY,"CHP"))</f>
        <v/>
      </c>
      <c r="H399" s="28" t="str">
        <f>IF($A399="","",_xll.ciqfunctions.udf.CIQ($A399,"IQ_NET_WORKING_CAP_REV",IQ_LTM,IQ_TODAY,"CHP"))</f>
        <v/>
      </c>
      <c r="I399" s="28" t="str">
        <f>IF($A399="","",_xll.ciqfunctions.udf.CIQ($A399,"IQ_ASSET_TURNOVER",IQ_LTM,IQ_TODAY,"CHP"))</f>
        <v/>
      </c>
      <c r="J399" s="28" t="str">
        <f>IF($A399="","",_xll.ciqfunctions.udf.CIQ($A399,"IQ_INTAN_ASSETS_REV",IQ_LTM,IQ_TODAY,"CHP"))</f>
        <v/>
      </c>
      <c r="K399" s="28" t="str">
        <f>IF($A399="","",_xll.ciqfunctions.udf.CIQ($A399,"IQ_NET_WORKING_CAP_TOTAL_ASSETS",IQ_LTM,IQ_TODAY,"CHP"))</f>
        <v/>
      </c>
      <c r="L399" s="28" t="str">
        <f>IF($A399="","",_xll.ciqfunctions.udf.CIQ($A399,"IQ_AP_AR",IQ_LTM,IQ_TODAY,"CHP"))</f>
        <v/>
      </c>
      <c r="M399" s="28" t="str">
        <f>IF($A399="","",_xll.ciqfunctions.udf.CIQ($A399,"IQ_MGMT_RATE_RETURN",IQ_LTM,IQ_TODAY,"CHP"))</f>
        <v/>
      </c>
      <c r="N399" s="28" t="str">
        <f>IF($A399="","",_xll.ciqfunctions.udf.CIQ($A399,"IQ_GROSS_MARGIN",IQ_LTM,IQ_TODAY,"CHP"))</f>
        <v/>
      </c>
      <c r="O399" s="28" t="str">
        <f>IF($A399="","",_xll.ciqfunctions.udf.CIQ($A399,"IQ_EBITDA_MARGIN",IQ_LTM,IQ_TODAY,"CHP"))</f>
        <v/>
      </c>
      <c r="Q399" s="28" t="str">
        <f>IF($A399="","",_xll.ciqfunctions.udf.CIQ($A399,"IQ_FFO_INT",IQ_LTM,IQ_TODAY,"CHP"))</f>
        <v/>
      </c>
      <c r="R399" s="28" t="str">
        <f>IF($A399="","",_xll.ciqfunctions.udf.CIQ($A399,"IQ_EBITDA_INT",IQ_LTM,IQ_TODAY,"CHP"))</f>
        <v/>
      </c>
      <c r="S399" s="28" t="str">
        <f>IF($A399="","",_xll.ciqfunctions.udf.CIQ($A399,"IQ_FFO_TOTAL_DEBT",IQ_LTM,IQ_TODAY,"CHP"))</f>
        <v/>
      </c>
      <c r="T399" s="28" t="str">
        <f>IF($A399="","",_xll.ciqfunctions.udf.CIQ($A399,"IQ_NET_DEBT_EBITDA",IQ_LTM,IQ_TODAY,"CHP"))</f>
        <v/>
      </c>
      <c r="U399" s="28" t="str">
        <f>IF($A399="","",_xll.ciqfunctions.udf.CIQ($A399,"IQ_TOTAL_DEBT_CAP",IQ_LTM,IQ_TODAY,"CHP"))</f>
        <v/>
      </c>
      <c r="V399" s="28" t="str">
        <f>IF($A399="","",_xll.ciqfunctions.udf.CIQ($A399,"IQ_DEBT_TOTAL_LIAB",IQ_LTM,IQ_TODAY,"CHP"))</f>
        <v/>
      </c>
      <c r="W399" s="28" t="str">
        <f>IF($A399="","",_xll.ciqfunctions.udf.CIQ($A399,"IQ_TOTAL_DEBT_TOTAL_REV",IQ_LTM,IQ_TODAY,"CHP"))</f>
        <v/>
      </c>
      <c r="Y399" s="28" t="str">
        <f>IF($A399="","",_xll.ciqfunctions.udf.CIQ($A399,"IQ_FFO_PLUS_CASH_ST_DEBT",IQ_LTM,IQ_TODAY,"CHP"))</f>
        <v/>
      </c>
      <c r="Z399" s="28" t="str">
        <f>IF($A399="","",_xll.ciqfunctions.udf.CIQ($A399,"IQ_FFO_GROSS_PROFIT",IQ_LTM,IQ_TODAY,"CHP"))</f>
        <v/>
      </c>
      <c r="AA399" s="28" t="str">
        <f>IF($A399="","",_xll.ciqfunctions.udf.CIQ($A399,"IQ_BASIC_DEFENSE_INTERVAL",IQ_LTM,IQ_TODAY,"CHP"))</f>
        <v/>
      </c>
      <c r="AB399" s="28" t="str">
        <f>IF($A399="","",_xll.ciqfunctions.udf.CIQ($A399,"IQ_CURRENT_RATIO",IQ_LTM,IQ_TODAY,"CHP"))</f>
        <v/>
      </c>
      <c r="AC399" s="28" t="str">
        <f>IF($A399="","",_xll.ciqfunctions.udf.CIQ($A399,"IQ_QUICK_RATIO",IQ_LTM,IQ_TODAY,"CHP"))</f>
        <v/>
      </c>
    </row>
    <row r="400" spans="3:29" ht="12.75" customHeight="1" x14ac:dyDescent="0.2">
      <c r="C400" s="37" t="str">
        <f>IF($A400="","",_xll.ciqfunctions.udf.CIQ($A400,"IQ_PERIODDATE",IQ_LTM,IQ_TODAY,"CHP"))</f>
        <v/>
      </c>
      <c r="D400" s="28" t="str">
        <f>IF($A400="","",_xll.ciqfunctions.udf.CIQ($A400,"IQ_TOTAL_REV",IQ_LTM,IQ_TODAY,"CHP",,$B$4))</f>
        <v/>
      </c>
      <c r="E400" s="28" t="str">
        <f>IF($A400="","",_xll.ciqfunctions.udf.CIQ($A400,"IQ_TOTAL_EQUITY",IQ_LTM,IQ_TODAY,"CHP",,$B$4))</f>
        <v/>
      </c>
      <c r="F400" s="28" t="str">
        <f>IF($A400="","",_xll.ciqfunctions.udf.CIQ($A400,"IQ_RETURN_CAPITAL_CHP",IQ_LTM,IQ_TODAY,"CHP"))</f>
        <v/>
      </c>
      <c r="G400" s="28" t="str">
        <f>IF($A400="","",_xll.ciqfunctions.udf.CIQ($A400,"IQ_RECURRING_EARN_ASSETS",IQ_LTM,IQ_TODAY,"CHP"))</f>
        <v/>
      </c>
      <c r="H400" s="28" t="str">
        <f>IF($A400="","",_xll.ciqfunctions.udf.CIQ($A400,"IQ_NET_WORKING_CAP_REV",IQ_LTM,IQ_TODAY,"CHP"))</f>
        <v/>
      </c>
      <c r="I400" s="28" t="str">
        <f>IF($A400="","",_xll.ciqfunctions.udf.CIQ($A400,"IQ_ASSET_TURNOVER",IQ_LTM,IQ_TODAY,"CHP"))</f>
        <v/>
      </c>
      <c r="J400" s="28" t="str">
        <f>IF($A400="","",_xll.ciqfunctions.udf.CIQ($A400,"IQ_INTAN_ASSETS_REV",IQ_LTM,IQ_TODAY,"CHP"))</f>
        <v/>
      </c>
      <c r="K400" s="28" t="str">
        <f>IF($A400="","",_xll.ciqfunctions.udf.CIQ($A400,"IQ_NET_WORKING_CAP_TOTAL_ASSETS",IQ_LTM,IQ_TODAY,"CHP"))</f>
        <v/>
      </c>
      <c r="L400" s="28" t="str">
        <f>IF($A400="","",_xll.ciqfunctions.udf.CIQ($A400,"IQ_AP_AR",IQ_LTM,IQ_TODAY,"CHP"))</f>
        <v/>
      </c>
      <c r="M400" s="28" t="str">
        <f>IF($A400="","",_xll.ciqfunctions.udf.CIQ($A400,"IQ_MGMT_RATE_RETURN",IQ_LTM,IQ_TODAY,"CHP"))</f>
        <v/>
      </c>
      <c r="N400" s="28" t="str">
        <f>IF($A400="","",_xll.ciqfunctions.udf.CIQ($A400,"IQ_GROSS_MARGIN",IQ_LTM,IQ_TODAY,"CHP"))</f>
        <v/>
      </c>
      <c r="O400" s="28" t="str">
        <f>IF($A400="","",_xll.ciqfunctions.udf.CIQ($A400,"IQ_EBITDA_MARGIN",IQ_LTM,IQ_TODAY,"CHP"))</f>
        <v/>
      </c>
      <c r="Q400" s="28" t="str">
        <f>IF($A400="","",_xll.ciqfunctions.udf.CIQ($A400,"IQ_FFO_INT",IQ_LTM,IQ_TODAY,"CHP"))</f>
        <v/>
      </c>
      <c r="R400" s="28" t="str">
        <f>IF($A400="","",_xll.ciqfunctions.udf.CIQ($A400,"IQ_EBITDA_INT",IQ_LTM,IQ_TODAY,"CHP"))</f>
        <v/>
      </c>
      <c r="S400" s="28" t="str">
        <f>IF($A400="","",_xll.ciqfunctions.udf.CIQ($A400,"IQ_FFO_TOTAL_DEBT",IQ_LTM,IQ_TODAY,"CHP"))</f>
        <v/>
      </c>
      <c r="T400" s="28" t="str">
        <f>IF($A400="","",_xll.ciqfunctions.udf.CIQ($A400,"IQ_NET_DEBT_EBITDA",IQ_LTM,IQ_TODAY,"CHP"))</f>
        <v/>
      </c>
      <c r="U400" s="28" t="str">
        <f>IF($A400="","",_xll.ciqfunctions.udf.CIQ($A400,"IQ_TOTAL_DEBT_CAP",IQ_LTM,IQ_TODAY,"CHP"))</f>
        <v/>
      </c>
      <c r="V400" s="28" t="str">
        <f>IF($A400="","",_xll.ciqfunctions.udf.CIQ($A400,"IQ_DEBT_TOTAL_LIAB",IQ_LTM,IQ_TODAY,"CHP"))</f>
        <v/>
      </c>
      <c r="W400" s="28" t="str">
        <f>IF($A400="","",_xll.ciqfunctions.udf.CIQ($A400,"IQ_TOTAL_DEBT_TOTAL_REV",IQ_LTM,IQ_TODAY,"CHP"))</f>
        <v/>
      </c>
      <c r="Y400" s="28" t="str">
        <f>IF($A400="","",_xll.ciqfunctions.udf.CIQ($A400,"IQ_FFO_PLUS_CASH_ST_DEBT",IQ_LTM,IQ_TODAY,"CHP"))</f>
        <v/>
      </c>
      <c r="Z400" s="28" t="str">
        <f>IF($A400="","",_xll.ciqfunctions.udf.CIQ($A400,"IQ_FFO_GROSS_PROFIT",IQ_LTM,IQ_TODAY,"CHP"))</f>
        <v/>
      </c>
      <c r="AA400" s="28" t="str">
        <f>IF($A400="","",_xll.ciqfunctions.udf.CIQ($A400,"IQ_BASIC_DEFENSE_INTERVAL",IQ_LTM,IQ_TODAY,"CHP"))</f>
        <v/>
      </c>
      <c r="AB400" s="28" t="str">
        <f>IF($A400="","",_xll.ciqfunctions.udf.CIQ($A400,"IQ_CURRENT_RATIO",IQ_LTM,IQ_TODAY,"CHP"))</f>
        <v/>
      </c>
      <c r="AC400" s="28" t="str">
        <f>IF($A400="","",_xll.ciqfunctions.udf.CIQ($A400,"IQ_QUICK_RATIO",IQ_LTM,IQ_TODAY,"CHP"))</f>
        <v/>
      </c>
    </row>
    <row r="401" spans="3:29" ht="12.75" customHeight="1" x14ac:dyDescent="0.2">
      <c r="C401" s="37" t="str">
        <f>IF($A401="","",_xll.ciqfunctions.udf.CIQ($A401,"IQ_PERIODDATE",IQ_LTM,IQ_TODAY,"CHP"))</f>
        <v/>
      </c>
      <c r="D401" s="28" t="str">
        <f>IF($A401="","",_xll.ciqfunctions.udf.CIQ($A401,"IQ_TOTAL_REV",IQ_LTM,IQ_TODAY,"CHP",,$B$4))</f>
        <v/>
      </c>
      <c r="E401" s="28" t="str">
        <f>IF($A401="","",_xll.ciqfunctions.udf.CIQ($A401,"IQ_TOTAL_EQUITY",IQ_LTM,IQ_TODAY,"CHP",,$B$4))</f>
        <v/>
      </c>
      <c r="F401" s="28" t="str">
        <f>IF($A401="","",_xll.ciqfunctions.udf.CIQ($A401,"IQ_RETURN_CAPITAL_CHP",IQ_LTM,IQ_TODAY,"CHP"))</f>
        <v/>
      </c>
      <c r="G401" s="28" t="str">
        <f>IF($A401="","",_xll.ciqfunctions.udf.CIQ($A401,"IQ_RECURRING_EARN_ASSETS",IQ_LTM,IQ_TODAY,"CHP"))</f>
        <v/>
      </c>
      <c r="H401" s="28" t="str">
        <f>IF($A401="","",_xll.ciqfunctions.udf.CIQ($A401,"IQ_NET_WORKING_CAP_REV",IQ_LTM,IQ_TODAY,"CHP"))</f>
        <v/>
      </c>
      <c r="I401" s="28" t="str">
        <f>IF($A401="","",_xll.ciqfunctions.udf.CIQ($A401,"IQ_ASSET_TURNOVER",IQ_LTM,IQ_TODAY,"CHP"))</f>
        <v/>
      </c>
      <c r="J401" s="28" t="str">
        <f>IF($A401="","",_xll.ciqfunctions.udf.CIQ($A401,"IQ_INTAN_ASSETS_REV",IQ_LTM,IQ_TODAY,"CHP"))</f>
        <v/>
      </c>
      <c r="K401" s="28" t="str">
        <f>IF($A401="","",_xll.ciqfunctions.udf.CIQ($A401,"IQ_NET_WORKING_CAP_TOTAL_ASSETS",IQ_LTM,IQ_TODAY,"CHP"))</f>
        <v/>
      </c>
      <c r="L401" s="28" t="str">
        <f>IF($A401="","",_xll.ciqfunctions.udf.CIQ($A401,"IQ_AP_AR",IQ_LTM,IQ_TODAY,"CHP"))</f>
        <v/>
      </c>
      <c r="M401" s="28" t="str">
        <f>IF($A401="","",_xll.ciqfunctions.udf.CIQ($A401,"IQ_MGMT_RATE_RETURN",IQ_LTM,IQ_TODAY,"CHP"))</f>
        <v/>
      </c>
      <c r="N401" s="28" t="str">
        <f>IF($A401="","",_xll.ciqfunctions.udf.CIQ($A401,"IQ_GROSS_MARGIN",IQ_LTM,IQ_TODAY,"CHP"))</f>
        <v/>
      </c>
      <c r="O401" s="28" t="str">
        <f>IF($A401="","",_xll.ciqfunctions.udf.CIQ($A401,"IQ_EBITDA_MARGIN",IQ_LTM,IQ_TODAY,"CHP"))</f>
        <v/>
      </c>
      <c r="Q401" s="28" t="str">
        <f>IF($A401="","",_xll.ciqfunctions.udf.CIQ($A401,"IQ_FFO_INT",IQ_LTM,IQ_TODAY,"CHP"))</f>
        <v/>
      </c>
      <c r="R401" s="28" t="str">
        <f>IF($A401="","",_xll.ciqfunctions.udf.CIQ($A401,"IQ_EBITDA_INT",IQ_LTM,IQ_TODAY,"CHP"))</f>
        <v/>
      </c>
      <c r="S401" s="28" t="str">
        <f>IF($A401="","",_xll.ciqfunctions.udf.CIQ($A401,"IQ_FFO_TOTAL_DEBT",IQ_LTM,IQ_TODAY,"CHP"))</f>
        <v/>
      </c>
      <c r="T401" s="28" t="str">
        <f>IF($A401="","",_xll.ciqfunctions.udf.CIQ($A401,"IQ_NET_DEBT_EBITDA",IQ_LTM,IQ_TODAY,"CHP"))</f>
        <v/>
      </c>
      <c r="U401" s="28" t="str">
        <f>IF($A401="","",_xll.ciqfunctions.udf.CIQ($A401,"IQ_TOTAL_DEBT_CAP",IQ_LTM,IQ_TODAY,"CHP"))</f>
        <v/>
      </c>
      <c r="V401" s="28" t="str">
        <f>IF($A401="","",_xll.ciqfunctions.udf.CIQ($A401,"IQ_DEBT_TOTAL_LIAB",IQ_LTM,IQ_TODAY,"CHP"))</f>
        <v/>
      </c>
      <c r="W401" s="28" t="str">
        <f>IF($A401="","",_xll.ciqfunctions.udf.CIQ($A401,"IQ_TOTAL_DEBT_TOTAL_REV",IQ_LTM,IQ_TODAY,"CHP"))</f>
        <v/>
      </c>
      <c r="Y401" s="28" t="str">
        <f>IF($A401="","",_xll.ciqfunctions.udf.CIQ($A401,"IQ_FFO_PLUS_CASH_ST_DEBT",IQ_LTM,IQ_TODAY,"CHP"))</f>
        <v/>
      </c>
      <c r="Z401" s="28" t="str">
        <f>IF($A401="","",_xll.ciqfunctions.udf.CIQ($A401,"IQ_FFO_GROSS_PROFIT",IQ_LTM,IQ_TODAY,"CHP"))</f>
        <v/>
      </c>
      <c r="AA401" s="28" t="str">
        <f>IF($A401="","",_xll.ciqfunctions.udf.CIQ($A401,"IQ_BASIC_DEFENSE_INTERVAL",IQ_LTM,IQ_TODAY,"CHP"))</f>
        <v/>
      </c>
      <c r="AB401" s="28" t="str">
        <f>IF($A401="","",_xll.ciqfunctions.udf.CIQ($A401,"IQ_CURRENT_RATIO",IQ_LTM,IQ_TODAY,"CHP"))</f>
        <v/>
      </c>
      <c r="AC401" s="28" t="str">
        <f>IF($A401="","",_xll.ciqfunctions.udf.CIQ($A401,"IQ_QUICK_RATIO",IQ_LTM,IQ_TODAY,"CHP"))</f>
        <v/>
      </c>
    </row>
    <row r="402" spans="3:29" ht="12.75" customHeight="1" x14ac:dyDescent="0.2">
      <c r="C402" s="37" t="str">
        <f>IF($A402="","",_xll.ciqfunctions.udf.CIQ($A402,"IQ_PERIODDATE",IQ_LTM,IQ_TODAY,"CHP"))</f>
        <v/>
      </c>
      <c r="D402" s="28" t="str">
        <f>IF($A402="","",_xll.ciqfunctions.udf.CIQ($A402,"IQ_TOTAL_REV",IQ_LTM,IQ_TODAY,"CHP",,$B$4))</f>
        <v/>
      </c>
      <c r="E402" s="28" t="str">
        <f>IF($A402="","",_xll.ciqfunctions.udf.CIQ($A402,"IQ_TOTAL_EQUITY",IQ_LTM,IQ_TODAY,"CHP",,$B$4))</f>
        <v/>
      </c>
      <c r="F402" s="28" t="str">
        <f>IF($A402="","",_xll.ciqfunctions.udf.CIQ($A402,"IQ_RETURN_CAPITAL_CHP",IQ_LTM,IQ_TODAY,"CHP"))</f>
        <v/>
      </c>
      <c r="G402" s="28" t="str">
        <f>IF($A402="","",_xll.ciqfunctions.udf.CIQ($A402,"IQ_RECURRING_EARN_ASSETS",IQ_LTM,IQ_TODAY,"CHP"))</f>
        <v/>
      </c>
      <c r="H402" s="28" t="str">
        <f>IF($A402="","",_xll.ciqfunctions.udf.CIQ($A402,"IQ_NET_WORKING_CAP_REV",IQ_LTM,IQ_TODAY,"CHP"))</f>
        <v/>
      </c>
      <c r="I402" s="28" t="str">
        <f>IF($A402="","",_xll.ciqfunctions.udf.CIQ($A402,"IQ_ASSET_TURNOVER",IQ_LTM,IQ_TODAY,"CHP"))</f>
        <v/>
      </c>
      <c r="J402" s="28" t="str">
        <f>IF($A402="","",_xll.ciqfunctions.udf.CIQ($A402,"IQ_INTAN_ASSETS_REV",IQ_LTM,IQ_TODAY,"CHP"))</f>
        <v/>
      </c>
      <c r="K402" s="28" t="str">
        <f>IF($A402="","",_xll.ciqfunctions.udf.CIQ($A402,"IQ_NET_WORKING_CAP_TOTAL_ASSETS",IQ_LTM,IQ_TODAY,"CHP"))</f>
        <v/>
      </c>
      <c r="L402" s="28" t="str">
        <f>IF($A402="","",_xll.ciqfunctions.udf.CIQ($A402,"IQ_AP_AR",IQ_LTM,IQ_TODAY,"CHP"))</f>
        <v/>
      </c>
      <c r="M402" s="28" t="str">
        <f>IF($A402="","",_xll.ciqfunctions.udf.CIQ($A402,"IQ_MGMT_RATE_RETURN",IQ_LTM,IQ_TODAY,"CHP"))</f>
        <v/>
      </c>
      <c r="N402" s="28" t="str">
        <f>IF($A402="","",_xll.ciqfunctions.udf.CIQ($A402,"IQ_GROSS_MARGIN",IQ_LTM,IQ_TODAY,"CHP"))</f>
        <v/>
      </c>
      <c r="O402" s="28" t="str">
        <f>IF($A402="","",_xll.ciqfunctions.udf.CIQ($A402,"IQ_EBITDA_MARGIN",IQ_LTM,IQ_TODAY,"CHP"))</f>
        <v/>
      </c>
      <c r="Q402" s="28" t="str">
        <f>IF($A402="","",_xll.ciqfunctions.udf.CIQ($A402,"IQ_FFO_INT",IQ_LTM,IQ_TODAY,"CHP"))</f>
        <v/>
      </c>
      <c r="R402" s="28" t="str">
        <f>IF($A402="","",_xll.ciqfunctions.udf.CIQ($A402,"IQ_EBITDA_INT",IQ_LTM,IQ_TODAY,"CHP"))</f>
        <v/>
      </c>
      <c r="S402" s="28" t="str">
        <f>IF($A402="","",_xll.ciqfunctions.udf.CIQ($A402,"IQ_FFO_TOTAL_DEBT",IQ_LTM,IQ_TODAY,"CHP"))</f>
        <v/>
      </c>
      <c r="T402" s="28" t="str">
        <f>IF($A402="","",_xll.ciqfunctions.udf.CIQ($A402,"IQ_NET_DEBT_EBITDA",IQ_LTM,IQ_TODAY,"CHP"))</f>
        <v/>
      </c>
      <c r="U402" s="28" t="str">
        <f>IF($A402="","",_xll.ciqfunctions.udf.CIQ($A402,"IQ_TOTAL_DEBT_CAP",IQ_LTM,IQ_TODAY,"CHP"))</f>
        <v/>
      </c>
      <c r="V402" s="28" t="str">
        <f>IF($A402="","",_xll.ciqfunctions.udf.CIQ($A402,"IQ_DEBT_TOTAL_LIAB",IQ_LTM,IQ_TODAY,"CHP"))</f>
        <v/>
      </c>
      <c r="W402" s="28" t="str">
        <f>IF($A402="","",_xll.ciqfunctions.udf.CIQ($A402,"IQ_TOTAL_DEBT_TOTAL_REV",IQ_LTM,IQ_TODAY,"CHP"))</f>
        <v/>
      </c>
      <c r="Y402" s="28" t="str">
        <f>IF($A402="","",_xll.ciqfunctions.udf.CIQ($A402,"IQ_FFO_PLUS_CASH_ST_DEBT",IQ_LTM,IQ_TODAY,"CHP"))</f>
        <v/>
      </c>
      <c r="Z402" s="28" t="str">
        <f>IF($A402="","",_xll.ciqfunctions.udf.CIQ($A402,"IQ_FFO_GROSS_PROFIT",IQ_LTM,IQ_TODAY,"CHP"))</f>
        <v/>
      </c>
      <c r="AA402" s="28" t="str">
        <f>IF($A402="","",_xll.ciqfunctions.udf.CIQ($A402,"IQ_BASIC_DEFENSE_INTERVAL",IQ_LTM,IQ_TODAY,"CHP"))</f>
        <v/>
      </c>
      <c r="AB402" s="28" t="str">
        <f>IF($A402="","",_xll.ciqfunctions.udf.CIQ($A402,"IQ_CURRENT_RATIO",IQ_LTM,IQ_TODAY,"CHP"))</f>
        <v/>
      </c>
      <c r="AC402" s="28" t="str">
        <f>IF($A402="","",_xll.ciqfunctions.udf.CIQ($A402,"IQ_QUICK_RATIO",IQ_LTM,IQ_TODAY,"CHP"))</f>
        <v/>
      </c>
    </row>
    <row r="403" spans="3:29" ht="12.75" customHeight="1" x14ac:dyDescent="0.2">
      <c r="C403" s="37" t="str">
        <f>IF($A403="","",_xll.ciqfunctions.udf.CIQ($A403,"IQ_PERIODDATE",IQ_LTM,IQ_TODAY,"CHP"))</f>
        <v/>
      </c>
      <c r="D403" s="28" t="str">
        <f>IF($A403="","",_xll.ciqfunctions.udf.CIQ($A403,"IQ_TOTAL_REV",IQ_LTM,IQ_TODAY,"CHP",,$B$4))</f>
        <v/>
      </c>
      <c r="E403" s="28" t="str">
        <f>IF($A403="","",_xll.ciqfunctions.udf.CIQ($A403,"IQ_TOTAL_EQUITY",IQ_LTM,IQ_TODAY,"CHP",,$B$4))</f>
        <v/>
      </c>
      <c r="F403" s="28" t="str">
        <f>IF($A403="","",_xll.ciqfunctions.udf.CIQ($A403,"IQ_RETURN_CAPITAL_CHP",IQ_LTM,IQ_TODAY,"CHP"))</f>
        <v/>
      </c>
      <c r="G403" s="28" t="str">
        <f>IF($A403="","",_xll.ciqfunctions.udf.CIQ($A403,"IQ_RECURRING_EARN_ASSETS",IQ_LTM,IQ_TODAY,"CHP"))</f>
        <v/>
      </c>
      <c r="H403" s="28" t="str">
        <f>IF($A403="","",_xll.ciqfunctions.udf.CIQ($A403,"IQ_NET_WORKING_CAP_REV",IQ_LTM,IQ_TODAY,"CHP"))</f>
        <v/>
      </c>
      <c r="I403" s="28" t="str">
        <f>IF($A403="","",_xll.ciqfunctions.udf.CIQ($A403,"IQ_ASSET_TURNOVER",IQ_LTM,IQ_TODAY,"CHP"))</f>
        <v/>
      </c>
      <c r="J403" s="28" t="str">
        <f>IF($A403="","",_xll.ciqfunctions.udf.CIQ($A403,"IQ_INTAN_ASSETS_REV",IQ_LTM,IQ_TODAY,"CHP"))</f>
        <v/>
      </c>
      <c r="K403" s="28" t="str">
        <f>IF($A403="","",_xll.ciqfunctions.udf.CIQ($A403,"IQ_NET_WORKING_CAP_TOTAL_ASSETS",IQ_LTM,IQ_TODAY,"CHP"))</f>
        <v/>
      </c>
      <c r="L403" s="28" t="str">
        <f>IF($A403="","",_xll.ciqfunctions.udf.CIQ($A403,"IQ_AP_AR",IQ_LTM,IQ_TODAY,"CHP"))</f>
        <v/>
      </c>
      <c r="M403" s="28" t="str">
        <f>IF($A403="","",_xll.ciqfunctions.udf.CIQ($A403,"IQ_MGMT_RATE_RETURN",IQ_LTM,IQ_TODAY,"CHP"))</f>
        <v/>
      </c>
      <c r="N403" s="28" t="str">
        <f>IF($A403="","",_xll.ciqfunctions.udf.CIQ($A403,"IQ_GROSS_MARGIN",IQ_LTM,IQ_TODAY,"CHP"))</f>
        <v/>
      </c>
      <c r="O403" s="28" t="str">
        <f>IF($A403="","",_xll.ciqfunctions.udf.CIQ($A403,"IQ_EBITDA_MARGIN",IQ_LTM,IQ_TODAY,"CHP"))</f>
        <v/>
      </c>
      <c r="Q403" s="28" t="str">
        <f>IF($A403="","",_xll.ciqfunctions.udf.CIQ($A403,"IQ_FFO_INT",IQ_LTM,IQ_TODAY,"CHP"))</f>
        <v/>
      </c>
      <c r="R403" s="28" t="str">
        <f>IF($A403="","",_xll.ciqfunctions.udf.CIQ($A403,"IQ_EBITDA_INT",IQ_LTM,IQ_TODAY,"CHP"))</f>
        <v/>
      </c>
      <c r="S403" s="28" t="str">
        <f>IF($A403="","",_xll.ciqfunctions.udf.CIQ($A403,"IQ_FFO_TOTAL_DEBT",IQ_LTM,IQ_TODAY,"CHP"))</f>
        <v/>
      </c>
      <c r="T403" s="28" t="str">
        <f>IF($A403="","",_xll.ciqfunctions.udf.CIQ($A403,"IQ_NET_DEBT_EBITDA",IQ_LTM,IQ_TODAY,"CHP"))</f>
        <v/>
      </c>
      <c r="U403" s="28" t="str">
        <f>IF($A403="","",_xll.ciqfunctions.udf.CIQ($A403,"IQ_TOTAL_DEBT_CAP",IQ_LTM,IQ_TODAY,"CHP"))</f>
        <v/>
      </c>
      <c r="V403" s="28" t="str">
        <f>IF($A403="","",_xll.ciqfunctions.udf.CIQ($A403,"IQ_DEBT_TOTAL_LIAB",IQ_LTM,IQ_TODAY,"CHP"))</f>
        <v/>
      </c>
      <c r="W403" s="28" t="str">
        <f>IF($A403="","",_xll.ciqfunctions.udf.CIQ($A403,"IQ_TOTAL_DEBT_TOTAL_REV",IQ_LTM,IQ_TODAY,"CHP"))</f>
        <v/>
      </c>
      <c r="Y403" s="28" t="str">
        <f>IF($A403="","",_xll.ciqfunctions.udf.CIQ($A403,"IQ_FFO_PLUS_CASH_ST_DEBT",IQ_LTM,IQ_TODAY,"CHP"))</f>
        <v/>
      </c>
      <c r="Z403" s="28" t="str">
        <f>IF($A403="","",_xll.ciqfunctions.udf.CIQ($A403,"IQ_FFO_GROSS_PROFIT",IQ_LTM,IQ_TODAY,"CHP"))</f>
        <v/>
      </c>
      <c r="AA403" s="28" t="str">
        <f>IF($A403="","",_xll.ciqfunctions.udf.CIQ($A403,"IQ_BASIC_DEFENSE_INTERVAL",IQ_LTM,IQ_TODAY,"CHP"))</f>
        <v/>
      </c>
      <c r="AB403" s="28" t="str">
        <f>IF($A403="","",_xll.ciqfunctions.udf.CIQ($A403,"IQ_CURRENT_RATIO",IQ_LTM,IQ_TODAY,"CHP"))</f>
        <v/>
      </c>
      <c r="AC403" s="28" t="str">
        <f>IF($A403="","",_xll.ciqfunctions.udf.CIQ($A403,"IQ_QUICK_RATIO",IQ_LTM,IQ_TODAY,"CHP"))</f>
        <v/>
      </c>
    </row>
    <row r="404" spans="3:29" ht="12.75" customHeight="1" x14ac:dyDescent="0.2">
      <c r="C404" s="37" t="str">
        <f>IF($A404="","",_xll.ciqfunctions.udf.CIQ($A404,"IQ_PERIODDATE",IQ_LTM,IQ_TODAY,"CHP"))</f>
        <v/>
      </c>
      <c r="D404" s="28" t="str">
        <f>IF($A404="","",_xll.ciqfunctions.udf.CIQ($A404,"IQ_TOTAL_REV",IQ_LTM,IQ_TODAY,"CHP",,$B$4))</f>
        <v/>
      </c>
      <c r="E404" s="28" t="str">
        <f>IF($A404="","",_xll.ciqfunctions.udf.CIQ($A404,"IQ_TOTAL_EQUITY",IQ_LTM,IQ_TODAY,"CHP",,$B$4))</f>
        <v/>
      </c>
      <c r="F404" s="28" t="str">
        <f>IF($A404="","",_xll.ciqfunctions.udf.CIQ($A404,"IQ_RETURN_CAPITAL_CHP",IQ_LTM,IQ_TODAY,"CHP"))</f>
        <v/>
      </c>
      <c r="G404" s="28" t="str">
        <f>IF($A404="","",_xll.ciqfunctions.udf.CIQ($A404,"IQ_RECURRING_EARN_ASSETS",IQ_LTM,IQ_TODAY,"CHP"))</f>
        <v/>
      </c>
      <c r="H404" s="28" t="str">
        <f>IF($A404="","",_xll.ciqfunctions.udf.CIQ($A404,"IQ_NET_WORKING_CAP_REV",IQ_LTM,IQ_TODAY,"CHP"))</f>
        <v/>
      </c>
      <c r="I404" s="28" t="str">
        <f>IF($A404="","",_xll.ciqfunctions.udf.CIQ($A404,"IQ_ASSET_TURNOVER",IQ_LTM,IQ_TODAY,"CHP"))</f>
        <v/>
      </c>
      <c r="J404" s="28" t="str">
        <f>IF($A404="","",_xll.ciqfunctions.udf.CIQ($A404,"IQ_INTAN_ASSETS_REV",IQ_LTM,IQ_TODAY,"CHP"))</f>
        <v/>
      </c>
      <c r="K404" s="28" t="str">
        <f>IF($A404="","",_xll.ciqfunctions.udf.CIQ($A404,"IQ_NET_WORKING_CAP_TOTAL_ASSETS",IQ_LTM,IQ_TODAY,"CHP"))</f>
        <v/>
      </c>
      <c r="L404" s="28" t="str">
        <f>IF($A404="","",_xll.ciqfunctions.udf.CIQ($A404,"IQ_AP_AR",IQ_LTM,IQ_TODAY,"CHP"))</f>
        <v/>
      </c>
      <c r="M404" s="28" t="str">
        <f>IF($A404="","",_xll.ciqfunctions.udf.CIQ($A404,"IQ_MGMT_RATE_RETURN",IQ_LTM,IQ_TODAY,"CHP"))</f>
        <v/>
      </c>
      <c r="N404" s="28" t="str">
        <f>IF($A404="","",_xll.ciqfunctions.udf.CIQ($A404,"IQ_GROSS_MARGIN",IQ_LTM,IQ_TODAY,"CHP"))</f>
        <v/>
      </c>
      <c r="O404" s="28" t="str">
        <f>IF($A404="","",_xll.ciqfunctions.udf.CIQ($A404,"IQ_EBITDA_MARGIN",IQ_LTM,IQ_TODAY,"CHP"))</f>
        <v/>
      </c>
      <c r="Q404" s="28" t="str">
        <f>IF($A404="","",_xll.ciqfunctions.udf.CIQ($A404,"IQ_FFO_INT",IQ_LTM,IQ_TODAY,"CHP"))</f>
        <v/>
      </c>
      <c r="R404" s="28" t="str">
        <f>IF($A404="","",_xll.ciqfunctions.udf.CIQ($A404,"IQ_EBITDA_INT",IQ_LTM,IQ_TODAY,"CHP"))</f>
        <v/>
      </c>
      <c r="S404" s="28" t="str">
        <f>IF($A404="","",_xll.ciqfunctions.udf.CIQ($A404,"IQ_FFO_TOTAL_DEBT",IQ_LTM,IQ_TODAY,"CHP"))</f>
        <v/>
      </c>
      <c r="T404" s="28" t="str">
        <f>IF($A404="","",_xll.ciqfunctions.udf.CIQ($A404,"IQ_NET_DEBT_EBITDA",IQ_LTM,IQ_TODAY,"CHP"))</f>
        <v/>
      </c>
      <c r="U404" s="28" t="str">
        <f>IF($A404="","",_xll.ciqfunctions.udf.CIQ($A404,"IQ_TOTAL_DEBT_CAP",IQ_LTM,IQ_TODAY,"CHP"))</f>
        <v/>
      </c>
      <c r="V404" s="28" t="str">
        <f>IF($A404="","",_xll.ciqfunctions.udf.CIQ($A404,"IQ_DEBT_TOTAL_LIAB",IQ_LTM,IQ_TODAY,"CHP"))</f>
        <v/>
      </c>
      <c r="W404" s="28" t="str">
        <f>IF($A404="","",_xll.ciqfunctions.udf.CIQ($A404,"IQ_TOTAL_DEBT_TOTAL_REV",IQ_LTM,IQ_TODAY,"CHP"))</f>
        <v/>
      </c>
      <c r="Y404" s="28" t="str">
        <f>IF($A404="","",_xll.ciqfunctions.udf.CIQ($A404,"IQ_FFO_PLUS_CASH_ST_DEBT",IQ_LTM,IQ_TODAY,"CHP"))</f>
        <v/>
      </c>
      <c r="Z404" s="28" t="str">
        <f>IF($A404="","",_xll.ciqfunctions.udf.CIQ($A404,"IQ_FFO_GROSS_PROFIT",IQ_LTM,IQ_TODAY,"CHP"))</f>
        <v/>
      </c>
      <c r="AA404" s="28" t="str">
        <f>IF($A404="","",_xll.ciqfunctions.udf.CIQ($A404,"IQ_BASIC_DEFENSE_INTERVAL",IQ_LTM,IQ_TODAY,"CHP"))</f>
        <v/>
      </c>
      <c r="AB404" s="28" t="str">
        <f>IF($A404="","",_xll.ciqfunctions.udf.CIQ($A404,"IQ_CURRENT_RATIO",IQ_LTM,IQ_TODAY,"CHP"))</f>
        <v/>
      </c>
      <c r="AC404" s="28" t="str">
        <f>IF($A404="","",_xll.ciqfunctions.udf.CIQ($A404,"IQ_QUICK_RATIO",IQ_LTM,IQ_TODAY,"CHP"))</f>
        <v/>
      </c>
    </row>
    <row r="405" spans="3:29" ht="12.75" customHeight="1" x14ac:dyDescent="0.2">
      <c r="C405" s="37" t="str">
        <f>IF($A405="","",_xll.ciqfunctions.udf.CIQ($A405,"IQ_PERIODDATE",IQ_LTM,IQ_TODAY,"CHP"))</f>
        <v/>
      </c>
      <c r="D405" s="28" t="str">
        <f>IF($A405="","",_xll.ciqfunctions.udf.CIQ($A405,"IQ_TOTAL_REV",IQ_LTM,IQ_TODAY,"CHP",,$B$4))</f>
        <v/>
      </c>
      <c r="E405" s="28" t="str">
        <f>IF($A405="","",_xll.ciqfunctions.udf.CIQ($A405,"IQ_TOTAL_EQUITY",IQ_LTM,IQ_TODAY,"CHP",,$B$4))</f>
        <v/>
      </c>
      <c r="F405" s="28" t="str">
        <f>IF($A405="","",_xll.ciqfunctions.udf.CIQ($A405,"IQ_RETURN_CAPITAL_CHP",IQ_LTM,IQ_TODAY,"CHP"))</f>
        <v/>
      </c>
      <c r="G405" s="28" t="str">
        <f>IF($A405="","",_xll.ciqfunctions.udf.CIQ($A405,"IQ_RECURRING_EARN_ASSETS",IQ_LTM,IQ_TODAY,"CHP"))</f>
        <v/>
      </c>
      <c r="H405" s="28" t="str">
        <f>IF($A405="","",_xll.ciqfunctions.udf.CIQ($A405,"IQ_NET_WORKING_CAP_REV",IQ_LTM,IQ_TODAY,"CHP"))</f>
        <v/>
      </c>
      <c r="I405" s="28" t="str">
        <f>IF($A405="","",_xll.ciqfunctions.udf.CIQ($A405,"IQ_ASSET_TURNOVER",IQ_LTM,IQ_TODAY,"CHP"))</f>
        <v/>
      </c>
      <c r="J405" s="28" t="str">
        <f>IF($A405="","",_xll.ciqfunctions.udf.CIQ($A405,"IQ_INTAN_ASSETS_REV",IQ_LTM,IQ_TODAY,"CHP"))</f>
        <v/>
      </c>
      <c r="K405" s="28" t="str">
        <f>IF($A405="","",_xll.ciqfunctions.udf.CIQ($A405,"IQ_NET_WORKING_CAP_TOTAL_ASSETS",IQ_LTM,IQ_TODAY,"CHP"))</f>
        <v/>
      </c>
      <c r="L405" s="28" t="str">
        <f>IF($A405="","",_xll.ciqfunctions.udf.CIQ($A405,"IQ_AP_AR",IQ_LTM,IQ_TODAY,"CHP"))</f>
        <v/>
      </c>
      <c r="M405" s="28" t="str">
        <f>IF($A405="","",_xll.ciqfunctions.udf.CIQ($A405,"IQ_MGMT_RATE_RETURN",IQ_LTM,IQ_TODAY,"CHP"))</f>
        <v/>
      </c>
      <c r="N405" s="28" t="str">
        <f>IF($A405="","",_xll.ciqfunctions.udf.CIQ($A405,"IQ_GROSS_MARGIN",IQ_LTM,IQ_TODAY,"CHP"))</f>
        <v/>
      </c>
      <c r="O405" s="28" t="str">
        <f>IF($A405="","",_xll.ciqfunctions.udf.CIQ($A405,"IQ_EBITDA_MARGIN",IQ_LTM,IQ_TODAY,"CHP"))</f>
        <v/>
      </c>
      <c r="Q405" s="28" t="str">
        <f>IF($A405="","",_xll.ciqfunctions.udf.CIQ($A405,"IQ_FFO_INT",IQ_LTM,IQ_TODAY,"CHP"))</f>
        <v/>
      </c>
      <c r="R405" s="28" t="str">
        <f>IF($A405="","",_xll.ciqfunctions.udf.CIQ($A405,"IQ_EBITDA_INT",IQ_LTM,IQ_TODAY,"CHP"))</f>
        <v/>
      </c>
      <c r="S405" s="28" t="str">
        <f>IF($A405="","",_xll.ciqfunctions.udf.CIQ($A405,"IQ_FFO_TOTAL_DEBT",IQ_LTM,IQ_TODAY,"CHP"))</f>
        <v/>
      </c>
      <c r="T405" s="28" t="str">
        <f>IF($A405="","",_xll.ciqfunctions.udf.CIQ($A405,"IQ_NET_DEBT_EBITDA",IQ_LTM,IQ_TODAY,"CHP"))</f>
        <v/>
      </c>
      <c r="U405" s="28" t="str">
        <f>IF($A405="","",_xll.ciqfunctions.udf.CIQ($A405,"IQ_TOTAL_DEBT_CAP",IQ_LTM,IQ_TODAY,"CHP"))</f>
        <v/>
      </c>
      <c r="V405" s="28" t="str">
        <f>IF($A405="","",_xll.ciqfunctions.udf.CIQ($A405,"IQ_DEBT_TOTAL_LIAB",IQ_LTM,IQ_TODAY,"CHP"))</f>
        <v/>
      </c>
      <c r="W405" s="28" t="str">
        <f>IF($A405="","",_xll.ciqfunctions.udf.CIQ($A405,"IQ_TOTAL_DEBT_TOTAL_REV",IQ_LTM,IQ_TODAY,"CHP"))</f>
        <v/>
      </c>
      <c r="Y405" s="28" t="str">
        <f>IF($A405="","",_xll.ciqfunctions.udf.CIQ($A405,"IQ_FFO_PLUS_CASH_ST_DEBT",IQ_LTM,IQ_TODAY,"CHP"))</f>
        <v/>
      </c>
      <c r="Z405" s="28" t="str">
        <f>IF($A405="","",_xll.ciqfunctions.udf.CIQ($A405,"IQ_FFO_GROSS_PROFIT",IQ_LTM,IQ_TODAY,"CHP"))</f>
        <v/>
      </c>
      <c r="AA405" s="28" t="str">
        <f>IF($A405="","",_xll.ciqfunctions.udf.CIQ($A405,"IQ_BASIC_DEFENSE_INTERVAL",IQ_LTM,IQ_TODAY,"CHP"))</f>
        <v/>
      </c>
      <c r="AB405" s="28" t="str">
        <f>IF($A405="","",_xll.ciqfunctions.udf.CIQ($A405,"IQ_CURRENT_RATIO",IQ_LTM,IQ_TODAY,"CHP"))</f>
        <v/>
      </c>
      <c r="AC405" s="28" t="str">
        <f>IF($A405="","",_xll.ciqfunctions.udf.CIQ($A405,"IQ_QUICK_RATIO",IQ_LTM,IQ_TODAY,"CHP"))</f>
        <v/>
      </c>
    </row>
    <row r="406" spans="3:29" ht="12.75" customHeight="1" x14ac:dyDescent="0.2">
      <c r="C406" s="37" t="str">
        <f>IF($A406="","",_xll.ciqfunctions.udf.CIQ($A406,"IQ_PERIODDATE",IQ_LTM,IQ_TODAY,"CHP"))</f>
        <v/>
      </c>
      <c r="D406" s="28" t="str">
        <f>IF($A406="","",_xll.ciqfunctions.udf.CIQ($A406,"IQ_TOTAL_REV",IQ_LTM,IQ_TODAY,"CHP",,$B$4))</f>
        <v/>
      </c>
      <c r="E406" s="28" t="str">
        <f>IF($A406="","",_xll.ciqfunctions.udf.CIQ($A406,"IQ_TOTAL_EQUITY",IQ_LTM,IQ_TODAY,"CHP",,$B$4))</f>
        <v/>
      </c>
      <c r="F406" s="28" t="str">
        <f>IF($A406="","",_xll.ciqfunctions.udf.CIQ($A406,"IQ_RETURN_CAPITAL_CHP",IQ_LTM,IQ_TODAY,"CHP"))</f>
        <v/>
      </c>
      <c r="G406" s="28" t="str">
        <f>IF($A406="","",_xll.ciqfunctions.udf.CIQ($A406,"IQ_RECURRING_EARN_ASSETS",IQ_LTM,IQ_TODAY,"CHP"))</f>
        <v/>
      </c>
      <c r="H406" s="28" t="str">
        <f>IF($A406="","",_xll.ciqfunctions.udf.CIQ($A406,"IQ_NET_WORKING_CAP_REV",IQ_LTM,IQ_TODAY,"CHP"))</f>
        <v/>
      </c>
      <c r="I406" s="28" t="str">
        <f>IF($A406="","",_xll.ciqfunctions.udf.CIQ($A406,"IQ_ASSET_TURNOVER",IQ_LTM,IQ_TODAY,"CHP"))</f>
        <v/>
      </c>
      <c r="J406" s="28" t="str">
        <f>IF($A406="","",_xll.ciqfunctions.udf.CIQ($A406,"IQ_INTAN_ASSETS_REV",IQ_LTM,IQ_TODAY,"CHP"))</f>
        <v/>
      </c>
      <c r="K406" s="28" t="str">
        <f>IF($A406="","",_xll.ciqfunctions.udf.CIQ($A406,"IQ_NET_WORKING_CAP_TOTAL_ASSETS",IQ_LTM,IQ_TODAY,"CHP"))</f>
        <v/>
      </c>
      <c r="L406" s="28" t="str">
        <f>IF($A406="","",_xll.ciqfunctions.udf.CIQ($A406,"IQ_AP_AR",IQ_LTM,IQ_TODAY,"CHP"))</f>
        <v/>
      </c>
      <c r="M406" s="28" t="str">
        <f>IF($A406="","",_xll.ciqfunctions.udf.CIQ($A406,"IQ_MGMT_RATE_RETURN",IQ_LTM,IQ_TODAY,"CHP"))</f>
        <v/>
      </c>
      <c r="N406" s="28" t="str">
        <f>IF($A406="","",_xll.ciqfunctions.udf.CIQ($A406,"IQ_GROSS_MARGIN",IQ_LTM,IQ_TODAY,"CHP"))</f>
        <v/>
      </c>
      <c r="O406" s="28" t="str">
        <f>IF($A406="","",_xll.ciqfunctions.udf.CIQ($A406,"IQ_EBITDA_MARGIN",IQ_LTM,IQ_TODAY,"CHP"))</f>
        <v/>
      </c>
      <c r="Q406" s="28" t="str">
        <f>IF($A406="","",_xll.ciqfunctions.udf.CIQ($A406,"IQ_FFO_INT",IQ_LTM,IQ_TODAY,"CHP"))</f>
        <v/>
      </c>
      <c r="R406" s="28" t="str">
        <f>IF($A406="","",_xll.ciqfunctions.udf.CIQ($A406,"IQ_EBITDA_INT",IQ_LTM,IQ_TODAY,"CHP"))</f>
        <v/>
      </c>
      <c r="S406" s="28" t="str">
        <f>IF($A406="","",_xll.ciqfunctions.udf.CIQ($A406,"IQ_FFO_TOTAL_DEBT",IQ_LTM,IQ_TODAY,"CHP"))</f>
        <v/>
      </c>
      <c r="T406" s="28" t="str">
        <f>IF($A406="","",_xll.ciqfunctions.udf.CIQ($A406,"IQ_NET_DEBT_EBITDA",IQ_LTM,IQ_TODAY,"CHP"))</f>
        <v/>
      </c>
      <c r="U406" s="28" t="str">
        <f>IF($A406="","",_xll.ciqfunctions.udf.CIQ($A406,"IQ_TOTAL_DEBT_CAP",IQ_LTM,IQ_TODAY,"CHP"))</f>
        <v/>
      </c>
      <c r="V406" s="28" t="str">
        <f>IF($A406="","",_xll.ciqfunctions.udf.CIQ($A406,"IQ_DEBT_TOTAL_LIAB",IQ_LTM,IQ_TODAY,"CHP"))</f>
        <v/>
      </c>
      <c r="W406" s="28" t="str">
        <f>IF($A406="","",_xll.ciqfunctions.udf.CIQ($A406,"IQ_TOTAL_DEBT_TOTAL_REV",IQ_LTM,IQ_TODAY,"CHP"))</f>
        <v/>
      </c>
      <c r="Y406" s="28" t="str">
        <f>IF($A406="","",_xll.ciqfunctions.udf.CIQ($A406,"IQ_FFO_PLUS_CASH_ST_DEBT",IQ_LTM,IQ_TODAY,"CHP"))</f>
        <v/>
      </c>
      <c r="Z406" s="28" t="str">
        <f>IF($A406="","",_xll.ciqfunctions.udf.CIQ($A406,"IQ_FFO_GROSS_PROFIT",IQ_LTM,IQ_TODAY,"CHP"))</f>
        <v/>
      </c>
      <c r="AA406" s="28" t="str">
        <f>IF($A406="","",_xll.ciqfunctions.udf.CIQ($A406,"IQ_BASIC_DEFENSE_INTERVAL",IQ_LTM,IQ_TODAY,"CHP"))</f>
        <v/>
      </c>
      <c r="AB406" s="28" t="str">
        <f>IF($A406="","",_xll.ciqfunctions.udf.CIQ($A406,"IQ_CURRENT_RATIO",IQ_LTM,IQ_TODAY,"CHP"))</f>
        <v/>
      </c>
      <c r="AC406" s="28" t="str">
        <f>IF($A406="","",_xll.ciqfunctions.udf.CIQ($A406,"IQ_QUICK_RATIO",IQ_LTM,IQ_TODAY,"CHP"))</f>
        <v/>
      </c>
    </row>
    <row r="407" spans="3:29" ht="12.75" customHeight="1" x14ac:dyDescent="0.2">
      <c r="C407" s="37" t="str">
        <f>IF($A407="","",_xll.ciqfunctions.udf.CIQ($A407,"IQ_PERIODDATE",IQ_LTM,IQ_TODAY,"CHP"))</f>
        <v/>
      </c>
      <c r="D407" s="28" t="str">
        <f>IF($A407="","",_xll.ciqfunctions.udf.CIQ($A407,"IQ_TOTAL_REV",IQ_LTM,IQ_TODAY,"CHP",,$B$4))</f>
        <v/>
      </c>
      <c r="E407" s="28" t="str">
        <f>IF($A407="","",_xll.ciqfunctions.udf.CIQ($A407,"IQ_TOTAL_EQUITY",IQ_LTM,IQ_TODAY,"CHP",,$B$4))</f>
        <v/>
      </c>
      <c r="F407" s="28" t="str">
        <f>IF($A407="","",_xll.ciqfunctions.udf.CIQ($A407,"IQ_RETURN_CAPITAL_CHP",IQ_LTM,IQ_TODAY,"CHP"))</f>
        <v/>
      </c>
      <c r="G407" s="28" t="str">
        <f>IF($A407="","",_xll.ciqfunctions.udf.CIQ($A407,"IQ_RECURRING_EARN_ASSETS",IQ_LTM,IQ_TODAY,"CHP"))</f>
        <v/>
      </c>
      <c r="H407" s="28" t="str">
        <f>IF($A407="","",_xll.ciqfunctions.udf.CIQ($A407,"IQ_NET_WORKING_CAP_REV",IQ_LTM,IQ_TODAY,"CHP"))</f>
        <v/>
      </c>
      <c r="I407" s="28" t="str">
        <f>IF($A407="","",_xll.ciqfunctions.udf.CIQ($A407,"IQ_ASSET_TURNOVER",IQ_LTM,IQ_TODAY,"CHP"))</f>
        <v/>
      </c>
      <c r="J407" s="28" t="str">
        <f>IF($A407="","",_xll.ciqfunctions.udf.CIQ($A407,"IQ_INTAN_ASSETS_REV",IQ_LTM,IQ_TODAY,"CHP"))</f>
        <v/>
      </c>
      <c r="K407" s="28" t="str">
        <f>IF($A407="","",_xll.ciqfunctions.udf.CIQ($A407,"IQ_NET_WORKING_CAP_TOTAL_ASSETS",IQ_LTM,IQ_TODAY,"CHP"))</f>
        <v/>
      </c>
      <c r="L407" s="28" t="str">
        <f>IF($A407="","",_xll.ciqfunctions.udf.CIQ($A407,"IQ_AP_AR",IQ_LTM,IQ_TODAY,"CHP"))</f>
        <v/>
      </c>
      <c r="M407" s="28" t="str">
        <f>IF($A407="","",_xll.ciqfunctions.udf.CIQ($A407,"IQ_MGMT_RATE_RETURN",IQ_LTM,IQ_TODAY,"CHP"))</f>
        <v/>
      </c>
      <c r="N407" s="28" t="str">
        <f>IF($A407="","",_xll.ciqfunctions.udf.CIQ($A407,"IQ_GROSS_MARGIN",IQ_LTM,IQ_TODAY,"CHP"))</f>
        <v/>
      </c>
      <c r="O407" s="28" t="str">
        <f>IF($A407="","",_xll.ciqfunctions.udf.CIQ($A407,"IQ_EBITDA_MARGIN",IQ_LTM,IQ_TODAY,"CHP"))</f>
        <v/>
      </c>
      <c r="Q407" s="28" t="str">
        <f>IF($A407="","",_xll.ciqfunctions.udf.CIQ($A407,"IQ_FFO_INT",IQ_LTM,IQ_TODAY,"CHP"))</f>
        <v/>
      </c>
      <c r="R407" s="28" t="str">
        <f>IF($A407="","",_xll.ciqfunctions.udf.CIQ($A407,"IQ_EBITDA_INT",IQ_LTM,IQ_TODAY,"CHP"))</f>
        <v/>
      </c>
      <c r="S407" s="28" t="str">
        <f>IF($A407="","",_xll.ciqfunctions.udf.CIQ($A407,"IQ_FFO_TOTAL_DEBT",IQ_LTM,IQ_TODAY,"CHP"))</f>
        <v/>
      </c>
      <c r="T407" s="28" t="str">
        <f>IF($A407="","",_xll.ciqfunctions.udf.CIQ($A407,"IQ_NET_DEBT_EBITDA",IQ_LTM,IQ_TODAY,"CHP"))</f>
        <v/>
      </c>
      <c r="U407" s="28" t="str">
        <f>IF($A407="","",_xll.ciqfunctions.udf.CIQ($A407,"IQ_TOTAL_DEBT_CAP",IQ_LTM,IQ_TODAY,"CHP"))</f>
        <v/>
      </c>
      <c r="V407" s="28" t="str">
        <f>IF($A407="","",_xll.ciqfunctions.udf.CIQ($A407,"IQ_DEBT_TOTAL_LIAB",IQ_LTM,IQ_TODAY,"CHP"))</f>
        <v/>
      </c>
      <c r="W407" s="28" t="str">
        <f>IF($A407="","",_xll.ciqfunctions.udf.CIQ($A407,"IQ_TOTAL_DEBT_TOTAL_REV",IQ_LTM,IQ_TODAY,"CHP"))</f>
        <v/>
      </c>
      <c r="Y407" s="28" t="str">
        <f>IF($A407="","",_xll.ciqfunctions.udf.CIQ($A407,"IQ_FFO_PLUS_CASH_ST_DEBT",IQ_LTM,IQ_TODAY,"CHP"))</f>
        <v/>
      </c>
      <c r="Z407" s="28" t="str">
        <f>IF($A407="","",_xll.ciqfunctions.udf.CIQ($A407,"IQ_FFO_GROSS_PROFIT",IQ_LTM,IQ_TODAY,"CHP"))</f>
        <v/>
      </c>
      <c r="AA407" s="28" t="str">
        <f>IF($A407="","",_xll.ciqfunctions.udf.CIQ($A407,"IQ_BASIC_DEFENSE_INTERVAL",IQ_LTM,IQ_TODAY,"CHP"))</f>
        <v/>
      </c>
      <c r="AB407" s="28" t="str">
        <f>IF($A407="","",_xll.ciqfunctions.udf.CIQ($A407,"IQ_CURRENT_RATIO",IQ_LTM,IQ_TODAY,"CHP"))</f>
        <v/>
      </c>
      <c r="AC407" s="28" t="str">
        <f>IF($A407="","",_xll.ciqfunctions.udf.CIQ($A407,"IQ_QUICK_RATIO",IQ_LTM,IQ_TODAY,"CHP"))</f>
        <v/>
      </c>
    </row>
    <row r="408" spans="3:29" ht="12.75" customHeight="1" x14ac:dyDescent="0.2">
      <c r="C408" s="37" t="str">
        <f>IF($A408="","",_xll.ciqfunctions.udf.CIQ($A408,"IQ_PERIODDATE",IQ_LTM,IQ_TODAY,"CHP"))</f>
        <v/>
      </c>
      <c r="D408" s="28" t="str">
        <f>IF($A408="","",_xll.ciqfunctions.udf.CIQ($A408,"IQ_TOTAL_REV",IQ_LTM,IQ_TODAY,"CHP",,$B$4))</f>
        <v/>
      </c>
      <c r="E408" s="28" t="str">
        <f>IF($A408="","",_xll.ciqfunctions.udf.CIQ($A408,"IQ_TOTAL_EQUITY",IQ_LTM,IQ_TODAY,"CHP",,$B$4))</f>
        <v/>
      </c>
      <c r="F408" s="28" t="str">
        <f>IF($A408="","",_xll.ciqfunctions.udf.CIQ($A408,"IQ_RETURN_CAPITAL_CHP",IQ_LTM,IQ_TODAY,"CHP"))</f>
        <v/>
      </c>
      <c r="G408" s="28" t="str">
        <f>IF($A408="","",_xll.ciqfunctions.udf.CIQ($A408,"IQ_RECURRING_EARN_ASSETS",IQ_LTM,IQ_TODAY,"CHP"))</f>
        <v/>
      </c>
      <c r="H408" s="28" t="str">
        <f>IF($A408="","",_xll.ciqfunctions.udf.CIQ($A408,"IQ_NET_WORKING_CAP_REV",IQ_LTM,IQ_TODAY,"CHP"))</f>
        <v/>
      </c>
      <c r="I408" s="28" t="str">
        <f>IF($A408="","",_xll.ciqfunctions.udf.CIQ($A408,"IQ_ASSET_TURNOVER",IQ_LTM,IQ_TODAY,"CHP"))</f>
        <v/>
      </c>
      <c r="J408" s="28" t="str">
        <f>IF($A408="","",_xll.ciqfunctions.udf.CIQ($A408,"IQ_INTAN_ASSETS_REV",IQ_LTM,IQ_TODAY,"CHP"))</f>
        <v/>
      </c>
      <c r="K408" s="28" t="str">
        <f>IF($A408="","",_xll.ciqfunctions.udf.CIQ($A408,"IQ_NET_WORKING_CAP_TOTAL_ASSETS",IQ_LTM,IQ_TODAY,"CHP"))</f>
        <v/>
      </c>
      <c r="L408" s="28" t="str">
        <f>IF($A408="","",_xll.ciqfunctions.udf.CIQ($A408,"IQ_AP_AR",IQ_LTM,IQ_TODAY,"CHP"))</f>
        <v/>
      </c>
      <c r="M408" s="28" t="str">
        <f>IF($A408="","",_xll.ciqfunctions.udf.CIQ($A408,"IQ_MGMT_RATE_RETURN",IQ_LTM,IQ_TODAY,"CHP"))</f>
        <v/>
      </c>
      <c r="N408" s="28" t="str">
        <f>IF($A408="","",_xll.ciqfunctions.udf.CIQ($A408,"IQ_GROSS_MARGIN",IQ_LTM,IQ_TODAY,"CHP"))</f>
        <v/>
      </c>
      <c r="O408" s="28" t="str">
        <f>IF($A408="","",_xll.ciqfunctions.udf.CIQ($A408,"IQ_EBITDA_MARGIN",IQ_LTM,IQ_TODAY,"CHP"))</f>
        <v/>
      </c>
      <c r="Q408" s="28" t="str">
        <f>IF($A408="","",_xll.ciqfunctions.udf.CIQ($A408,"IQ_FFO_INT",IQ_LTM,IQ_TODAY,"CHP"))</f>
        <v/>
      </c>
      <c r="R408" s="28" t="str">
        <f>IF($A408="","",_xll.ciqfunctions.udf.CIQ($A408,"IQ_EBITDA_INT",IQ_LTM,IQ_TODAY,"CHP"))</f>
        <v/>
      </c>
      <c r="S408" s="28" t="str">
        <f>IF($A408="","",_xll.ciqfunctions.udf.CIQ($A408,"IQ_FFO_TOTAL_DEBT",IQ_LTM,IQ_TODAY,"CHP"))</f>
        <v/>
      </c>
      <c r="T408" s="28" t="str">
        <f>IF($A408="","",_xll.ciqfunctions.udf.CIQ($A408,"IQ_NET_DEBT_EBITDA",IQ_LTM,IQ_TODAY,"CHP"))</f>
        <v/>
      </c>
      <c r="U408" s="28" t="str">
        <f>IF($A408="","",_xll.ciqfunctions.udf.CIQ($A408,"IQ_TOTAL_DEBT_CAP",IQ_LTM,IQ_TODAY,"CHP"))</f>
        <v/>
      </c>
      <c r="V408" s="28" t="str">
        <f>IF($A408="","",_xll.ciqfunctions.udf.CIQ($A408,"IQ_DEBT_TOTAL_LIAB",IQ_LTM,IQ_TODAY,"CHP"))</f>
        <v/>
      </c>
      <c r="W408" s="28" t="str">
        <f>IF($A408="","",_xll.ciqfunctions.udf.CIQ($A408,"IQ_TOTAL_DEBT_TOTAL_REV",IQ_LTM,IQ_TODAY,"CHP"))</f>
        <v/>
      </c>
      <c r="Y408" s="28" t="str">
        <f>IF($A408="","",_xll.ciqfunctions.udf.CIQ($A408,"IQ_FFO_PLUS_CASH_ST_DEBT",IQ_LTM,IQ_TODAY,"CHP"))</f>
        <v/>
      </c>
      <c r="Z408" s="28" t="str">
        <f>IF($A408="","",_xll.ciqfunctions.udf.CIQ($A408,"IQ_FFO_GROSS_PROFIT",IQ_LTM,IQ_TODAY,"CHP"))</f>
        <v/>
      </c>
      <c r="AA408" s="28" t="str">
        <f>IF($A408="","",_xll.ciqfunctions.udf.CIQ($A408,"IQ_BASIC_DEFENSE_INTERVAL",IQ_LTM,IQ_TODAY,"CHP"))</f>
        <v/>
      </c>
      <c r="AB408" s="28" t="str">
        <f>IF($A408="","",_xll.ciqfunctions.udf.CIQ($A408,"IQ_CURRENT_RATIO",IQ_LTM,IQ_TODAY,"CHP"))</f>
        <v/>
      </c>
      <c r="AC408" s="28" t="str">
        <f>IF($A408="","",_xll.ciqfunctions.udf.CIQ($A408,"IQ_QUICK_RATIO",IQ_LTM,IQ_TODAY,"CHP"))</f>
        <v/>
      </c>
    </row>
    <row r="409" spans="3:29" ht="12.75" customHeight="1" x14ac:dyDescent="0.2">
      <c r="C409" s="37" t="str">
        <f>IF($A409="","",_xll.ciqfunctions.udf.CIQ($A409,"IQ_PERIODDATE",IQ_LTM,IQ_TODAY,"CHP"))</f>
        <v/>
      </c>
      <c r="D409" s="28" t="str">
        <f>IF($A409="","",_xll.ciqfunctions.udf.CIQ($A409,"IQ_TOTAL_REV",IQ_LTM,IQ_TODAY,"CHP",,$B$4))</f>
        <v/>
      </c>
      <c r="E409" s="28" t="str">
        <f>IF($A409="","",_xll.ciqfunctions.udf.CIQ($A409,"IQ_TOTAL_EQUITY",IQ_LTM,IQ_TODAY,"CHP",,$B$4))</f>
        <v/>
      </c>
      <c r="F409" s="28" t="str">
        <f>IF($A409="","",_xll.ciqfunctions.udf.CIQ($A409,"IQ_RETURN_CAPITAL_CHP",IQ_LTM,IQ_TODAY,"CHP"))</f>
        <v/>
      </c>
      <c r="G409" s="28" t="str">
        <f>IF($A409="","",_xll.ciqfunctions.udf.CIQ($A409,"IQ_RECURRING_EARN_ASSETS",IQ_LTM,IQ_TODAY,"CHP"))</f>
        <v/>
      </c>
      <c r="H409" s="28" t="str">
        <f>IF($A409="","",_xll.ciqfunctions.udf.CIQ($A409,"IQ_NET_WORKING_CAP_REV",IQ_LTM,IQ_TODAY,"CHP"))</f>
        <v/>
      </c>
      <c r="I409" s="28" t="str">
        <f>IF($A409="","",_xll.ciqfunctions.udf.CIQ($A409,"IQ_ASSET_TURNOVER",IQ_LTM,IQ_TODAY,"CHP"))</f>
        <v/>
      </c>
      <c r="J409" s="28" t="str">
        <f>IF($A409="","",_xll.ciqfunctions.udf.CIQ($A409,"IQ_INTAN_ASSETS_REV",IQ_LTM,IQ_TODAY,"CHP"))</f>
        <v/>
      </c>
      <c r="K409" s="28" t="str">
        <f>IF($A409="","",_xll.ciqfunctions.udf.CIQ($A409,"IQ_NET_WORKING_CAP_TOTAL_ASSETS",IQ_LTM,IQ_TODAY,"CHP"))</f>
        <v/>
      </c>
      <c r="L409" s="28" t="str">
        <f>IF($A409="","",_xll.ciqfunctions.udf.CIQ($A409,"IQ_AP_AR",IQ_LTM,IQ_TODAY,"CHP"))</f>
        <v/>
      </c>
      <c r="M409" s="28" t="str">
        <f>IF($A409="","",_xll.ciqfunctions.udf.CIQ($A409,"IQ_MGMT_RATE_RETURN",IQ_LTM,IQ_TODAY,"CHP"))</f>
        <v/>
      </c>
      <c r="N409" s="28" t="str">
        <f>IF($A409="","",_xll.ciqfunctions.udf.CIQ($A409,"IQ_GROSS_MARGIN",IQ_LTM,IQ_TODAY,"CHP"))</f>
        <v/>
      </c>
      <c r="O409" s="28" t="str">
        <f>IF($A409="","",_xll.ciqfunctions.udf.CIQ($A409,"IQ_EBITDA_MARGIN",IQ_LTM,IQ_TODAY,"CHP"))</f>
        <v/>
      </c>
      <c r="Q409" s="28" t="str">
        <f>IF($A409="","",_xll.ciqfunctions.udf.CIQ($A409,"IQ_FFO_INT",IQ_LTM,IQ_TODAY,"CHP"))</f>
        <v/>
      </c>
      <c r="R409" s="28" t="str">
        <f>IF($A409="","",_xll.ciqfunctions.udf.CIQ($A409,"IQ_EBITDA_INT",IQ_LTM,IQ_TODAY,"CHP"))</f>
        <v/>
      </c>
      <c r="S409" s="28" t="str">
        <f>IF($A409="","",_xll.ciqfunctions.udf.CIQ($A409,"IQ_FFO_TOTAL_DEBT",IQ_LTM,IQ_TODAY,"CHP"))</f>
        <v/>
      </c>
      <c r="T409" s="28" t="str">
        <f>IF($A409="","",_xll.ciqfunctions.udf.CIQ($A409,"IQ_NET_DEBT_EBITDA",IQ_LTM,IQ_TODAY,"CHP"))</f>
        <v/>
      </c>
      <c r="U409" s="28" t="str">
        <f>IF($A409="","",_xll.ciqfunctions.udf.CIQ($A409,"IQ_TOTAL_DEBT_CAP",IQ_LTM,IQ_TODAY,"CHP"))</f>
        <v/>
      </c>
      <c r="V409" s="28" t="str">
        <f>IF($A409="","",_xll.ciqfunctions.udf.CIQ($A409,"IQ_DEBT_TOTAL_LIAB",IQ_LTM,IQ_TODAY,"CHP"))</f>
        <v/>
      </c>
      <c r="W409" s="28" t="str">
        <f>IF($A409="","",_xll.ciqfunctions.udf.CIQ($A409,"IQ_TOTAL_DEBT_TOTAL_REV",IQ_LTM,IQ_TODAY,"CHP"))</f>
        <v/>
      </c>
      <c r="Y409" s="28" t="str">
        <f>IF($A409="","",_xll.ciqfunctions.udf.CIQ($A409,"IQ_FFO_PLUS_CASH_ST_DEBT",IQ_LTM,IQ_TODAY,"CHP"))</f>
        <v/>
      </c>
      <c r="Z409" s="28" t="str">
        <f>IF($A409="","",_xll.ciqfunctions.udf.CIQ($A409,"IQ_FFO_GROSS_PROFIT",IQ_LTM,IQ_TODAY,"CHP"))</f>
        <v/>
      </c>
      <c r="AA409" s="28" t="str">
        <f>IF($A409="","",_xll.ciqfunctions.udf.CIQ($A409,"IQ_BASIC_DEFENSE_INTERVAL",IQ_LTM,IQ_TODAY,"CHP"))</f>
        <v/>
      </c>
      <c r="AB409" s="28" t="str">
        <f>IF($A409="","",_xll.ciqfunctions.udf.CIQ($A409,"IQ_CURRENT_RATIO",IQ_LTM,IQ_TODAY,"CHP"))</f>
        <v/>
      </c>
      <c r="AC409" s="28" t="str">
        <f>IF($A409="","",_xll.ciqfunctions.udf.CIQ($A409,"IQ_QUICK_RATIO",IQ_LTM,IQ_TODAY,"CHP"))</f>
        <v/>
      </c>
    </row>
    <row r="410" spans="3:29" ht="12.75" customHeight="1" x14ac:dyDescent="0.2">
      <c r="C410" s="37" t="str">
        <f>IF($A410="","",_xll.ciqfunctions.udf.CIQ($A410,"IQ_PERIODDATE",IQ_LTM,IQ_TODAY,"CHP"))</f>
        <v/>
      </c>
      <c r="D410" s="28" t="str">
        <f>IF($A410="","",_xll.ciqfunctions.udf.CIQ($A410,"IQ_TOTAL_REV",IQ_LTM,IQ_TODAY,"CHP",,$B$4))</f>
        <v/>
      </c>
      <c r="E410" s="28" t="str">
        <f>IF($A410="","",_xll.ciqfunctions.udf.CIQ($A410,"IQ_TOTAL_EQUITY",IQ_LTM,IQ_TODAY,"CHP",,$B$4))</f>
        <v/>
      </c>
      <c r="F410" s="28" t="str">
        <f>IF($A410="","",_xll.ciqfunctions.udf.CIQ($A410,"IQ_RETURN_CAPITAL_CHP",IQ_LTM,IQ_TODAY,"CHP"))</f>
        <v/>
      </c>
      <c r="G410" s="28" t="str">
        <f>IF($A410="","",_xll.ciqfunctions.udf.CIQ($A410,"IQ_RECURRING_EARN_ASSETS",IQ_LTM,IQ_TODAY,"CHP"))</f>
        <v/>
      </c>
      <c r="H410" s="28" t="str">
        <f>IF($A410="","",_xll.ciqfunctions.udf.CIQ($A410,"IQ_NET_WORKING_CAP_REV",IQ_LTM,IQ_TODAY,"CHP"))</f>
        <v/>
      </c>
      <c r="I410" s="28" t="str">
        <f>IF($A410="","",_xll.ciqfunctions.udf.CIQ($A410,"IQ_ASSET_TURNOVER",IQ_LTM,IQ_TODAY,"CHP"))</f>
        <v/>
      </c>
      <c r="J410" s="28" t="str">
        <f>IF($A410="","",_xll.ciqfunctions.udf.CIQ($A410,"IQ_INTAN_ASSETS_REV",IQ_LTM,IQ_TODAY,"CHP"))</f>
        <v/>
      </c>
      <c r="K410" s="28" t="str">
        <f>IF($A410="","",_xll.ciqfunctions.udf.CIQ($A410,"IQ_NET_WORKING_CAP_TOTAL_ASSETS",IQ_LTM,IQ_TODAY,"CHP"))</f>
        <v/>
      </c>
      <c r="L410" s="28" t="str">
        <f>IF($A410="","",_xll.ciqfunctions.udf.CIQ($A410,"IQ_AP_AR",IQ_LTM,IQ_TODAY,"CHP"))</f>
        <v/>
      </c>
      <c r="M410" s="28" t="str">
        <f>IF($A410="","",_xll.ciqfunctions.udf.CIQ($A410,"IQ_MGMT_RATE_RETURN",IQ_LTM,IQ_TODAY,"CHP"))</f>
        <v/>
      </c>
      <c r="N410" s="28" t="str">
        <f>IF($A410="","",_xll.ciqfunctions.udf.CIQ($A410,"IQ_GROSS_MARGIN",IQ_LTM,IQ_TODAY,"CHP"))</f>
        <v/>
      </c>
      <c r="O410" s="28" t="str">
        <f>IF($A410="","",_xll.ciqfunctions.udf.CIQ($A410,"IQ_EBITDA_MARGIN",IQ_LTM,IQ_TODAY,"CHP"))</f>
        <v/>
      </c>
      <c r="Q410" s="28" t="str">
        <f>IF($A410="","",_xll.ciqfunctions.udf.CIQ($A410,"IQ_FFO_INT",IQ_LTM,IQ_TODAY,"CHP"))</f>
        <v/>
      </c>
      <c r="R410" s="28" t="str">
        <f>IF($A410="","",_xll.ciqfunctions.udf.CIQ($A410,"IQ_EBITDA_INT",IQ_LTM,IQ_TODAY,"CHP"))</f>
        <v/>
      </c>
      <c r="S410" s="28" t="str">
        <f>IF($A410="","",_xll.ciqfunctions.udf.CIQ($A410,"IQ_FFO_TOTAL_DEBT",IQ_LTM,IQ_TODAY,"CHP"))</f>
        <v/>
      </c>
      <c r="T410" s="28" t="str">
        <f>IF($A410="","",_xll.ciqfunctions.udf.CIQ($A410,"IQ_NET_DEBT_EBITDA",IQ_LTM,IQ_TODAY,"CHP"))</f>
        <v/>
      </c>
      <c r="U410" s="28" t="str">
        <f>IF($A410="","",_xll.ciqfunctions.udf.CIQ($A410,"IQ_TOTAL_DEBT_CAP",IQ_LTM,IQ_TODAY,"CHP"))</f>
        <v/>
      </c>
      <c r="V410" s="28" t="str">
        <f>IF($A410="","",_xll.ciqfunctions.udf.CIQ($A410,"IQ_DEBT_TOTAL_LIAB",IQ_LTM,IQ_TODAY,"CHP"))</f>
        <v/>
      </c>
      <c r="W410" s="28" t="str">
        <f>IF($A410="","",_xll.ciqfunctions.udf.CIQ($A410,"IQ_TOTAL_DEBT_TOTAL_REV",IQ_LTM,IQ_TODAY,"CHP"))</f>
        <v/>
      </c>
      <c r="Y410" s="28" t="str">
        <f>IF($A410="","",_xll.ciqfunctions.udf.CIQ($A410,"IQ_FFO_PLUS_CASH_ST_DEBT",IQ_LTM,IQ_TODAY,"CHP"))</f>
        <v/>
      </c>
      <c r="Z410" s="28" t="str">
        <f>IF($A410="","",_xll.ciqfunctions.udf.CIQ($A410,"IQ_FFO_GROSS_PROFIT",IQ_LTM,IQ_TODAY,"CHP"))</f>
        <v/>
      </c>
      <c r="AA410" s="28" t="str">
        <f>IF($A410="","",_xll.ciqfunctions.udf.CIQ($A410,"IQ_BASIC_DEFENSE_INTERVAL",IQ_LTM,IQ_TODAY,"CHP"))</f>
        <v/>
      </c>
      <c r="AB410" s="28" t="str">
        <f>IF($A410="","",_xll.ciqfunctions.udf.CIQ($A410,"IQ_CURRENT_RATIO",IQ_LTM,IQ_TODAY,"CHP"))</f>
        <v/>
      </c>
      <c r="AC410" s="28" t="str">
        <f>IF($A410="","",_xll.ciqfunctions.udf.CIQ($A410,"IQ_QUICK_RATIO",IQ_LTM,IQ_TODAY,"CHP"))</f>
        <v/>
      </c>
    </row>
    <row r="411" spans="3:29" ht="12.75" customHeight="1" x14ac:dyDescent="0.2">
      <c r="C411" s="37" t="str">
        <f>IF($A411="","",_xll.ciqfunctions.udf.CIQ($A411,"IQ_PERIODDATE",IQ_LTM,IQ_TODAY,"CHP"))</f>
        <v/>
      </c>
      <c r="D411" s="28" t="str">
        <f>IF($A411="","",_xll.ciqfunctions.udf.CIQ($A411,"IQ_TOTAL_REV",IQ_LTM,IQ_TODAY,"CHP",,$B$4))</f>
        <v/>
      </c>
      <c r="E411" s="28" t="str">
        <f>IF($A411="","",_xll.ciqfunctions.udf.CIQ($A411,"IQ_TOTAL_EQUITY",IQ_LTM,IQ_TODAY,"CHP",,$B$4))</f>
        <v/>
      </c>
      <c r="F411" s="28" t="str">
        <f>IF($A411="","",_xll.ciqfunctions.udf.CIQ($A411,"IQ_RETURN_CAPITAL_CHP",IQ_LTM,IQ_TODAY,"CHP"))</f>
        <v/>
      </c>
      <c r="G411" s="28" t="str">
        <f>IF($A411="","",_xll.ciqfunctions.udf.CIQ($A411,"IQ_RECURRING_EARN_ASSETS",IQ_LTM,IQ_TODAY,"CHP"))</f>
        <v/>
      </c>
      <c r="H411" s="28" t="str">
        <f>IF($A411="","",_xll.ciqfunctions.udf.CIQ($A411,"IQ_NET_WORKING_CAP_REV",IQ_LTM,IQ_TODAY,"CHP"))</f>
        <v/>
      </c>
      <c r="I411" s="28" t="str">
        <f>IF($A411="","",_xll.ciqfunctions.udf.CIQ($A411,"IQ_ASSET_TURNOVER",IQ_LTM,IQ_TODAY,"CHP"))</f>
        <v/>
      </c>
      <c r="J411" s="28" t="str">
        <f>IF($A411="","",_xll.ciqfunctions.udf.CIQ($A411,"IQ_INTAN_ASSETS_REV",IQ_LTM,IQ_TODAY,"CHP"))</f>
        <v/>
      </c>
      <c r="K411" s="28" t="str">
        <f>IF($A411="","",_xll.ciqfunctions.udf.CIQ($A411,"IQ_NET_WORKING_CAP_TOTAL_ASSETS",IQ_LTM,IQ_TODAY,"CHP"))</f>
        <v/>
      </c>
      <c r="L411" s="28" t="str">
        <f>IF($A411="","",_xll.ciqfunctions.udf.CIQ($A411,"IQ_AP_AR",IQ_LTM,IQ_TODAY,"CHP"))</f>
        <v/>
      </c>
      <c r="M411" s="28" t="str">
        <f>IF($A411="","",_xll.ciqfunctions.udf.CIQ($A411,"IQ_MGMT_RATE_RETURN",IQ_LTM,IQ_TODAY,"CHP"))</f>
        <v/>
      </c>
      <c r="N411" s="28" t="str">
        <f>IF($A411="","",_xll.ciqfunctions.udf.CIQ($A411,"IQ_GROSS_MARGIN",IQ_LTM,IQ_TODAY,"CHP"))</f>
        <v/>
      </c>
      <c r="O411" s="28" t="str">
        <f>IF($A411="","",_xll.ciqfunctions.udf.CIQ($A411,"IQ_EBITDA_MARGIN",IQ_LTM,IQ_TODAY,"CHP"))</f>
        <v/>
      </c>
      <c r="Q411" s="28" t="str">
        <f>IF($A411="","",_xll.ciqfunctions.udf.CIQ($A411,"IQ_FFO_INT",IQ_LTM,IQ_TODAY,"CHP"))</f>
        <v/>
      </c>
      <c r="R411" s="28" t="str">
        <f>IF($A411="","",_xll.ciqfunctions.udf.CIQ($A411,"IQ_EBITDA_INT",IQ_LTM,IQ_TODAY,"CHP"))</f>
        <v/>
      </c>
      <c r="S411" s="28" t="str">
        <f>IF($A411="","",_xll.ciqfunctions.udf.CIQ($A411,"IQ_FFO_TOTAL_DEBT",IQ_LTM,IQ_TODAY,"CHP"))</f>
        <v/>
      </c>
      <c r="T411" s="28" t="str">
        <f>IF($A411="","",_xll.ciqfunctions.udf.CIQ($A411,"IQ_NET_DEBT_EBITDA",IQ_LTM,IQ_TODAY,"CHP"))</f>
        <v/>
      </c>
      <c r="U411" s="28" t="str">
        <f>IF($A411="","",_xll.ciqfunctions.udf.CIQ($A411,"IQ_TOTAL_DEBT_CAP",IQ_LTM,IQ_TODAY,"CHP"))</f>
        <v/>
      </c>
      <c r="V411" s="28" t="str">
        <f>IF($A411="","",_xll.ciqfunctions.udf.CIQ($A411,"IQ_DEBT_TOTAL_LIAB",IQ_LTM,IQ_TODAY,"CHP"))</f>
        <v/>
      </c>
      <c r="W411" s="28" t="str">
        <f>IF($A411="","",_xll.ciqfunctions.udf.CIQ($A411,"IQ_TOTAL_DEBT_TOTAL_REV",IQ_LTM,IQ_TODAY,"CHP"))</f>
        <v/>
      </c>
      <c r="Y411" s="28" t="str">
        <f>IF($A411="","",_xll.ciqfunctions.udf.CIQ($A411,"IQ_FFO_PLUS_CASH_ST_DEBT",IQ_LTM,IQ_TODAY,"CHP"))</f>
        <v/>
      </c>
      <c r="Z411" s="28" t="str">
        <f>IF($A411="","",_xll.ciqfunctions.udf.CIQ($A411,"IQ_FFO_GROSS_PROFIT",IQ_LTM,IQ_TODAY,"CHP"))</f>
        <v/>
      </c>
      <c r="AA411" s="28" t="str">
        <f>IF($A411="","",_xll.ciqfunctions.udf.CIQ($A411,"IQ_BASIC_DEFENSE_INTERVAL",IQ_LTM,IQ_TODAY,"CHP"))</f>
        <v/>
      </c>
      <c r="AB411" s="28" t="str">
        <f>IF($A411="","",_xll.ciqfunctions.udf.CIQ($A411,"IQ_CURRENT_RATIO",IQ_LTM,IQ_TODAY,"CHP"))</f>
        <v/>
      </c>
      <c r="AC411" s="28" t="str">
        <f>IF($A411="","",_xll.ciqfunctions.udf.CIQ($A411,"IQ_QUICK_RATIO",IQ_LTM,IQ_TODAY,"CHP"))</f>
        <v/>
      </c>
    </row>
    <row r="412" spans="3:29" ht="12.75" customHeight="1" x14ac:dyDescent="0.2">
      <c r="C412" s="37" t="str">
        <f>IF($A412="","",_xll.ciqfunctions.udf.CIQ($A412,"IQ_PERIODDATE",IQ_LTM,IQ_TODAY,"CHP"))</f>
        <v/>
      </c>
      <c r="D412" s="28" t="str">
        <f>IF($A412="","",_xll.ciqfunctions.udf.CIQ($A412,"IQ_TOTAL_REV",IQ_LTM,IQ_TODAY,"CHP",,$B$4))</f>
        <v/>
      </c>
      <c r="E412" s="28" t="str">
        <f>IF($A412="","",_xll.ciqfunctions.udf.CIQ($A412,"IQ_TOTAL_EQUITY",IQ_LTM,IQ_TODAY,"CHP",,$B$4))</f>
        <v/>
      </c>
      <c r="F412" s="28" t="str">
        <f>IF($A412="","",_xll.ciqfunctions.udf.CIQ($A412,"IQ_RETURN_CAPITAL_CHP",IQ_LTM,IQ_TODAY,"CHP"))</f>
        <v/>
      </c>
      <c r="G412" s="28" t="str">
        <f>IF($A412="","",_xll.ciqfunctions.udf.CIQ($A412,"IQ_RECURRING_EARN_ASSETS",IQ_LTM,IQ_TODAY,"CHP"))</f>
        <v/>
      </c>
      <c r="H412" s="28" t="str">
        <f>IF($A412="","",_xll.ciqfunctions.udf.CIQ($A412,"IQ_NET_WORKING_CAP_REV",IQ_LTM,IQ_TODAY,"CHP"))</f>
        <v/>
      </c>
      <c r="I412" s="28" t="str">
        <f>IF($A412="","",_xll.ciqfunctions.udf.CIQ($A412,"IQ_ASSET_TURNOVER",IQ_LTM,IQ_TODAY,"CHP"))</f>
        <v/>
      </c>
      <c r="J412" s="28" t="str">
        <f>IF($A412="","",_xll.ciqfunctions.udf.CIQ($A412,"IQ_INTAN_ASSETS_REV",IQ_LTM,IQ_TODAY,"CHP"))</f>
        <v/>
      </c>
      <c r="K412" s="28" t="str">
        <f>IF($A412="","",_xll.ciqfunctions.udf.CIQ($A412,"IQ_NET_WORKING_CAP_TOTAL_ASSETS",IQ_LTM,IQ_TODAY,"CHP"))</f>
        <v/>
      </c>
      <c r="L412" s="28" t="str">
        <f>IF($A412="","",_xll.ciqfunctions.udf.CIQ($A412,"IQ_AP_AR",IQ_LTM,IQ_TODAY,"CHP"))</f>
        <v/>
      </c>
      <c r="M412" s="28" t="str">
        <f>IF($A412="","",_xll.ciqfunctions.udf.CIQ($A412,"IQ_MGMT_RATE_RETURN",IQ_LTM,IQ_TODAY,"CHP"))</f>
        <v/>
      </c>
      <c r="N412" s="28" t="str">
        <f>IF($A412="","",_xll.ciqfunctions.udf.CIQ($A412,"IQ_GROSS_MARGIN",IQ_LTM,IQ_TODAY,"CHP"))</f>
        <v/>
      </c>
      <c r="O412" s="28" t="str">
        <f>IF($A412="","",_xll.ciqfunctions.udf.CIQ($A412,"IQ_EBITDA_MARGIN",IQ_LTM,IQ_TODAY,"CHP"))</f>
        <v/>
      </c>
      <c r="Q412" s="28" t="str">
        <f>IF($A412="","",_xll.ciqfunctions.udf.CIQ($A412,"IQ_FFO_INT",IQ_LTM,IQ_TODAY,"CHP"))</f>
        <v/>
      </c>
      <c r="R412" s="28" t="str">
        <f>IF($A412="","",_xll.ciqfunctions.udf.CIQ($A412,"IQ_EBITDA_INT",IQ_LTM,IQ_TODAY,"CHP"))</f>
        <v/>
      </c>
      <c r="S412" s="28" t="str">
        <f>IF($A412="","",_xll.ciqfunctions.udf.CIQ($A412,"IQ_FFO_TOTAL_DEBT",IQ_LTM,IQ_TODAY,"CHP"))</f>
        <v/>
      </c>
      <c r="T412" s="28" t="str">
        <f>IF($A412="","",_xll.ciqfunctions.udf.CIQ($A412,"IQ_NET_DEBT_EBITDA",IQ_LTM,IQ_TODAY,"CHP"))</f>
        <v/>
      </c>
      <c r="U412" s="28" t="str">
        <f>IF($A412="","",_xll.ciqfunctions.udf.CIQ($A412,"IQ_TOTAL_DEBT_CAP",IQ_LTM,IQ_TODAY,"CHP"))</f>
        <v/>
      </c>
      <c r="V412" s="28" t="str">
        <f>IF($A412="","",_xll.ciqfunctions.udf.CIQ($A412,"IQ_DEBT_TOTAL_LIAB",IQ_LTM,IQ_TODAY,"CHP"))</f>
        <v/>
      </c>
      <c r="W412" s="28" t="str">
        <f>IF($A412="","",_xll.ciqfunctions.udf.CIQ($A412,"IQ_TOTAL_DEBT_TOTAL_REV",IQ_LTM,IQ_TODAY,"CHP"))</f>
        <v/>
      </c>
      <c r="Y412" s="28" t="str">
        <f>IF($A412="","",_xll.ciqfunctions.udf.CIQ($A412,"IQ_FFO_PLUS_CASH_ST_DEBT",IQ_LTM,IQ_TODAY,"CHP"))</f>
        <v/>
      </c>
      <c r="Z412" s="28" t="str">
        <f>IF($A412="","",_xll.ciqfunctions.udf.CIQ($A412,"IQ_FFO_GROSS_PROFIT",IQ_LTM,IQ_TODAY,"CHP"))</f>
        <v/>
      </c>
      <c r="AA412" s="28" t="str">
        <f>IF($A412="","",_xll.ciqfunctions.udf.CIQ($A412,"IQ_BASIC_DEFENSE_INTERVAL",IQ_LTM,IQ_TODAY,"CHP"))</f>
        <v/>
      </c>
      <c r="AB412" s="28" t="str">
        <f>IF($A412="","",_xll.ciqfunctions.udf.CIQ($A412,"IQ_CURRENT_RATIO",IQ_LTM,IQ_TODAY,"CHP"))</f>
        <v/>
      </c>
      <c r="AC412" s="28" t="str">
        <f>IF($A412="","",_xll.ciqfunctions.udf.CIQ($A412,"IQ_QUICK_RATIO",IQ_LTM,IQ_TODAY,"CHP"))</f>
        <v/>
      </c>
    </row>
    <row r="413" spans="3:29" ht="12.75" customHeight="1" x14ac:dyDescent="0.2">
      <c r="C413" s="37" t="str">
        <f>IF($A413="","",_xll.ciqfunctions.udf.CIQ($A413,"IQ_PERIODDATE",IQ_LTM,IQ_TODAY,"CHP"))</f>
        <v/>
      </c>
      <c r="D413" s="28" t="str">
        <f>IF($A413="","",_xll.ciqfunctions.udf.CIQ($A413,"IQ_TOTAL_REV",IQ_LTM,IQ_TODAY,"CHP",,$B$4))</f>
        <v/>
      </c>
      <c r="E413" s="28" t="str">
        <f>IF($A413="","",_xll.ciqfunctions.udf.CIQ($A413,"IQ_TOTAL_EQUITY",IQ_LTM,IQ_TODAY,"CHP",,$B$4))</f>
        <v/>
      </c>
      <c r="F413" s="28" t="str">
        <f>IF($A413="","",_xll.ciqfunctions.udf.CIQ($A413,"IQ_RETURN_CAPITAL_CHP",IQ_LTM,IQ_TODAY,"CHP"))</f>
        <v/>
      </c>
      <c r="G413" s="28" t="str">
        <f>IF($A413="","",_xll.ciqfunctions.udf.CIQ($A413,"IQ_RECURRING_EARN_ASSETS",IQ_LTM,IQ_TODAY,"CHP"))</f>
        <v/>
      </c>
      <c r="H413" s="28" t="str">
        <f>IF($A413="","",_xll.ciqfunctions.udf.CIQ($A413,"IQ_NET_WORKING_CAP_REV",IQ_LTM,IQ_TODAY,"CHP"))</f>
        <v/>
      </c>
      <c r="I413" s="28" t="str">
        <f>IF($A413="","",_xll.ciqfunctions.udf.CIQ($A413,"IQ_ASSET_TURNOVER",IQ_LTM,IQ_TODAY,"CHP"))</f>
        <v/>
      </c>
      <c r="J413" s="28" t="str">
        <f>IF($A413="","",_xll.ciqfunctions.udf.CIQ($A413,"IQ_INTAN_ASSETS_REV",IQ_LTM,IQ_TODAY,"CHP"))</f>
        <v/>
      </c>
      <c r="K413" s="28" t="str">
        <f>IF($A413="","",_xll.ciqfunctions.udf.CIQ($A413,"IQ_NET_WORKING_CAP_TOTAL_ASSETS",IQ_LTM,IQ_TODAY,"CHP"))</f>
        <v/>
      </c>
      <c r="L413" s="28" t="str">
        <f>IF($A413="","",_xll.ciqfunctions.udf.CIQ($A413,"IQ_AP_AR",IQ_LTM,IQ_TODAY,"CHP"))</f>
        <v/>
      </c>
      <c r="M413" s="28" t="str">
        <f>IF($A413="","",_xll.ciqfunctions.udf.CIQ($A413,"IQ_MGMT_RATE_RETURN",IQ_LTM,IQ_TODAY,"CHP"))</f>
        <v/>
      </c>
      <c r="N413" s="28" t="str">
        <f>IF($A413="","",_xll.ciqfunctions.udf.CIQ($A413,"IQ_GROSS_MARGIN",IQ_LTM,IQ_TODAY,"CHP"))</f>
        <v/>
      </c>
      <c r="O413" s="28" t="str">
        <f>IF($A413="","",_xll.ciqfunctions.udf.CIQ($A413,"IQ_EBITDA_MARGIN",IQ_LTM,IQ_TODAY,"CHP"))</f>
        <v/>
      </c>
      <c r="Q413" s="28" t="str">
        <f>IF($A413="","",_xll.ciqfunctions.udf.CIQ($A413,"IQ_FFO_INT",IQ_LTM,IQ_TODAY,"CHP"))</f>
        <v/>
      </c>
      <c r="R413" s="28" t="str">
        <f>IF($A413="","",_xll.ciqfunctions.udf.CIQ($A413,"IQ_EBITDA_INT",IQ_LTM,IQ_TODAY,"CHP"))</f>
        <v/>
      </c>
      <c r="S413" s="28" t="str">
        <f>IF($A413="","",_xll.ciqfunctions.udf.CIQ($A413,"IQ_FFO_TOTAL_DEBT",IQ_LTM,IQ_TODAY,"CHP"))</f>
        <v/>
      </c>
      <c r="T413" s="28" t="str">
        <f>IF($A413="","",_xll.ciqfunctions.udf.CIQ($A413,"IQ_NET_DEBT_EBITDA",IQ_LTM,IQ_TODAY,"CHP"))</f>
        <v/>
      </c>
      <c r="U413" s="28" t="str">
        <f>IF($A413="","",_xll.ciqfunctions.udf.CIQ($A413,"IQ_TOTAL_DEBT_CAP",IQ_LTM,IQ_TODAY,"CHP"))</f>
        <v/>
      </c>
      <c r="V413" s="28" t="str">
        <f>IF($A413="","",_xll.ciqfunctions.udf.CIQ($A413,"IQ_DEBT_TOTAL_LIAB",IQ_LTM,IQ_TODAY,"CHP"))</f>
        <v/>
      </c>
      <c r="W413" s="28" t="str">
        <f>IF($A413="","",_xll.ciqfunctions.udf.CIQ($A413,"IQ_TOTAL_DEBT_TOTAL_REV",IQ_LTM,IQ_TODAY,"CHP"))</f>
        <v/>
      </c>
      <c r="Y413" s="28" t="str">
        <f>IF($A413="","",_xll.ciqfunctions.udf.CIQ($A413,"IQ_FFO_PLUS_CASH_ST_DEBT",IQ_LTM,IQ_TODAY,"CHP"))</f>
        <v/>
      </c>
      <c r="Z413" s="28" t="str">
        <f>IF($A413="","",_xll.ciqfunctions.udf.CIQ($A413,"IQ_FFO_GROSS_PROFIT",IQ_LTM,IQ_TODAY,"CHP"))</f>
        <v/>
      </c>
      <c r="AA413" s="28" t="str">
        <f>IF($A413="","",_xll.ciqfunctions.udf.CIQ($A413,"IQ_BASIC_DEFENSE_INTERVAL",IQ_LTM,IQ_TODAY,"CHP"))</f>
        <v/>
      </c>
      <c r="AB413" s="28" t="str">
        <f>IF($A413="","",_xll.ciqfunctions.udf.CIQ($A413,"IQ_CURRENT_RATIO",IQ_LTM,IQ_TODAY,"CHP"))</f>
        <v/>
      </c>
      <c r="AC413" s="28" t="str">
        <f>IF($A413="","",_xll.ciqfunctions.udf.CIQ($A413,"IQ_QUICK_RATIO",IQ_LTM,IQ_TODAY,"CHP"))</f>
        <v/>
      </c>
    </row>
    <row r="414" spans="3:29" ht="12.75" customHeight="1" x14ac:dyDescent="0.2">
      <c r="C414" s="37" t="str">
        <f>IF($A414="","",_xll.ciqfunctions.udf.CIQ($A414,"IQ_PERIODDATE",IQ_LTM,IQ_TODAY,"CHP"))</f>
        <v/>
      </c>
      <c r="D414" s="28" t="str">
        <f>IF($A414="","",_xll.ciqfunctions.udf.CIQ($A414,"IQ_TOTAL_REV",IQ_LTM,IQ_TODAY,"CHP",,$B$4))</f>
        <v/>
      </c>
      <c r="E414" s="28" t="str">
        <f>IF($A414="","",_xll.ciqfunctions.udf.CIQ($A414,"IQ_TOTAL_EQUITY",IQ_LTM,IQ_TODAY,"CHP",,$B$4))</f>
        <v/>
      </c>
      <c r="F414" s="28" t="str">
        <f>IF($A414="","",_xll.ciqfunctions.udf.CIQ($A414,"IQ_RETURN_CAPITAL_CHP",IQ_LTM,IQ_TODAY,"CHP"))</f>
        <v/>
      </c>
      <c r="G414" s="28" t="str">
        <f>IF($A414="","",_xll.ciqfunctions.udf.CIQ($A414,"IQ_RECURRING_EARN_ASSETS",IQ_LTM,IQ_TODAY,"CHP"))</f>
        <v/>
      </c>
      <c r="H414" s="28" t="str">
        <f>IF($A414="","",_xll.ciqfunctions.udf.CIQ($A414,"IQ_NET_WORKING_CAP_REV",IQ_LTM,IQ_TODAY,"CHP"))</f>
        <v/>
      </c>
      <c r="I414" s="28" t="str">
        <f>IF($A414="","",_xll.ciqfunctions.udf.CIQ($A414,"IQ_ASSET_TURNOVER",IQ_LTM,IQ_TODAY,"CHP"))</f>
        <v/>
      </c>
      <c r="J414" s="28" t="str">
        <f>IF($A414="","",_xll.ciqfunctions.udf.CIQ($A414,"IQ_INTAN_ASSETS_REV",IQ_LTM,IQ_TODAY,"CHP"))</f>
        <v/>
      </c>
      <c r="K414" s="28" t="str">
        <f>IF($A414="","",_xll.ciqfunctions.udf.CIQ($A414,"IQ_NET_WORKING_CAP_TOTAL_ASSETS",IQ_LTM,IQ_TODAY,"CHP"))</f>
        <v/>
      </c>
      <c r="L414" s="28" t="str">
        <f>IF($A414="","",_xll.ciqfunctions.udf.CIQ($A414,"IQ_AP_AR",IQ_LTM,IQ_TODAY,"CHP"))</f>
        <v/>
      </c>
      <c r="M414" s="28" t="str">
        <f>IF($A414="","",_xll.ciqfunctions.udf.CIQ($A414,"IQ_MGMT_RATE_RETURN",IQ_LTM,IQ_TODAY,"CHP"))</f>
        <v/>
      </c>
      <c r="N414" s="28" t="str">
        <f>IF($A414="","",_xll.ciqfunctions.udf.CIQ($A414,"IQ_GROSS_MARGIN",IQ_LTM,IQ_TODAY,"CHP"))</f>
        <v/>
      </c>
      <c r="O414" s="28" t="str">
        <f>IF($A414="","",_xll.ciqfunctions.udf.CIQ($A414,"IQ_EBITDA_MARGIN",IQ_LTM,IQ_TODAY,"CHP"))</f>
        <v/>
      </c>
      <c r="Q414" s="28" t="str">
        <f>IF($A414="","",_xll.ciqfunctions.udf.CIQ($A414,"IQ_FFO_INT",IQ_LTM,IQ_TODAY,"CHP"))</f>
        <v/>
      </c>
      <c r="R414" s="28" t="str">
        <f>IF($A414="","",_xll.ciqfunctions.udf.CIQ($A414,"IQ_EBITDA_INT",IQ_LTM,IQ_TODAY,"CHP"))</f>
        <v/>
      </c>
      <c r="S414" s="28" t="str">
        <f>IF($A414="","",_xll.ciqfunctions.udf.CIQ($A414,"IQ_FFO_TOTAL_DEBT",IQ_LTM,IQ_TODAY,"CHP"))</f>
        <v/>
      </c>
      <c r="T414" s="28" t="str">
        <f>IF($A414="","",_xll.ciqfunctions.udf.CIQ($A414,"IQ_NET_DEBT_EBITDA",IQ_LTM,IQ_TODAY,"CHP"))</f>
        <v/>
      </c>
      <c r="U414" s="28" t="str">
        <f>IF($A414="","",_xll.ciqfunctions.udf.CIQ($A414,"IQ_TOTAL_DEBT_CAP",IQ_LTM,IQ_TODAY,"CHP"))</f>
        <v/>
      </c>
      <c r="V414" s="28" t="str">
        <f>IF($A414="","",_xll.ciqfunctions.udf.CIQ($A414,"IQ_DEBT_TOTAL_LIAB",IQ_LTM,IQ_TODAY,"CHP"))</f>
        <v/>
      </c>
      <c r="W414" s="28" t="str">
        <f>IF($A414="","",_xll.ciqfunctions.udf.CIQ($A414,"IQ_TOTAL_DEBT_TOTAL_REV",IQ_LTM,IQ_TODAY,"CHP"))</f>
        <v/>
      </c>
      <c r="Y414" s="28" t="str">
        <f>IF($A414="","",_xll.ciqfunctions.udf.CIQ($A414,"IQ_FFO_PLUS_CASH_ST_DEBT",IQ_LTM,IQ_TODAY,"CHP"))</f>
        <v/>
      </c>
      <c r="Z414" s="28" t="str">
        <f>IF($A414="","",_xll.ciqfunctions.udf.CIQ($A414,"IQ_FFO_GROSS_PROFIT",IQ_LTM,IQ_TODAY,"CHP"))</f>
        <v/>
      </c>
      <c r="AA414" s="28" t="str">
        <f>IF($A414="","",_xll.ciqfunctions.udf.CIQ($A414,"IQ_BASIC_DEFENSE_INTERVAL",IQ_LTM,IQ_TODAY,"CHP"))</f>
        <v/>
      </c>
      <c r="AB414" s="28" t="str">
        <f>IF($A414="","",_xll.ciqfunctions.udf.CIQ($A414,"IQ_CURRENT_RATIO",IQ_LTM,IQ_TODAY,"CHP"))</f>
        <v/>
      </c>
      <c r="AC414" s="28" t="str">
        <f>IF($A414="","",_xll.ciqfunctions.udf.CIQ($A414,"IQ_QUICK_RATIO",IQ_LTM,IQ_TODAY,"CHP"))</f>
        <v/>
      </c>
    </row>
    <row r="415" spans="3:29" ht="12.75" customHeight="1" x14ac:dyDescent="0.2">
      <c r="C415" s="37" t="str">
        <f>IF($A415="","",_xll.ciqfunctions.udf.CIQ($A415,"IQ_PERIODDATE",IQ_LTM,IQ_TODAY,"CHP"))</f>
        <v/>
      </c>
      <c r="D415" s="28" t="str">
        <f>IF($A415="","",_xll.ciqfunctions.udf.CIQ($A415,"IQ_TOTAL_REV",IQ_LTM,IQ_TODAY,"CHP",,$B$4))</f>
        <v/>
      </c>
      <c r="E415" s="28" t="str">
        <f>IF($A415="","",_xll.ciqfunctions.udf.CIQ($A415,"IQ_TOTAL_EQUITY",IQ_LTM,IQ_TODAY,"CHP",,$B$4))</f>
        <v/>
      </c>
      <c r="F415" s="28" t="str">
        <f>IF($A415="","",_xll.ciqfunctions.udf.CIQ($A415,"IQ_RETURN_CAPITAL_CHP",IQ_LTM,IQ_TODAY,"CHP"))</f>
        <v/>
      </c>
      <c r="G415" s="28" t="str">
        <f>IF($A415="","",_xll.ciqfunctions.udf.CIQ($A415,"IQ_RECURRING_EARN_ASSETS",IQ_LTM,IQ_TODAY,"CHP"))</f>
        <v/>
      </c>
      <c r="H415" s="28" t="str">
        <f>IF($A415="","",_xll.ciqfunctions.udf.CIQ($A415,"IQ_NET_WORKING_CAP_REV",IQ_LTM,IQ_TODAY,"CHP"))</f>
        <v/>
      </c>
      <c r="I415" s="28" t="str">
        <f>IF($A415="","",_xll.ciqfunctions.udf.CIQ($A415,"IQ_ASSET_TURNOVER",IQ_LTM,IQ_TODAY,"CHP"))</f>
        <v/>
      </c>
      <c r="J415" s="28" t="str">
        <f>IF($A415="","",_xll.ciqfunctions.udf.CIQ($A415,"IQ_INTAN_ASSETS_REV",IQ_LTM,IQ_TODAY,"CHP"))</f>
        <v/>
      </c>
      <c r="K415" s="28" t="str">
        <f>IF($A415="","",_xll.ciqfunctions.udf.CIQ($A415,"IQ_NET_WORKING_CAP_TOTAL_ASSETS",IQ_LTM,IQ_TODAY,"CHP"))</f>
        <v/>
      </c>
      <c r="L415" s="28" t="str">
        <f>IF($A415="","",_xll.ciqfunctions.udf.CIQ($A415,"IQ_AP_AR",IQ_LTM,IQ_TODAY,"CHP"))</f>
        <v/>
      </c>
      <c r="M415" s="28" t="str">
        <f>IF($A415="","",_xll.ciqfunctions.udf.CIQ($A415,"IQ_MGMT_RATE_RETURN",IQ_LTM,IQ_TODAY,"CHP"))</f>
        <v/>
      </c>
      <c r="N415" s="28" t="str">
        <f>IF($A415="","",_xll.ciqfunctions.udf.CIQ($A415,"IQ_GROSS_MARGIN",IQ_LTM,IQ_TODAY,"CHP"))</f>
        <v/>
      </c>
      <c r="O415" s="28" t="str">
        <f>IF($A415="","",_xll.ciqfunctions.udf.CIQ($A415,"IQ_EBITDA_MARGIN",IQ_LTM,IQ_TODAY,"CHP"))</f>
        <v/>
      </c>
      <c r="Q415" s="28" t="str">
        <f>IF($A415="","",_xll.ciqfunctions.udf.CIQ($A415,"IQ_FFO_INT",IQ_LTM,IQ_TODAY,"CHP"))</f>
        <v/>
      </c>
      <c r="R415" s="28" t="str">
        <f>IF($A415="","",_xll.ciqfunctions.udf.CIQ($A415,"IQ_EBITDA_INT",IQ_LTM,IQ_TODAY,"CHP"))</f>
        <v/>
      </c>
      <c r="S415" s="28" t="str">
        <f>IF($A415="","",_xll.ciqfunctions.udf.CIQ($A415,"IQ_FFO_TOTAL_DEBT",IQ_LTM,IQ_TODAY,"CHP"))</f>
        <v/>
      </c>
      <c r="T415" s="28" t="str">
        <f>IF($A415="","",_xll.ciqfunctions.udf.CIQ($A415,"IQ_NET_DEBT_EBITDA",IQ_LTM,IQ_TODAY,"CHP"))</f>
        <v/>
      </c>
      <c r="U415" s="28" t="str">
        <f>IF($A415="","",_xll.ciqfunctions.udf.CIQ($A415,"IQ_TOTAL_DEBT_CAP",IQ_LTM,IQ_TODAY,"CHP"))</f>
        <v/>
      </c>
      <c r="V415" s="28" t="str">
        <f>IF($A415="","",_xll.ciqfunctions.udf.CIQ($A415,"IQ_DEBT_TOTAL_LIAB",IQ_LTM,IQ_TODAY,"CHP"))</f>
        <v/>
      </c>
      <c r="W415" s="28" t="str">
        <f>IF($A415="","",_xll.ciqfunctions.udf.CIQ($A415,"IQ_TOTAL_DEBT_TOTAL_REV",IQ_LTM,IQ_TODAY,"CHP"))</f>
        <v/>
      </c>
      <c r="Y415" s="28" t="str">
        <f>IF($A415="","",_xll.ciqfunctions.udf.CIQ($A415,"IQ_FFO_PLUS_CASH_ST_DEBT",IQ_LTM,IQ_TODAY,"CHP"))</f>
        <v/>
      </c>
      <c r="Z415" s="28" t="str">
        <f>IF($A415="","",_xll.ciqfunctions.udf.CIQ($A415,"IQ_FFO_GROSS_PROFIT",IQ_LTM,IQ_TODAY,"CHP"))</f>
        <v/>
      </c>
      <c r="AA415" s="28" t="str">
        <f>IF($A415="","",_xll.ciqfunctions.udf.CIQ($A415,"IQ_BASIC_DEFENSE_INTERVAL",IQ_LTM,IQ_TODAY,"CHP"))</f>
        <v/>
      </c>
      <c r="AB415" s="28" t="str">
        <f>IF($A415="","",_xll.ciqfunctions.udf.CIQ($A415,"IQ_CURRENT_RATIO",IQ_LTM,IQ_TODAY,"CHP"))</f>
        <v/>
      </c>
      <c r="AC415" s="28" t="str">
        <f>IF($A415="","",_xll.ciqfunctions.udf.CIQ($A415,"IQ_QUICK_RATIO",IQ_LTM,IQ_TODAY,"CHP"))</f>
        <v/>
      </c>
    </row>
    <row r="416" spans="3:29" ht="12.75" customHeight="1" x14ac:dyDescent="0.2">
      <c r="C416" s="37" t="str">
        <f>IF($A416="","",_xll.ciqfunctions.udf.CIQ($A416,"IQ_PERIODDATE",IQ_LTM,IQ_TODAY,"CHP"))</f>
        <v/>
      </c>
      <c r="D416" s="28" t="str">
        <f>IF($A416="","",_xll.ciqfunctions.udf.CIQ($A416,"IQ_TOTAL_REV",IQ_LTM,IQ_TODAY,"CHP",,$B$4))</f>
        <v/>
      </c>
      <c r="E416" s="28" t="str">
        <f>IF($A416="","",_xll.ciqfunctions.udf.CIQ($A416,"IQ_TOTAL_EQUITY",IQ_LTM,IQ_TODAY,"CHP",,$B$4))</f>
        <v/>
      </c>
      <c r="F416" s="28" t="str">
        <f>IF($A416="","",_xll.ciqfunctions.udf.CIQ($A416,"IQ_RETURN_CAPITAL_CHP",IQ_LTM,IQ_TODAY,"CHP"))</f>
        <v/>
      </c>
      <c r="G416" s="28" t="str">
        <f>IF($A416="","",_xll.ciqfunctions.udf.CIQ($A416,"IQ_RECURRING_EARN_ASSETS",IQ_LTM,IQ_TODAY,"CHP"))</f>
        <v/>
      </c>
      <c r="H416" s="28" t="str">
        <f>IF($A416="","",_xll.ciqfunctions.udf.CIQ($A416,"IQ_NET_WORKING_CAP_REV",IQ_LTM,IQ_TODAY,"CHP"))</f>
        <v/>
      </c>
      <c r="I416" s="28" t="str">
        <f>IF($A416="","",_xll.ciqfunctions.udf.CIQ($A416,"IQ_ASSET_TURNOVER",IQ_LTM,IQ_TODAY,"CHP"))</f>
        <v/>
      </c>
      <c r="J416" s="28" t="str">
        <f>IF($A416="","",_xll.ciqfunctions.udf.CIQ($A416,"IQ_INTAN_ASSETS_REV",IQ_LTM,IQ_TODAY,"CHP"))</f>
        <v/>
      </c>
      <c r="K416" s="28" t="str">
        <f>IF($A416="","",_xll.ciqfunctions.udf.CIQ($A416,"IQ_NET_WORKING_CAP_TOTAL_ASSETS",IQ_LTM,IQ_TODAY,"CHP"))</f>
        <v/>
      </c>
      <c r="L416" s="28" t="str">
        <f>IF($A416="","",_xll.ciqfunctions.udf.CIQ($A416,"IQ_AP_AR",IQ_LTM,IQ_TODAY,"CHP"))</f>
        <v/>
      </c>
      <c r="M416" s="28" t="str">
        <f>IF($A416="","",_xll.ciqfunctions.udf.CIQ($A416,"IQ_MGMT_RATE_RETURN",IQ_LTM,IQ_TODAY,"CHP"))</f>
        <v/>
      </c>
      <c r="N416" s="28" t="str">
        <f>IF($A416="","",_xll.ciqfunctions.udf.CIQ($A416,"IQ_GROSS_MARGIN",IQ_LTM,IQ_TODAY,"CHP"))</f>
        <v/>
      </c>
      <c r="O416" s="28" t="str">
        <f>IF($A416="","",_xll.ciqfunctions.udf.CIQ($A416,"IQ_EBITDA_MARGIN",IQ_LTM,IQ_TODAY,"CHP"))</f>
        <v/>
      </c>
      <c r="Q416" s="28" t="str">
        <f>IF($A416="","",_xll.ciqfunctions.udf.CIQ($A416,"IQ_FFO_INT",IQ_LTM,IQ_TODAY,"CHP"))</f>
        <v/>
      </c>
      <c r="R416" s="28" t="str">
        <f>IF($A416="","",_xll.ciqfunctions.udf.CIQ($A416,"IQ_EBITDA_INT",IQ_LTM,IQ_TODAY,"CHP"))</f>
        <v/>
      </c>
      <c r="S416" s="28" t="str">
        <f>IF($A416="","",_xll.ciqfunctions.udf.CIQ($A416,"IQ_FFO_TOTAL_DEBT",IQ_LTM,IQ_TODAY,"CHP"))</f>
        <v/>
      </c>
      <c r="T416" s="28" t="str">
        <f>IF($A416="","",_xll.ciqfunctions.udf.CIQ($A416,"IQ_NET_DEBT_EBITDA",IQ_LTM,IQ_TODAY,"CHP"))</f>
        <v/>
      </c>
      <c r="U416" s="28" t="str">
        <f>IF($A416="","",_xll.ciqfunctions.udf.CIQ($A416,"IQ_TOTAL_DEBT_CAP",IQ_LTM,IQ_TODAY,"CHP"))</f>
        <v/>
      </c>
      <c r="V416" s="28" t="str">
        <f>IF($A416="","",_xll.ciqfunctions.udf.CIQ($A416,"IQ_DEBT_TOTAL_LIAB",IQ_LTM,IQ_TODAY,"CHP"))</f>
        <v/>
      </c>
      <c r="W416" s="28" t="str">
        <f>IF($A416="","",_xll.ciqfunctions.udf.CIQ($A416,"IQ_TOTAL_DEBT_TOTAL_REV",IQ_LTM,IQ_TODAY,"CHP"))</f>
        <v/>
      </c>
      <c r="Y416" s="28" t="str">
        <f>IF($A416="","",_xll.ciqfunctions.udf.CIQ($A416,"IQ_FFO_PLUS_CASH_ST_DEBT",IQ_LTM,IQ_TODAY,"CHP"))</f>
        <v/>
      </c>
      <c r="Z416" s="28" t="str">
        <f>IF($A416="","",_xll.ciqfunctions.udf.CIQ($A416,"IQ_FFO_GROSS_PROFIT",IQ_LTM,IQ_TODAY,"CHP"))</f>
        <v/>
      </c>
      <c r="AA416" s="28" t="str">
        <f>IF($A416="","",_xll.ciqfunctions.udf.CIQ($A416,"IQ_BASIC_DEFENSE_INTERVAL",IQ_LTM,IQ_TODAY,"CHP"))</f>
        <v/>
      </c>
      <c r="AB416" s="28" t="str">
        <f>IF($A416="","",_xll.ciqfunctions.udf.CIQ($A416,"IQ_CURRENT_RATIO",IQ_LTM,IQ_TODAY,"CHP"))</f>
        <v/>
      </c>
      <c r="AC416" s="28" t="str">
        <f>IF($A416="","",_xll.ciqfunctions.udf.CIQ($A416,"IQ_QUICK_RATIO",IQ_LTM,IQ_TODAY,"CHP"))</f>
        <v/>
      </c>
    </row>
    <row r="417" spans="3:29" ht="12.75" customHeight="1" x14ac:dyDescent="0.2">
      <c r="C417" s="37" t="str">
        <f>IF($A417="","",_xll.ciqfunctions.udf.CIQ($A417,"IQ_PERIODDATE",IQ_LTM,IQ_TODAY,"CHP"))</f>
        <v/>
      </c>
      <c r="D417" s="28" t="str">
        <f>IF($A417="","",_xll.ciqfunctions.udf.CIQ($A417,"IQ_TOTAL_REV",IQ_LTM,IQ_TODAY,"CHP",,$B$4))</f>
        <v/>
      </c>
      <c r="E417" s="28" t="str">
        <f>IF($A417="","",_xll.ciqfunctions.udf.CIQ($A417,"IQ_TOTAL_EQUITY",IQ_LTM,IQ_TODAY,"CHP",,$B$4))</f>
        <v/>
      </c>
      <c r="F417" s="28" t="str">
        <f>IF($A417="","",_xll.ciqfunctions.udf.CIQ($A417,"IQ_RETURN_CAPITAL_CHP",IQ_LTM,IQ_TODAY,"CHP"))</f>
        <v/>
      </c>
      <c r="G417" s="28" t="str">
        <f>IF($A417="","",_xll.ciqfunctions.udf.CIQ($A417,"IQ_RECURRING_EARN_ASSETS",IQ_LTM,IQ_TODAY,"CHP"))</f>
        <v/>
      </c>
      <c r="H417" s="28" t="str">
        <f>IF($A417="","",_xll.ciqfunctions.udf.CIQ($A417,"IQ_NET_WORKING_CAP_REV",IQ_LTM,IQ_TODAY,"CHP"))</f>
        <v/>
      </c>
      <c r="I417" s="28" t="str">
        <f>IF($A417="","",_xll.ciqfunctions.udf.CIQ($A417,"IQ_ASSET_TURNOVER",IQ_LTM,IQ_TODAY,"CHP"))</f>
        <v/>
      </c>
      <c r="J417" s="28" t="str">
        <f>IF($A417="","",_xll.ciqfunctions.udf.CIQ($A417,"IQ_INTAN_ASSETS_REV",IQ_LTM,IQ_TODAY,"CHP"))</f>
        <v/>
      </c>
      <c r="K417" s="28" t="str">
        <f>IF($A417="","",_xll.ciqfunctions.udf.CIQ($A417,"IQ_NET_WORKING_CAP_TOTAL_ASSETS",IQ_LTM,IQ_TODAY,"CHP"))</f>
        <v/>
      </c>
      <c r="L417" s="28" t="str">
        <f>IF($A417="","",_xll.ciqfunctions.udf.CIQ($A417,"IQ_AP_AR",IQ_LTM,IQ_TODAY,"CHP"))</f>
        <v/>
      </c>
      <c r="M417" s="28" t="str">
        <f>IF($A417="","",_xll.ciqfunctions.udf.CIQ($A417,"IQ_MGMT_RATE_RETURN",IQ_LTM,IQ_TODAY,"CHP"))</f>
        <v/>
      </c>
      <c r="N417" s="28" t="str">
        <f>IF($A417="","",_xll.ciqfunctions.udf.CIQ($A417,"IQ_GROSS_MARGIN",IQ_LTM,IQ_TODAY,"CHP"))</f>
        <v/>
      </c>
      <c r="O417" s="28" t="str">
        <f>IF($A417="","",_xll.ciqfunctions.udf.CIQ($A417,"IQ_EBITDA_MARGIN",IQ_LTM,IQ_TODAY,"CHP"))</f>
        <v/>
      </c>
      <c r="Q417" s="28" t="str">
        <f>IF($A417="","",_xll.ciqfunctions.udf.CIQ($A417,"IQ_FFO_INT",IQ_LTM,IQ_TODAY,"CHP"))</f>
        <v/>
      </c>
      <c r="R417" s="28" t="str">
        <f>IF($A417="","",_xll.ciqfunctions.udf.CIQ($A417,"IQ_EBITDA_INT",IQ_LTM,IQ_TODAY,"CHP"))</f>
        <v/>
      </c>
      <c r="S417" s="28" t="str">
        <f>IF($A417="","",_xll.ciqfunctions.udf.CIQ($A417,"IQ_FFO_TOTAL_DEBT",IQ_LTM,IQ_TODAY,"CHP"))</f>
        <v/>
      </c>
      <c r="T417" s="28" t="str">
        <f>IF($A417="","",_xll.ciqfunctions.udf.CIQ($A417,"IQ_NET_DEBT_EBITDA",IQ_LTM,IQ_TODAY,"CHP"))</f>
        <v/>
      </c>
      <c r="U417" s="28" t="str">
        <f>IF($A417="","",_xll.ciqfunctions.udf.CIQ($A417,"IQ_TOTAL_DEBT_CAP",IQ_LTM,IQ_TODAY,"CHP"))</f>
        <v/>
      </c>
      <c r="V417" s="28" t="str">
        <f>IF($A417="","",_xll.ciqfunctions.udf.CIQ($A417,"IQ_DEBT_TOTAL_LIAB",IQ_LTM,IQ_TODAY,"CHP"))</f>
        <v/>
      </c>
      <c r="W417" s="28" t="str">
        <f>IF($A417="","",_xll.ciqfunctions.udf.CIQ($A417,"IQ_TOTAL_DEBT_TOTAL_REV",IQ_LTM,IQ_TODAY,"CHP"))</f>
        <v/>
      </c>
      <c r="Y417" s="28" t="str">
        <f>IF($A417="","",_xll.ciqfunctions.udf.CIQ($A417,"IQ_FFO_PLUS_CASH_ST_DEBT",IQ_LTM,IQ_TODAY,"CHP"))</f>
        <v/>
      </c>
      <c r="Z417" s="28" t="str">
        <f>IF($A417="","",_xll.ciqfunctions.udf.CIQ($A417,"IQ_FFO_GROSS_PROFIT",IQ_LTM,IQ_TODAY,"CHP"))</f>
        <v/>
      </c>
      <c r="AA417" s="28" t="str">
        <f>IF($A417="","",_xll.ciqfunctions.udf.CIQ($A417,"IQ_BASIC_DEFENSE_INTERVAL",IQ_LTM,IQ_TODAY,"CHP"))</f>
        <v/>
      </c>
      <c r="AB417" s="28" t="str">
        <f>IF($A417="","",_xll.ciqfunctions.udf.CIQ($A417,"IQ_CURRENT_RATIO",IQ_LTM,IQ_TODAY,"CHP"))</f>
        <v/>
      </c>
      <c r="AC417" s="28" t="str">
        <f>IF($A417="","",_xll.ciqfunctions.udf.CIQ($A417,"IQ_QUICK_RATIO",IQ_LTM,IQ_TODAY,"CHP"))</f>
        <v/>
      </c>
    </row>
    <row r="418" spans="3:29" ht="12.75" customHeight="1" x14ac:dyDescent="0.2">
      <c r="C418" s="37" t="str">
        <f>IF($A418="","",_xll.ciqfunctions.udf.CIQ($A418,"IQ_PERIODDATE",IQ_LTM,IQ_TODAY,"CHP"))</f>
        <v/>
      </c>
      <c r="D418" s="28" t="str">
        <f>IF($A418="","",_xll.ciqfunctions.udf.CIQ($A418,"IQ_TOTAL_REV",IQ_LTM,IQ_TODAY,"CHP",,$B$4))</f>
        <v/>
      </c>
      <c r="E418" s="28" t="str">
        <f>IF($A418="","",_xll.ciqfunctions.udf.CIQ($A418,"IQ_TOTAL_EQUITY",IQ_LTM,IQ_TODAY,"CHP",,$B$4))</f>
        <v/>
      </c>
      <c r="F418" s="28" t="str">
        <f>IF($A418="","",_xll.ciqfunctions.udf.CIQ($A418,"IQ_RETURN_CAPITAL_CHP",IQ_LTM,IQ_TODAY,"CHP"))</f>
        <v/>
      </c>
      <c r="G418" s="28" t="str">
        <f>IF($A418="","",_xll.ciqfunctions.udf.CIQ($A418,"IQ_RECURRING_EARN_ASSETS",IQ_LTM,IQ_TODAY,"CHP"))</f>
        <v/>
      </c>
      <c r="H418" s="28" t="str">
        <f>IF($A418="","",_xll.ciqfunctions.udf.CIQ($A418,"IQ_NET_WORKING_CAP_REV",IQ_LTM,IQ_TODAY,"CHP"))</f>
        <v/>
      </c>
      <c r="I418" s="28" t="str">
        <f>IF($A418="","",_xll.ciqfunctions.udf.CIQ($A418,"IQ_ASSET_TURNOVER",IQ_LTM,IQ_TODAY,"CHP"))</f>
        <v/>
      </c>
      <c r="J418" s="28" t="str">
        <f>IF($A418="","",_xll.ciqfunctions.udf.CIQ($A418,"IQ_INTAN_ASSETS_REV",IQ_LTM,IQ_TODAY,"CHP"))</f>
        <v/>
      </c>
      <c r="K418" s="28" t="str">
        <f>IF($A418="","",_xll.ciqfunctions.udf.CIQ($A418,"IQ_NET_WORKING_CAP_TOTAL_ASSETS",IQ_LTM,IQ_TODAY,"CHP"))</f>
        <v/>
      </c>
      <c r="L418" s="28" t="str">
        <f>IF($A418="","",_xll.ciqfunctions.udf.CIQ($A418,"IQ_AP_AR",IQ_LTM,IQ_TODAY,"CHP"))</f>
        <v/>
      </c>
      <c r="M418" s="28" t="str">
        <f>IF($A418="","",_xll.ciqfunctions.udf.CIQ($A418,"IQ_MGMT_RATE_RETURN",IQ_LTM,IQ_TODAY,"CHP"))</f>
        <v/>
      </c>
      <c r="N418" s="28" t="str">
        <f>IF($A418="","",_xll.ciqfunctions.udf.CIQ($A418,"IQ_GROSS_MARGIN",IQ_LTM,IQ_TODAY,"CHP"))</f>
        <v/>
      </c>
      <c r="O418" s="28" t="str">
        <f>IF($A418="","",_xll.ciqfunctions.udf.CIQ($A418,"IQ_EBITDA_MARGIN",IQ_LTM,IQ_TODAY,"CHP"))</f>
        <v/>
      </c>
      <c r="Q418" s="28" t="str">
        <f>IF($A418="","",_xll.ciqfunctions.udf.CIQ($A418,"IQ_FFO_INT",IQ_LTM,IQ_TODAY,"CHP"))</f>
        <v/>
      </c>
      <c r="R418" s="28" t="str">
        <f>IF($A418="","",_xll.ciqfunctions.udf.CIQ($A418,"IQ_EBITDA_INT",IQ_LTM,IQ_TODAY,"CHP"))</f>
        <v/>
      </c>
      <c r="S418" s="28" t="str">
        <f>IF($A418="","",_xll.ciqfunctions.udf.CIQ($A418,"IQ_FFO_TOTAL_DEBT",IQ_LTM,IQ_TODAY,"CHP"))</f>
        <v/>
      </c>
      <c r="T418" s="28" t="str">
        <f>IF($A418="","",_xll.ciqfunctions.udf.CIQ($A418,"IQ_NET_DEBT_EBITDA",IQ_LTM,IQ_TODAY,"CHP"))</f>
        <v/>
      </c>
      <c r="U418" s="28" t="str">
        <f>IF($A418="","",_xll.ciqfunctions.udf.CIQ($A418,"IQ_TOTAL_DEBT_CAP",IQ_LTM,IQ_TODAY,"CHP"))</f>
        <v/>
      </c>
      <c r="V418" s="28" t="str">
        <f>IF($A418="","",_xll.ciqfunctions.udf.CIQ($A418,"IQ_DEBT_TOTAL_LIAB",IQ_LTM,IQ_TODAY,"CHP"))</f>
        <v/>
      </c>
      <c r="W418" s="28" t="str">
        <f>IF($A418="","",_xll.ciqfunctions.udf.CIQ($A418,"IQ_TOTAL_DEBT_TOTAL_REV",IQ_LTM,IQ_TODAY,"CHP"))</f>
        <v/>
      </c>
      <c r="Y418" s="28" t="str">
        <f>IF($A418="","",_xll.ciqfunctions.udf.CIQ($A418,"IQ_FFO_PLUS_CASH_ST_DEBT",IQ_LTM,IQ_TODAY,"CHP"))</f>
        <v/>
      </c>
      <c r="Z418" s="28" t="str">
        <f>IF($A418="","",_xll.ciqfunctions.udf.CIQ($A418,"IQ_FFO_GROSS_PROFIT",IQ_LTM,IQ_TODAY,"CHP"))</f>
        <v/>
      </c>
      <c r="AA418" s="28" t="str">
        <f>IF($A418="","",_xll.ciqfunctions.udf.CIQ($A418,"IQ_BASIC_DEFENSE_INTERVAL",IQ_LTM,IQ_TODAY,"CHP"))</f>
        <v/>
      </c>
      <c r="AB418" s="28" t="str">
        <f>IF($A418="","",_xll.ciqfunctions.udf.CIQ($A418,"IQ_CURRENT_RATIO",IQ_LTM,IQ_TODAY,"CHP"))</f>
        <v/>
      </c>
      <c r="AC418" s="28" t="str">
        <f>IF($A418="","",_xll.ciqfunctions.udf.CIQ($A418,"IQ_QUICK_RATIO",IQ_LTM,IQ_TODAY,"CHP"))</f>
        <v/>
      </c>
    </row>
    <row r="419" spans="3:29" ht="12.75" customHeight="1" x14ac:dyDescent="0.2">
      <c r="C419" s="37" t="str">
        <f>IF($A419="","",_xll.ciqfunctions.udf.CIQ($A419,"IQ_PERIODDATE",IQ_LTM,IQ_TODAY,"CHP"))</f>
        <v/>
      </c>
      <c r="D419" s="28" t="str">
        <f>IF($A419="","",_xll.ciqfunctions.udf.CIQ($A419,"IQ_TOTAL_REV",IQ_LTM,IQ_TODAY,"CHP",,$B$4))</f>
        <v/>
      </c>
      <c r="E419" s="28" t="str">
        <f>IF($A419="","",_xll.ciqfunctions.udf.CIQ($A419,"IQ_TOTAL_EQUITY",IQ_LTM,IQ_TODAY,"CHP",,$B$4))</f>
        <v/>
      </c>
      <c r="F419" s="28" t="str">
        <f>IF($A419="","",_xll.ciqfunctions.udf.CIQ($A419,"IQ_RETURN_CAPITAL_CHP",IQ_LTM,IQ_TODAY,"CHP"))</f>
        <v/>
      </c>
      <c r="G419" s="28" t="str">
        <f>IF($A419="","",_xll.ciqfunctions.udf.CIQ($A419,"IQ_RECURRING_EARN_ASSETS",IQ_LTM,IQ_TODAY,"CHP"))</f>
        <v/>
      </c>
      <c r="H419" s="28" t="str">
        <f>IF($A419="","",_xll.ciqfunctions.udf.CIQ($A419,"IQ_NET_WORKING_CAP_REV",IQ_LTM,IQ_TODAY,"CHP"))</f>
        <v/>
      </c>
      <c r="I419" s="28" t="str">
        <f>IF($A419="","",_xll.ciqfunctions.udf.CIQ($A419,"IQ_ASSET_TURNOVER",IQ_LTM,IQ_TODAY,"CHP"))</f>
        <v/>
      </c>
      <c r="J419" s="28" t="str">
        <f>IF($A419="","",_xll.ciqfunctions.udf.CIQ($A419,"IQ_INTAN_ASSETS_REV",IQ_LTM,IQ_TODAY,"CHP"))</f>
        <v/>
      </c>
      <c r="K419" s="28" t="str">
        <f>IF($A419="","",_xll.ciqfunctions.udf.CIQ($A419,"IQ_NET_WORKING_CAP_TOTAL_ASSETS",IQ_LTM,IQ_TODAY,"CHP"))</f>
        <v/>
      </c>
      <c r="L419" s="28" t="str">
        <f>IF($A419="","",_xll.ciqfunctions.udf.CIQ($A419,"IQ_AP_AR",IQ_LTM,IQ_TODAY,"CHP"))</f>
        <v/>
      </c>
      <c r="M419" s="28" t="str">
        <f>IF($A419="","",_xll.ciqfunctions.udf.CIQ($A419,"IQ_MGMT_RATE_RETURN",IQ_LTM,IQ_TODAY,"CHP"))</f>
        <v/>
      </c>
      <c r="N419" s="28" t="str">
        <f>IF($A419="","",_xll.ciqfunctions.udf.CIQ($A419,"IQ_GROSS_MARGIN",IQ_LTM,IQ_TODAY,"CHP"))</f>
        <v/>
      </c>
      <c r="O419" s="28" t="str">
        <f>IF($A419="","",_xll.ciqfunctions.udf.CIQ($A419,"IQ_EBITDA_MARGIN",IQ_LTM,IQ_TODAY,"CHP"))</f>
        <v/>
      </c>
      <c r="Q419" s="28" t="str">
        <f>IF($A419="","",_xll.ciqfunctions.udf.CIQ($A419,"IQ_FFO_INT",IQ_LTM,IQ_TODAY,"CHP"))</f>
        <v/>
      </c>
      <c r="R419" s="28" t="str">
        <f>IF($A419="","",_xll.ciqfunctions.udf.CIQ($A419,"IQ_EBITDA_INT",IQ_LTM,IQ_TODAY,"CHP"))</f>
        <v/>
      </c>
      <c r="S419" s="28" t="str">
        <f>IF($A419="","",_xll.ciqfunctions.udf.CIQ($A419,"IQ_FFO_TOTAL_DEBT",IQ_LTM,IQ_TODAY,"CHP"))</f>
        <v/>
      </c>
      <c r="T419" s="28" t="str">
        <f>IF($A419="","",_xll.ciqfunctions.udf.CIQ($A419,"IQ_NET_DEBT_EBITDA",IQ_LTM,IQ_TODAY,"CHP"))</f>
        <v/>
      </c>
      <c r="U419" s="28" t="str">
        <f>IF($A419="","",_xll.ciqfunctions.udf.CIQ($A419,"IQ_TOTAL_DEBT_CAP",IQ_LTM,IQ_TODAY,"CHP"))</f>
        <v/>
      </c>
      <c r="V419" s="28" t="str">
        <f>IF($A419="","",_xll.ciqfunctions.udf.CIQ($A419,"IQ_DEBT_TOTAL_LIAB",IQ_LTM,IQ_TODAY,"CHP"))</f>
        <v/>
      </c>
      <c r="W419" s="28" t="str">
        <f>IF($A419="","",_xll.ciqfunctions.udf.CIQ($A419,"IQ_TOTAL_DEBT_TOTAL_REV",IQ_LTM,IQ_TODAY,"CHP"))</f>
        <v/>
      </c>
      <c r="Y419" s="28" t="str">
        <f>IF($A419="","",_xll.ciqfunctions.udf.CIQ($A419,"IQ_FFO_PLUS_CASH_ST_DEBT",IQ_LTM,IQ_TODAY,"CHP"))</f>
        <v/>
      </c>
      <c r="Z419" s="28" t="str">
        <f>IF($A419="","",_xll.ciqfunctions.udf.CIQ($A419,"IQ_FFO_GROSS_PROFIT",IQ_LTM,IQ_TODAY,"CHP"))</f>
        <v/>
      </c>
      <c r="AA419" s="28" t="str">
        <f>IF($A419="","",_xll.ciqfunctions.udf.CIQ($A419,"IQ_BASIC_DEFENSE_INTERVAL",IQ_LTM,IQ_TODAY,"CHP"))</f>
        <v/>
      </c>
      <c r="AB419" s="28" t="str">
        <f>IF($A419="","",_xll.ciqfunctions.udf.CIQ($A419,"IQ_CURRENT_RATIO",IQ_LTM,IQ_TODAY,"CHP"))</f>
        <v/>
      </c>
      <c r="AC419" s="28" t="str">
        <f>IF($A419="","",_xll.ciqfunctions.udf.CIQ($A419,"IQ_QUICK_RATIO",IQ_LTM,IQ_TODAY,"CHP"))</f>
        <v/>
      </c>
    </row>
    <row r="420" spans="3:29" ht="12.75" customHeight="1" x14ac:dyDescent="0.2">
      <c r="C420" s="37" t="str">
        <f>IF($A420="","",_xll.ciqfunctions.udf.CIQ($A420,"IQ_PERIODDATE",IQ_LTM,IQ_TODAY,"CHP"))</f>
        <v/>
      </c>
      <c r="D420" s="28" t="str">
        <f>IF($A420="","",_xll.ciqfunctions.udf.CIQ($A420,"IQ_TOTAL_REV",IQ_LTM,IQ_TODAY,"CHP",,$B$4))</f>
        <v/>
      </c>
      <c r="E420" s="28" t="str">
        <f>IF($A420="","",_xll.ciqfunctions.udf.CIQ($A420,"IQ_TOTAL_EQUITY",IQ_LTM,IQ_TODAY,"CHP",,$B$4))</f>
        <v/>
      </c>
      <c r="F420" s="28" t="str">
        <f>IF($A420="","",_xll.ciqfunctions.udf.CIQ($A420,"IQ_RETURN_CAPITAL_CHP",IQ_LTM,IQ_TODAY,"CHP"))</f>
        <v/>
      </c>
      <c r="G420" s="28" t="str">
        <f>IF($A420="","",_xll.ciqfunctions.udf.CIQ($A420,"IQ_RECURRING_EARN_ASSETS",IQ_LTM,IQ_TODAY,"CHP"))</f>
        <v/>
      </c>
      <c r="H420" s="28" t="str">
        <f>IF($A420="","",_xll.ciqfunctions.udf.CIQ($A420,"IQ_NET_WORKING_CAP_REV",IQ_LTM,IQ_TODAY,"CHP"))</f>
        <v/>
      </c>
      <c r="I420" s="28" t="str">
        <f>IF($A420="","",_xll.ciqfunctions.udf.CIQ($A420,"IQ_ASSET_TURNOVER",IQ_LTM,IQ_TODAY,"CHP"))</f>
        <v/>
      </c>
      <c r="J420" s="28" t="str">
        <f>IF($A420="","",_xll.ciqfunctions.udf.CIQ($A420,"IQ_INTAN_ASSETS_REV",IQ_LTM,IQ_TODAY,"CHP"))</f>
        <v/>
      </c>
      <c r="K420" s="28" t="str">
        <f>IF($A420="","",_xll.ciqfunctions.udf.CIQ($A420,"IQ_NET_WORKING_CAP_TOTAL_ASSETS",IQ_LTM,IQ_TODAY,"CHP"))</f>
        <v/>
      </c>
      <c r="L420" s="28" t="str">
        <f>IF($A420="","",_xll.ciqfunctions.udf.CIQ($A420,"IQ_AP_AR",IQ_LTM,IQ_TODAY,"CHP"))</f>
        <v/>
      </c>
      <c r="M420" s="28" t="str">
        <f>IF($A420="","",_xll.ciqfunctions.udf.CIQ($A420,"IQ_MGMT_RATE_RETURN",IQ_LTM,IQ_TODAY,"CHP"))</f>
        <v/>
      </c>
      <c r="N420" s="28" t="str">
        <f>IF($A420="","",_xll.ciqfunctions.udf.CIQ($A420,"IQ_GROSS_MARGIN",IQ_LTM,IQ_TODAY,"CHP"))</f>
        <v/>
      </c>
      <c r="O420" s="28" t="str">
        <f>IF($A420="","",_xll.ciqfunctions.udf.CIQ($A420,"IQ_EBITDA_MARGIN",IQ_LTM,IQ_TODAY,"CHP"))</f>
        <v/>
      </c>
      <c r="Q420" s="28" t="str">
        <f>IF($A420="","",_xll.ciqfunctions.udf.CIQ($A420,"IQ_FFO_INT",IQ_LTM,IQ_TODAY,"CHP"))</f>
        <v/>
      </c>
      <c r="R420" s="28" t="str">
        <f>IF($A420="","",_xll.ciqfunctions.udf.CIQ($A420,"IQ_EBITDA_INT",IQ_LTM,IQ_TODAY,"CHP"))</f>
        <v/>
      </c>
      <c r="S420" s="28" t="str">
        <f>IF($A420="","",_xll.ciqfunctions.udf.CIQ($A420,"IQ_FFO_TOTAL_DEBT",IQ_LTM,IQ_TODAY,"CHP"))</f>
        <v/>
      </c>
      <c r="T420" s="28" t="str">
        <f>IF($A420="","",_xll.ciqfunctions.udf.CIQ($A420,"IQ_NET_DEBT_EBITDA",IQ_LTM,IQ_TODAY,"CHP"))</f>
        <v/>
      </c>
      <c r="U420" s="28" t="str">
        <f>IF($A420="","",_xll.ciqfunctions.udf.CIQ($A420,"IQ_TOTAL_DEBT_CAP",IQ_LTM,IQ_TODAY,"CHP"))</f>
        <v/>
      </c>
      <c r="V420" s="28" t="str">
        <f>IF($A420="","",_xll.ciqfunctions.udf.CIQ($A420,"IQ_DEBT_TOTAL_LIAB",IQ_LTM,IQ_TODAY,"CHP"))</f>
        <v/>
      </c>
      <c r="W420" s="28" t="str">
        <f>IF($A420="","",_xll.ciqfunctions.udf.CIQ($A420,"IQ_TOTAL_DEBT_TOTAL_REV",IQ_LTM,IQ_TODAY,"CHP"))</f>
        <v/>
      </c>
      <c r="Y420" s="28" t="str">
        <f>IF($A420="","",_xll.ciqfunctions.udf.CIQ($A420,"IQ_FFO_PLUS_CASH_ST_DEBT",IQ_LTM,IQ_TODAY,"CHP"))</f>
        <v/>
      </c>
      <c r="Z420" s="28" t="str">
        <f>IF($A420="","",_xll.ciqfunctions.udf.CIQ($A420,"IQ_FFO_GROSS_PROFIT",IQ_LTM,IQ_TODAY,"CHP"))</f>
        <v/>
      </c>
      <c r="AA420" s="28" t="str">
        <f>IF($A420="","",_xll.ciqfunctions.udf.CIQ($A420,"IQ_BASIC_DEFENSE_INTERVAL",IQ_LTM,IQ_TODAY,"CHP"))</f>
        <v/>
      </c>
      <c r="AB420" s="28" t="str">
        <f>IF($A420="","",_xll.ciqfunctions.udf.CIQ($A420,"IQ_CURRENT_RATIO",IQ_LTM,IQ_TODAY,"CHP"))</f>
        <v/>
      </c>
      <c r="AC420" s="28" t="str">
        <f>IF($A420="","",_xll.ciqfunctions.udf.CIQ($A420,"IQ_QUICK_RATIO",IQ_LTM,IQ_TODAY,"CHP"))</f>
        <v/>
      </c>
    </row>
    <row r="421" spans="3:29" ht="12.75" customHeight="1" x14ac:dyDescent="0.2">
      <c r="C421" s="37" t="str">
        <f>IF($A421="","",_xll.ciqfunctions.udf.CIQ($A421,"IQ_PERIODDATE",IQ_LTM,IQ_TODAY,"CHP"))</f>
        <v/>
      </c>
      <c r="D421" s="28" t="str">
        <f>IF($A421="","",_xll.ciqfunctions.udf.CIQ($A421,"IQ_TOTAL_REV",IQ_LTM,IQ_TODAY,"CHP",,$B$4))</f>
        <v/>
      </c>
      <c r="E421" s="28" t="str">
        <f>IF($A421="","",_xll.ciqfunctions.udf.CIQ($A421,"IQ_TOTAL_EQUITY",IQ_LTM,IQ_TODAY,"CHP",,$B$4))</f>
        <v/>
      </c>
      <c r="F421" s="28" t="str">
        <f>IF($A421="","",_xll.ciqfunctions.udf.CIQ($A421,"IQ_RETURN_CAPITAL_CHP",IQ_LTM,IQ_TODAY,"CHP"))</f>
        <v/>
      </c>
      <c r="G421" s="28" t="str">
        <f>IF($A421="","",_xll.ciqfunctions.udf.CIQ($A421,"IQ_RECURRING_EARN_ASSETS",IQ_LTM,IQ_TODAY,"CHP"))</f>
        <v/>
      </c>
      <c r="H421" s="28" t="str">
        <f>IF($A421="","",_xll.ciqfunctions.udf.CIQ($A421,"IQ_NET_WORKING_CAP_REV",IQ_LTM,IQ_TODAY,"CHP"))</f>
        <v/>
      </c>
      <c r="I421" s="28" t="str">
        <f>IF($A421="","",_xll.ciqfunctions.udf.CIQ($A421,"IQ_ASSET_TURNOVER",IQ_LTM,IQ_TODAY,"CHP"))</f>
        <v/>
      </c>
      <c r="J421" s="28" t="str">
        <f>IF($A421="","",_xll.ciqfunctions.udf.CIQ($A421,"IQ_INTAN_ASSETS_REV",IQ_LTM,IQ_TODAY,"CHP"))</f>
        <v/>
      </c>
      <c r="K421" s="28" t="str">
        <f>IF($A421="","",_xll.ciqfunctions.udf.CIQ($A421,"IQ_NET_WORKING_CAP_TOTAL_ASSETS",IQ_LTM,IQ_TODAY,"CHP"))</f>
        <v/>
      </c>
      <c r="L421" s="28" t="str">
        <f>IF($A421="","",_xll.ciqfunctions.udf.CIQ($A421,"IQ_AP_AR",IQ_LTM,IQ_TODAY,"CHP"))</f>
        <v/>
      </c>
      <c r="M421" s="28" t="str">
        <f>IF($A421="","",_xll.ciqfunctions.udf.CIQ($A421,"IQ_MGMT_RATE_RETURN",IQ_LTM,IQ_TODAY,"CHP"))</f>
        <v/>
      </c>
      <c r="N421" s="28" t="str">
        <f>IF($A421="","",_xll.ciqfunctions.udf.CIQ($A421,"IQ_GROSS_MARGIN",IQ_LTM,IQ_TODAY,"CHP"))</f>
        <v/>
      </c>
      <c r="O421" s="28" t="str">
        <f>IF($A421="","",_xll.ciqfunctions.udf.CIQ($A421,"IQ_EBITDA_MARGIN",IQ_LTM,IQ_TODAY,"CHP"))</f>
        <v/>
      </c>
      <c r="Q421" s="28" t="str">
        <f>IF($A421="","",_xll.ciqfunctions.udf.CIQ($A421,"IQ_FFO_INT",IQ_LTM,IQ_TODAY,"CHP"))</f>
        <v/>
      </c>
      <c r="R421" s="28" t="str">
        <f>IF($A421="","",_xll.ciqfunctions.udf.CIQ($A421,"IQ_EBITDA_INT",IQ_LTM,IQ_TODAY,"CHP"))</f>
        <v/>
      </c>
      <c r="S421" s="28" t="str">
        <f>IF($A421="","",_xll.ciqfunctions.udf.CIQ($A421,"IQ_FFO_TOTAL_DEBT",IQ_LTM,IQ_TODAY,"CHP"))</f>
        <v/>
      </c>
      <c r="T421" s="28" t="str">
        <f>IF($A421="","",_xll.ciqfunctions.udf.CIQ($A421,"IQ_NET_DEBT_EBITDA",IQ_LTM,IQ_TODAY,"CHP"))</f>
        <v/>
      </c>
      <c r="U421" s="28" t="str">
        <f>IF($A421="","",_xll.ciqfunctions.udf.CIQ($A421,"IQ_TOTAL_DEBT_CAP",IQ_LTM,IQ_TODAY,"CHP"))</f>
        <v/>
      </c>
      <c r="V421" s="28" t="str">
        <f>IF($A421="","",_xll.ciqfunctions.udf.CIQ($A421,"IQ_DEBT_TOTAL_LIAB",IQ_LTM,IQ_TODAY,"CHP"))</f>
        <v/>
      </c>
      <c r="W421" s="28" t="str">
        <f>IF($A421="","",_xll.ciqfunctions.udf.CIQ($A421,"IQ_TOTAL_DEBT_TOTAL_REV",IQ_LTM,IQ_TODAY,"CHP"))</f>
        <v/>
      </c>
      <c r="Y421" s="28" t="str">
        <f>IF($A421="","",_xll.ciqfunctions.udf.CIQ($A421,"IQ_FFO_PLUS_CASH_ST_DEBT",IQ_LTM,IQ_TODAY,"CHP"))</f>
        <v/>
      </c>
      <c r="Z421" s="28" t="str">
        <f>IF($A421="","",_xll.ciqfunctions.udf.CIQ($A421,"IQ_FFO_GROSS_PROFIT",IQ_LTM,IQ_TODAY,"CHP"))</f>
        <v/>
      </c>
      <c r="AA421" s="28" t="str">
        <f>IF($A421="","",_xll.ciqfunctions.udf.CIQ($A421,"IQ_BASIC_DEFENSE_INTERVAL",IQ_LTM,IQ_TODAY,"CHP"))</f>
        <v/>
      </c>
      <c r="AB421" s="28" t="str">
        <f>IF($A421="","",_xll.ciqfunctions.udf.CIQ($A421,"IQ_CURRENT_RATIO",IQ_LTM,IQ_TODAY,"CHP"))</f>
        <v/>
      </c>
      <c r="AC421" s="28" t="str">
        <f>IF($A421="","",_xll.ciqfunctions.udf.CIQ($A421,"IQ_QUICK_RATIO",IQ_LTM,IQ_TODAY,"CHP"))</f>
        <v/>
      </c>
    </row>
    <row r="422" spans="3:29" ht="12.75" customHeight="1" x14ac:dyDescent="0.2">
      <c r="C422" s="37" t="str">
        <f>IF($A422="","",_xll.ciqfunctions.udf.CIQ($A422,"IQ_PERIODDATE",IQ_LTM,IQ_TODAY,"CHP"))</f>
        <v/>
      </c>
      <c r="D422" s="28" t="str">
        <f>IF($A422="","",_xll.ciqfunctions.udf.CIQ($A422,"IQ_TOTAL_REV",IQ_LTM,IQ_TODAY,"CHP",,$B$4))</f>
        <v/>
      </c>
      <c r="E422" s="28" t="str">
        <f>IF($A422="","",_xll.ciqfunctions.udf.CIQ($A422,"IQ_TOTAL_EQUITY",IQ_LTM,IQ_TODAY,"CHP",,$B$4))</f>
        <v/>
      </c>
      <c r="F422" s="28" t="str">
        <f>IF($A422="","",_xll.ciqfunctions.udf.CIQ($A422,"IQ_RETURN_CAPITAL_CHP",IQ_LTM,IQ_TODAY,"CHP"))</f>
        <v/>
      </c>
      <c r="G422" s="28" t="str">
        <f>IF($A422="","",_xll.ciqfunctions.udf.CIQ($A422,"IQ_RECURRING_EARN_ASSETS",IQ_LTM,IQ_TODAY,"CHP"))</f>
        <v/>
      </c>
      <c r="H422" s="28" t="str">
        <f>IF($A422="","",_xll.ciqfunctions.udf.CIQ($A422,"IQ_NET_WORKING_CAP_REV",IQ_LTM,IQ_TODAY,"CHP"))</f>
        <v/>
      </c>
      <c r="I422" s="28" t="str">
        <f>IF($A422="","",_xll.ciqfunctions.udf.CIQ($A422,"IQ_ASSET_TURNOVER",IQ_LTM,IQ_TODAY,"CHP"))</f>
        <v/>
      </c>
      <c r="J422" s="28" t="str">
        <f>IF($A422="","",_xll.ciqfunctions.udf.CIQ($A422,"IQ_INTAN_ASSETS_REV",IQ_LTM,IQ_TODAY,"CHP"))</f>
        <v/>
      </c>
      <c r="K422" s="28" t="str">
        <f>IF($A422="","",_xll.ciqfunctions.udf.CIQ($A422,"IQ_NET_WORKING_CAP_TOTAL_ASSETS",IQ_LTM,IQ_TODAY,"CHP"))</f>
        <v/>
      </c>
      <c r="L422" s="28" t="str">
        <f>IF($A422="","",_xll.ciqfunctions.udf.CIQ($A422,"IQ_AP_AR",IQ_LTM,IQ_TODAY,"CHP"))</f>
        <v/>
      </c>
      <c r="M422" s="28" t="str">
        <f>IF($A422="","",_xll.ciqfunctions.udf.CIQ($A422,"IQ_MGMT_RATE_RETURN",IQ_LTM,IQ_TODAY,"CHP"))</f>
        <v/>
      </c>
      <c r="N422" s="28" t="str">
        <f>IF($A422="","",_xll.ciqfunctions.udf.CIQ($A422,"IQ_GROSS_MARGIN",IQ_LTM,IQ_TODAY,"CHP"))</f>
        <v/>
      </c>
      <c r="O422" s="28" t="str">
        <f>IF($A422="","",_xll.ciqfunctions.udf.CIQ($A422,"IQ_EBITDA_MARGIN",IQ_LTM,IQ_TODAY,"CHP"))</f>
        <v/>
      </c>
      <c r="Q422" s="28" t="str">
        <f>IF($A422="","",_xll.ciqfunctions.udf.CIQ($A422,"IQ_FFO_INT",IQ_LTM,IQ_TODAY,"CHP"))</f>
        <v/>
      </c>
      <c r="R422" s="28" t="str">
        <f>IF($A422="","",_xll.ciqfunctions.udf.CIQ($A422,"IQ_EBITDA_INT",IQ_LTM,IQ_TODAY,"CHP"))</f>
        <v/>
      </c>
      <c r="S422" s="28" t="str">
        <f>IF($A422="","",_xll.ciqfunctions.udf.CIQ($A422,"IQ_FFO_TOTAL_DEBT",IQ_LTM,IQ_TODAY,"CHP"))</f>
        <v/>
      </c>
      <c r="T422" s="28" t="str">
        <f>IF($A422="","",_xll.ciqfunctions.udf.CIQ($A422,"IQ_NET_DEBT_EBITDA",IQ_LTM,IQ_TODAY,"CHP"))</f>
        <v/>
      </c>
      <c r="U422" s="28" t="str">
        <f>IF($A422="","",_xll.ciqfunctions.udf.CIQ($A422,"IQ_TOTAL_DEBT_CAP",IQ_LTM,IQ_TODAY,"CHP"))</f>
        <v/>
      </c>
      <c r="V422" s="28" t="str">
        <f>IF($A422="","",_xll.ciqfunctions.udf.CIQ($A422,"IQ_DEBT_TOTAL_LIAB",IQ_LTM,IQ_TODAY,"CHP"))</f>
        <v/>
      </c>
      <c r="W422" s="28" t="str">
        <f>IF($A422="","",_xll.ciqfunctions.udf.CIQ($A422,"IQ_TOTAL_DEBT_TOTAL_REV",IQ_LTM,IQ_TODAY,"CHP"))</f>
        <v/>
      </c>
      <c r="Y422" s="28" t="str">
        <f>IF($A422="","",_xll.ciqfunctions.udf.CIQ($A422,"IQ_FFO_PLUS_CASH_ST_DEBT",IQ_LTM,IQ_TODAY,"CHP"))</f>
        <v/>
      </c>
      <c r="Z422" s="28" t="str">
        <f>IF($A422="","",_xll.ciqfunctions.udf.CIQ($A422,"IQ_FFO_GROSS_PROFIT",IQ_LTM,IQ_TODAY,"CHP"))</f>
        <v/>
      </c>
      <c r="AA422" s="28" t="str">
        <f>IF($A422="","",_xll.ciqfunctions.udf.CIQ($A422,"IQ_BASIC_DEFENSE_INTERVAL",IQ_LTM,IQ_TODAY,"CHP"))</f>
        <v/>
      </c>
      <c r="AB422" s="28" t="str">
        <f>IF($A422="","",_xll.ciqfunctions.udf.CIQ($A422,"IQ_CURRENT_RATIO",IQ_LTM,IQ_TODAY,"CHP"))</f>
        <v/>
      </c>
      <c r="AC422" s="28" t="str">
        <f>IF($A422="","",_xll.ciqfunctions.udf.CIQ($A422,"IQ_QUICK_RATIO",IQ_LTM,IQ_TODAY,"CHP"))</f>
        <v/>
      </c>
    </row>
    <row r="423" spans="3:29" ht="12.75" customHeight="1" x14ac:dyDescent="0.2">
      <c r="C423" s="37" t="str">
        <f>IF($A423="","",_xll.ciqfunctions.udf.CIQ($A423,"IQ_PERIODDATE",IQ_LTM,IQ_TODAY,"CHP"))</f>
        <v/>
      </c>
      <c r="D423" s="28" t="str">
        <f>IF($A423="","",_xll.ciqfunctions.udf.CIQ($A423,"IQ_TOTAL_REV",IQ_LTM,IQ_TODAY,"CHP",,$B$4))</f>
        <v/>
      </c>
      <c r="E423" s="28" t="str">
        <f>IF($A423="","",_xll.ciqfunctions.udf.CIQ($A423,"IQ_TOTAL_EQUITY",IQ_LTM,IQ_TODAY,"CHP",,$B$4))</f>
        <v/>
      </c>
      <c r="F423" s="28" t="str">
        <f>IF($A423="","",_xll.ciqfunctions.udf.CIQ($A423,"IQ_RETURN_CAPITAL_CHP",IQ_LTM,IQ_TODAY,"CHP"))</f>
        <v/>
      </c>
      <c r="G423" s="28" t="str">
        <f>IF($A423="","",_xll.ciqfunctions.udf.CIQ($A423,"IQ_RECURRING_EARN_ASSETS",IQ_LTM,IQ_TODAY,"CHP"))</f>
        <v/>
      </c>
      <c r="H423" s="28" t="str">
        <f>IF($A423="","",_xll.ciqfunctions.udf.CIQ($A423,"IQ_NET_WORKING_CAP_REV",IQ_LTM,IQ_TODAY,"CHP"))</f>
        <v/>
      </c>
      <c r="I423" s="28" t="str">
        <f>IF($A423="","",_xll.ciqfunctions.udf.CIQ($A423,"IQ_ASSET_TURNOVER",IQ_LTM,IQ_TODAY,"CHP"))</f>
        <v/>
      </c>
      <c r="J423" s="28" t="str">
        <f>IF($A423="","",_xll.ciqfunctions.udf.CIQ($A423,"IQ_INTAN_ASSETS_REV",IQ_LTM,IQ_TODAY,"CHP"))</f>
        <v/>
      </c>
      <c r="K423" s="28" t="str">
        <f>IF($A423="","",_xll.ciqfunctions.udf.CIQ($A423,"IQ_NET_WORKING_CAP_TOTAL_ASSETS",IQ_LTM,IQ_TODAY,"CHP"))</f>
        <v/>
      </c>
      <c r="L423" s="28" t="str">
        <f>IF($A423="","",_xll.ciqfunctions.udf.CIQ($A423,"IQ_AP_AR",IQ_LTM,IQ_TODAY,"CHP"))</f>
        <v/>
      </c>
      <c r="M423" s="28" t="str">
        <f>IF($A423="","",_xll.ciqfunctions.udf.CIQ($A423,"IQ_MGMT_RATE_RETURN",IQ_LTM,IQ_TODAY,"CHP"))</f>
        <v/>
      </c>
      <c r="N423" s="28" t="str">
        <f>IF($A423="","",_xll.ciqfunctions.udf.CIQ($A423,"IQ_GROSS_MARGIN",IQ_LTM,IQ_TODAY,"CHP"))</f>
        <v/>
      </c>
      <c r="O423" s="28" t="str">
        <f>IF($A423="","",_xll.ciqfunctions.udf.CIQ($A423,"IQ_EBITDA_MARGIN",IQ_LTM,IQ_TODAY,"CHP"))</f>
        <v/>
      </c>
      <c r="Q423" s="28" t="str">
        <f>IF($A423="","",_xll.ciqfunctions.udf.CIQ($A423,"IQ_FFO_INT",IQ_LTM,IQ_TODAY,"CHP"))</f>
        <v/>
      </c>
      <c r="R423" s="28" t="str">
        <f>IF($A423="","",_xll.ciqfunctions.udf.CIQ($A423,"IQ_EBITDA_INT",IQ_LTM,IQ_TODAY,"CHP"))</f>
        <v/>
      </c>
      <c r="S423" s="28" t="str">
        <f>IF($A423="","",_xll.ciqfunctions.udf.CIQ($A423,"IQ_FFO_TOTAL_DEBT",IQ_LTM,IQ_TODAY,"CHP"))</f>
        <v/>
      </c>
      <c r="T423" s="28" t="str">
        <f>IF($A423="","",_xll.ciqfunctions.udf.CIQ($A423,"IQ_NET_DEBT_EBITDA",IQ_LTM,IQ_TODAY,"CHP"))</f>
        <v/>
      </c>
      <c r="U423" s="28" t="str">
        <f>IF($A423="","",_xll.ciqfunctions.udf.CIQ($A423,"IQ_TOTAL_DEBT_CAP",IQ_LTM,IQ_TODAY,"CHP"))</f>
        <v/>
      </c>
      <c r="V423" s="28" t="str">
        <f>IF($A423="","",_xll.ciqfunctions.udf.CIQ($A423,"IQ_DEBT_TOTAL_LIAB",IQ_LTM,IQ_TODAY,"CHP"))</f>
        <v/>
      </c>
      <c r="W423" s="28" t="str">
        <f>IF($A423="","",_xll.ciqfunctions.udf.CIQ($A423,"IQ_TOTAL_DEBT_TOTAL_REV",IQ_LTM,IQ_TODAY,"CHP"))</f>
        <v/>
      </c>
      <c r="Y423" s="28" t="str">
        <f>IF($A423="","",_xll.ciqfunctions.udf.CIQ($A423,"IQ_FFO_PLUS_CASH_ST_DEBT",IQ_LTM,IQ_TODAY,"CHP"))</f>
        <v/>
      </c>
      <c r="Z423" s="28" t="str">
        <f>IF($A423="","",_xll.ciqfunctions.udf.CIQ($A423,"IQ_FFO_GROSS_PROFIT",IQ_LTM,IQ_TODAY,"CHP"))</f>
        <v/>
      </c>
      <c r="AA423" s="28" t="str">
        <f>IF($A423="","",_xll.ciqfunctions.udf.CIQ($A423,"IQ_BASIC_DEFENSE_INTERVAL",IQ_LTM,IQ_TODAY,"CHP"))</f>
        <v/>
      </c>
      <c r="AB423" s="28" t="str">
        <f>IF($A423="","",_xll.ciqfunctions.udf.CIQ($A423,"IQ_CURRENT_RATIO",IQ_LTM,IQ_TODAY,"CHP"))</f>
        <v/>
      </c>
      <c r="AC423" s="28" t="str">
        <f>IF($A423="","",_xll.ciqfunctions.udf.CIQ($A423,"IQ_QUICK_RATIO",IQ_LTM,IQ_TODAY,"CHP"))</f>
        <v/>
      </c>
    </row>
    <row r="424" spans="3:29" ht="12.75" customHeight="1" x14ac:dyDescent="0.2">
      <c r="C424" s="37" t="str">
        <f>IF($A424="","",_xll.ciqfunctions.udf.CIQ($A424,"IQ_PERIODDATE",IQ_LTM,IQ_TODAY,"CHP"))</f>
        <v/>
      </c>
      <c r="D424" s="28" t="str">
        <f>IF($A424="","",_xll.ciqfunctions.udf.CIQ($A424,"IQ_TOTAL_REV",IQ_LTM,IQ_TODAY,"CHP",,$B$4))</f>
        <v/>
      </c>
      <c r="E424" s="28" t="str">
        <f>IF($A424="","",_xll.ciqfunctions.udf.CIQ($A424,"IQ_TOTAL_EQUITY",IQ_LTM,IQ_TODAY,"CHP",,$B$4))</f>
        <v/>
      </c>
      <c r="F424" s="28" t="str">
        <f>IF($A424="","",_xll.ciqfunctions.udf.CIQ($A424,"IQ_RETURN_CAPITAL_CHP",IQ_LTM,IQ_TODAY,"CHP"))</f>
        <v/>
      </c>
      <c r="G424" s="28" t="str">
        <f>IF($A424="","",_xll.ciqfunctions.udf.CIQ($A424,"IQ_RECURRING_EARN_ASSETS",IQ_LTM,IQ_TODAY,"CHP"))</f>
        <v/>
      </c>
      <c r="H424" s="28" t="str">
        <f>IF($A424="","",_xll.ciqfunctions.udf.CIQ($A424,"IQ_NET_WORKING_CAP_REV",IQ_LTM,IQ_TODAY,"CHP"))</f>
        <v/>
      </c>
      <c r="I424" s="28" t="str">
        <f>IF($A424="","",_xll.ciqfunctions.udf.CIQ($A424,"IQ_ASSET_TURNOVER",IQ_LTM,IQ_TODAY,"CHP"))</f>
        <v/>
      </c>
      <c r="J424" s="28" t="str">
        <f>IF($A424="","",_xll.ciqfunctions.udf.CIQ($A424,"IQ_INTAN_ASSETS_REV",IQ_LTM,IQ_TODAY,"CHP"))</f>
        <v/>
      </c>
      <c r="K424" s="28" t="str">
        <f>IF($A424="","",_xll.ciqfunctions.udf.CIQ($A424,"IQ_NET_WORKING_CAP_TOTAL_ASSETS",IQ_LTM,IQ_TODAY,"CHP"))</f>
        <v/>
      </c>
      <c r="L424" s="28" t="str">
        <f>IF($A424="","",_xll.ciqfunctions.udf.CIQ($A424,"IQ_AP_AR",IQ_LTM,IQ_TODAY,"CHP"))</f>
        <v/>
      </c>
      <c r="M424" s="28" t="str">
        <f>IF($A424="","",_xll.ciqfunctions.udf.CIQ($A424,"IQ_MGMT_RATE_RETURN",IQ_LTM,IQ_TODAY,"CHP"))</f>
        <v/>
      </c>
      <c r="N424" s="28" t="str">
        <f>IF($A424="","",_xll.ciqfunctions.udf.CIQ($A424,"IQ_GROSS_MARGIN",IQ_LTM,IQ_TODAY,"CHP"))</f>
        <v/>
      </c>
      <c r="O424" s="28" t="str">
        <f>IF($A424="","",_xll.ciqfunctions.udf.CIQ($A424,"IQ_EBITDA_MARGIN",IQ_LTM,IQ_TODAY,"CHP"))</f>
        <v/>
      </c>
      <c r="Q424" s="28" t="str">
        <f>IF($A424="","",_xll.ciqfunctions.udf.CIQ($A424,"IQ_FFO_INT",IQ_LTM,IQ_TODAY,"CHP"))</f>
        <v/>
      </c>
      <c r="R424" s="28" t="str">
        <f>IF($A424="","",_xll.ciqfunctions.udf.CIQ($A424,"IQ_EBITDA_INT",IQ_LTM,IQ_TODAY,"CHP"))</f>
        <v/>
      </c>
      <c r="S424" s="28" t="str">
        <f>IF($A424="","",_xll.ciqfunctions.udf.CIQ($A424,"IQ_FFO_TOTAL_DEBT",IQ_LTM,IQ_TODAY,"CHP"))</f>
        <v/>
      </c>
      <c r="T424" s="28" t="str">
        <f>IF($A424="","",_xll.ciqfunctions.udf.CIQ($A424,"IQ_NET_DEBT_EBITDA",IQ_LTM,IQ_TODAY,"CHP"))</f>
        <v/>
      </c>
      <c r="U424" s="28" t="str">
        <f>IF($A424="","",_xll.ciqfunctions.udf.CIQ($A424,"IQ_TOTAL_DEBT_CAP",IQ_LTM,IQ_TODAY,"CHP"))</f>
        <v/>
      </c>
      <c r="V424" s="28" t="str">
        <f>IF($A424="","",_xll.ciqfunctions.udf.CIQ($A424,"IQ_DEBT_TOTAL_LIAB",IQ_LTM,IQ_TODAY,"CHP"))</f>
        <v/>
      </c>
      <c r="W424" s="28" t="str">
        <f>IF($A424="","",_xll.ciqfunctions.udf.CIQ($A424,"IQ_TOTAL_DEBT_TOTAL_REV",IQ_LTM,IQ_TODAY,"CHP"))</f>
        <v/>
      </c>
      <c r="Y424" s="28" t="str">
        <f>IF($A424="","",_xll.ciqfunctions.udf.CIQ($A424,"IQ_FFO_PLUS_CASH_ST_DEBT",IQ_LTM,IQ_TODAY,"CHP"))</f>
        <v/>
      </c>
      <c r="Z424" s="28" t="str">
        <f>IF($A424="","",_xll.ciqfunctions.udf.CIQ($A424,"IQ_FFO_GROSS_PROFIT",IQ_LTM,IQ_TODAY,"CHP"))</f>
        <v/>
      </c>
      <c r="AA424" s="28" t="str">
        <f>IF($A424="","",_xll.ciqfunctions.udf.CIQ($A424,"IQ_BASIC_DEFENSE_INTERVAL",IQ_LTM,IQ_TODAY,"CHP"))</f>
        <v/>
      </c>
      <c r="AB424" s="28" t="str">
        <f>IF($A424="","",_xll.ciqfunctions.udf.CIQ($A424,"IQ_CURRENT_RATIO",IQ_LTM,IQ_TODAY,"CHP"))</f>
        <v/>
      </c>
      <c r="AC424" s="28" t="str">
        <f>IF($A424="","",_xll.ciqfunctions.udf.CIQ($A424,"IQ_QUICK_RATIO",IQ_LTM,IQ_TODAY,"CHP"))</f>
        <v/>
      </c>
    </row>
    <row r="425" spans="3:29" ht="12.75" customHeight="1" x14ac:dyDescent="0.2">
      <c r="C425" s="37" t="str">
        <f>IF($A425="","",_xll.ciqfunctions.udf.CIQ($A425,"IQ_PERIODDATE",IQ_LTM,IQ_TODAY,"CHP"))</f>
        <v/>
      </c>
      <c r="D425" s="28" t="str">
        <f>IF($A425="","",_xll.ciqfunctions.udf.CIQ($A425,"IQ_TOTAL_REV",IQ_LTM,IQ_TODAY,"CHP",,$B$4))</f>
        <v/>
      </c>
      <c r="E425" s="28" t="str">
        <f>IF($A425="","",_xll.ciqfunctions.udf.CIQ($A425,"IQ_TOTAL_EQUITY",IQ_LTM,IQ_TODAY,"CHP",,$B$4))</f>
        <v/>
      </c>
      <c r="F425" s="28" t="str">
        <f>IF($A425="","",_xll.ciqfunctions.udf.CIQ($A425,"IQ_RETURN_CAPITAL_CHP",IQ_LTM,IQ_TODAY,"CHP"))</f>
        <v/>
      </c>
      <c r="G425" s="28" t="str">
        <f>IF($A425="","",_xll.ciqfunctions.udf.CIQ($A425,"IQ_RECURRING_EARN_ASSETS",IQ_LTM,IQ_TODAY,"CHP"))</f>
        <v/>
      </c>
      <c r="H425" s="28" t="str">
        <f>IF($A425="","",_xll.ciqfunctions.udf.CIQ($A425,"IQ_NET_WORKING_CAP_REV",IQ_LTM,IQ_TODAY,"CHP"))</f>
        <v/>
      </c>
      <c r="I425" s="28" t="str">
        <f>IF($A425="","",_xll.ciqfunctions.udf.CIQ($A425,"IQ_ASSET_TURNOVER",IQ_LTM,IQ_TODAY,"CHP"))</f>
        <v/>
      </c>
      <c r="J425" s="28" t="str">
        <f>IF($A425="","",_xll.ciqfunctions.udf.CIQ($A425,"IQ_INTAN_ASSETS_REV",IQ_LTM,IQ_TODAY,"CHP"))</f>
        <v/>
      </c>
      <c r="K425" s="28" t="str">
        <f>IF($A425="","",_xll.ciqfunctions.udf.CIQ($A425,"IQ_NET_WORKING_CAP_TOTAL_ASSETS",IQ_LTM,IQ_TODAY,"CHP"))</f>
        <v/>
      </c>
      <c r="L425" s="28" t="str">
        <f>IF($A425="","",_xll.ciqfunctions.udf.CIQ($A425,"IQ_AP_AR",IQ_LTM,IQ_TODAY,"CHP"))</f>
        <v/>
      </c>
      <c r="M425" s="28" t="str">
        <f>IF($A425="","",_xll.ciqfunctions.udf.CIQ($A425,"IQ_MGMT_RATE_RETURN",IQ_LTM,IQ_TODAY,"CHP"))</f>
        <v/>
      </c>
      <c r="N425" s="28" t="str">
        <f>IF($A425="","",_xll.ciqfunctions.udf.CIQ($A425,"IQ_GROSS_MARGIN",IQ_LTM,IQ_TODAY,"CHP"))</f>
        <v/>
      </c>
      <c r="O425" s="28" t="str">
        <f>IF($A425="","",_xll.ciqfunctions.udf.CIQ($A425,"IQ_EBITDA_MARGIN",IQ_LTM,IQ_TODAY,"CHP"))</f>
        <v/>
      </c>
      <c r="Q425" s="28" t="str">
        <f>IF($A425="","",_xll.ciqfunctions.udf.CIQ($A425,"IQ_FFO_INT",IQ_LTM,IQ_TODAY,"CHP"))</f>
        <v/>
      </c>
      <c r="R425" s="28" t="str">
        <f>IF($A425="","",_xll.ciqfunctions.udf.CIQ($A425,"IQ_EBITDA_INT",IQ_LTM,IQ_TODAY,"CHP"))</f>
        <v/>
      </c>
      <c r="S425" s="28" t="str">
        <f>IF($A425="","",_xll.ciqfunctions.udf.CIQ($A425,"IQ_FFO_TOTAL_DEBT",IQ_LTM,IQ_TODAY,"CHP"))</f>
        <v/>
      </c>
      <c r="T425" s="28" t="str">
        <f>IF($A425="","",_xll.ciqfunctions.udf.CIQ($A425,"IQ_NET_DEBT_EBITDA",IQ_LTM,IQ_TODAY,"CHP"))</f>
        <v/>
      </c>
      <c r="U425" s="28" t="str">
        <f>IF($A425="","",_xll.ciqfunctions.udf.CIQ($A425,"IQ_TOTAL_DEBT_CAP",IQ_LTM,IQ_TODAY,"CHP"))</f>
        <v/>
      </c>
      <c r="V425" s="28" t="str">
        <f>IF($A425="","",_xll.ciqfunctions.udf.CIQ($A425,"IQ_DEBT_TOTAL_LIAB",IQ_LTM,IQ_TODAY,"CHP"))</f>
        <v/>
      </c>
      <c r="W425" s="28" t="str">
        <f>IF($A425="","",_xll.ciqfunctions.udf.CIQ($A425,"IQ_TOTAL_DEBT_TOTAL_REV",IQ_LTM,IQ_TODAY,"CHP"))</f>
        <v/>
      </c>
      <c r="Y425" s="28" t="str">
        <f>IF($A425="","",_xll.ciqfunctions.udf.CIQ($A425,"IQ_FFO_PLUS_CASH_ST_DEBT",IQ_LTM,IQ_TODAY,"CHP"))</f>
        <v/>
      </c>
      <c r="Z425" s="28" t="str">
        <f>IF($A425="","",_xll.ciqfunctions.udf.CIQ($A425,"IQ_FFO_GROSS_PROFIT",IQ_LTM,IQ_TODAY,"CHP"))</f>
        <v/>
      </c>
      <c r="AA425" s="28" t="str">
        <f>IF($A425="","",_xll.ciqfunctions.udf.CIQ($A425,"IQ_BASIC_DEFENSE_INTERVAL",IQ_LTM,IQ_TODAY,"CHP"))</f>
        <v/>
      </c>
      <c r="AB425" s="28" t="str">
        <f>IF($A425="","",_xll.ciqfunctions.udf.CIQ($A425,"IQ_CURRENT_RATIO",IQ_LTM,IQ_TODAY,"CHP"))</f>
        <v/>
      </c>
      <c r="AC425" s="28" t="str">
        <f>IF($A425="","",_xll.ciqfunctions.udf.CIQ($A425,"IQ_QUICK_RATIO",IQ_LTM,IQ_TODAY,"CHP"))</f>
        <v/>
      </c>
    </row>
    <row r="426" spans="3:29" ht="12.75" customHeight="1" x14ac:dyDescent="0.2">
      <c r="C426" s="37" t="str">
        <f>IF($A426="","",_xll.ciqfunctions.udf.CIQ($A426,"IQ_PERIODDATE",IQ_LTM,IQ_TODAY,"CHP"))</f>
        <v/>
      </c>
      <c r="D426" s="28" t="str">
        <f>IF($A426="","",_xll.ciqfunctions.udf.CIQ($A426,"IQ_TOTAL_REV",IQ_LTM,IQ_TODAY,"CHP",,$B$4))</f>
        <v/>
      </c>
      <c r="E426" s="28" t="str">
        <f>IF($A426="","",_xll.ciqfunctions.udf.CIQ($A426,"IQ_TOTAL_EQUITY",IQ_LTM,IQ_TODAY,"CHP",,$B$4))</f>
        <v/>
      </c>
      <c r="F426" s="28" t="str">
        <f>IF($A426="","",_xll.ciqfunctions.udf.CIQ($A426,"IQ_RETURN_CAPITAL_CHP",IQ_LTM,IQ_TODAY,"CHP"))</f>
        <v/>
      </c>
      <c r="G426" s="28" t="str">
        <f>IF($A426="","",_xll.ciqfunctions.udf.CIQ($A426,"IQ_RECURRING_EARN_ASSETS",IQ_LTM,IQ_TODAY,"CHP"))</f>
        <v/>
      </c>
      <c r="H426" s="28" t="str">
        <f>IF($A426="","",_xll.ciqfunctions.udf.CIQ($A426,"IQ_NET_WORKING_CAP_REV",IQ_LTM,IQ_TODAY,"CHP"))</f>
        <v/>
      </c>
      <c r="I426" s="28" t="str">
        <f>IF($A426="","",_xll.ciqfunctions.udf.CIQ($A426,"IQ_ASSET_TURNOVER",IQ_LTM,IQ_TODAY,"CHP"))</f>
        <v/>
      </c>
      <c r="J426" s="28" t="str">
        <f>IF($A426="","",_xll.ciqfunctions.udf.CIQ($A426,"IQ_INTAN_ASSETS_REV",IQ_LTM,IQ_TODAY,"CHP"))</f>
        <v/>
      </c>
      <c r="K426" s="28" t="str">
        <f>IF($A426="","",_xll.ciqfunctions.udf.CIQ($A426,"IQ_NET_WORKING_CAP_TOTAL_ASSETS",IQ_LTM,IQ_TODAY,"CHP"))</f>
        <v/>
      </c>
      <c r="L426" s="28" t="str">
        <f>IF($A426="","",_xll.ciqfunctions.udf.CIQ($A426,"IQ_AP_AR",IQ_LTM,IQ_TODAY,"CHP"))</f>
        <v/>
      </c>
      <c r="M426" s="28" t="str">
        <f>IF($A426="","",_xll.ciqfunctions.udf.CIQ($A426,"IQ_MGMT_RATE_RETURN",IQ_LTM,IQ_TODAY,"CHP"))</f>
        <v/>
      </c>
      <c r="N426" s="28" t="str">
        <f>IF($A426="","",_xll.ciqfunctions.udf.CIQ($A426,"IQ_GROSS_MARGIN",IQ_LTM,IQ_TODAY,"CHP"))</f>
        <v/>
      </c>
      <c r="O426" s="28" t="str">
        <f>IF($A426="","",_xll.ciqfunctions.udf.CIQ($A426,"IQ_EBITDA_MARGIN",IQ_LTM,IQ_TODAY,"CHP"))</f>
        <v/>
      </c>
      <c r="Q426" s="28" t="str">
        <f>IF($A426="","",_xll.ciqfunctions.udf.CIQ($A426,"IQ_FFO_INT",IQ_LTM,IQ_TODAY,"CHP"))</f>
        <v/>
      </c>
      <c r="R426" s="28" t="str">
        <f>IF($A426="","",_xll.ciqfunctions.udf.CIQ($A426,"IQ_EBITDA_INT",IQ_LTM,IQ_TODAY,"CHP"))</f>
        <v/>
      </c>
      <c r="S426" s="28" t="str">
        <f>IF($A426="","",_xll.ciqfunctions.udf.CIQ($A426,"IQ_FFO_TOTAL_DEBT",IQ_LTM,IQ_TODAY,"CHP"))</f>
        <v/>
      </c>
      <c r="T426" s="28" t="str">
        <f>IF($A426="","",_xll.ciqfunctions.udf.CIQ($A426,"IQ_NET_DEBT_EBITDA",IQ_LTM,IQ_TODAY,"CHP"))</f>
        <v/>
      </c>
      <c r="U426" s="28" t="str">
        <f>IF($A426="","",_xll.ciqfunctions.udf.CIQ($A426,"IQ_TOTAL_DEBT_CAP",IQ_LTM,IQ_TODAY,"CHP"))</f>
        <v/>
      </c>
      <c r="V426" s="28" t="str">
        <f>IF($A426="","",_xll.ciqfunctions.udf.CIQ($A426,"IQ_DEBT_TOTAL_LIAB",IQ_LTM,IQ_TODAY,"CHP"))</f>
        <v/>
      </c>
      <c r="W426" s="28" t="str">
        <f>IF($A426="","",_xll.ciqfunctions.udf.CIQ($A426,"IQ_TOTAL_DEBT_TOTAL_REV",IQ_LTM,IQ_TODAY,"CHP"))</f>
        <v/>
      </c>
      <c r="Y426" s="28" t="str">
        <f>IF($A426="","",_xll.ciqfunctions.udf.CIQ($A426,"IQ_FFO_PLUS_CASH_ST_DEBT",IQ_LTM,IQ_TODAY,"CHP"))</f>
        <v/>
      </c>
      <c r="Z426" s="28" t="str">
        <f>IF($A426="","",_xll.ciqfunctions.udf.CIQ($A426,"IQ_FFO_GROSS_PROFIT",IQ_LTM,IQ_TODAY,"CHP"))</f>
        <v/>
      </c>
      <c r="AA426" s="28" t="str">
        <f>IF($A426="","",_xll.ciqfunctions.udf.CIQ($A426,"IQ_BASIC_DEFENSE_INTERVAL",IQ_LTM,IQ_TODAY,"CHP"))</f>
        <v/>
      </c>
      <c r="AB426" s="28" t="str">
        <f>IF($A426="","",_xll.ciqfunctions.udf.CIQ($A426,"IQ_CURRENT_RATIO",IQ_LTM,IQ_TODAY,"CHP"))</f>
        <v/>
      </c>
      <c r="AC426" s="28" t="str">
        <f>IF($A426="","",_xll.ciqfunctions.udf.CIQ($A426,"IQ_QUICK_RATIO",IQ_LTM,IQ_TODAY,"CHP"))</f>
        <v/>
      </c>
    </row>
    <row r="427" spans="3:29" ht="12.75" customHeight="1" x14ac:dyDescent="0.2">
      <c r="C427" s="37" t="str">
        <f>IF($A427="","",_xll.ciqfunctions.udf.CIQ($A427,"IQ_PERIODDATE",IQ_LTM,IQ_TODAY,"CHP"))</f>
        <v/>
      </c>
      <c r="D427" s="28" t="str">
        <f>IF($A427="","",_xll.ciqfunctions.udf.CIQ($A427,"IQ_TOTAL_REV",IQ_LTM,IQ_TODAY,"CHP",,$B$4))</f>
        <v/>
      </c>
      <c r="E427" s="28" t="str">
        <f>IF($A427="","",_xll.ciqfunctions.udf.CIQ($A427,"IQ_TOTAL_EQUITY",IQ_LTM,IQ_TODAY,"CHP",,$B$4))</f>
        <v/>
      </c>
      <c r="F427" s="28" t="str">
        <f>IF($A427="","",_xll.ciqfunctions.udf.CIQ($A427,"IQ_RETURN_CAPITAL_CHP",IQ_LTM,IQ_TODAY,"CHP"))</f>
        <v/>
      </c>
      <c r="G427" s="28" t="str">
        <f>IF($A427="","",_xll.ciqfunctions.udf.CIQ($A427,"IQ_RECURRING_EARN_ASSETS",IQ_LTM,IQ_TODAY,"CHP"))</f>
        <v/>
      </c>
      <c r="H427" s="28" t="str">
        <f>IF($A427="","",_xll.ciqfunctions.udf.CIQ($A427,"IQ_NET_WORKING_CAP_REV",IQ_LTM,IQ_TODAY,"CHP"))</f>
        <v/>
      </c>
      <c r="I427" s="28" t="str">
        <f>IF($A427="","",_xll.ciqfunctions.udf.CIQ($A427,"IQ_ASSET_TURNOVER",IQ_LTM,IQ_TODAY,"CHP"))</f>
        <v/>
      </c>
      <c r="J427" s="28" t="str">
        <f>IF($A427="","",_xll.ciqfunctions.udf.CIQ($A427,"IQ_INTAN_ASSETS_REV",IQ_LTM,IQ_TODAY,"CHP"))</f>
        <v/>
      </c>
      <c r="K427" s="28" t="str">
        <f>IF($A427="","",_xll.ciqfunctions.udf.CIQ($A427,"IQ_NET_WORKING_CAP_TOTAL_ASSETS",IQ_LTM,IQ_TODAY,"CHP"))</f>
        <v/>
      </c>
      <c r="L427" s="28" t="str">
        <f>IF($A427="","",_xll.ciqfunctions.udf.CIQ($A427,"IQ_AP_AR",IQ_LTM,IQ_TODAY,"CHP"))</f>
        <v/>
      </c>
      <c r="M427" s="28" t="str">
        <f>IF($A427="","",_xll.ciqfunctions.udf.CIQ($A427,"IQ_MGMT_RATE_RETURN",IQ_LTM,IQ_TODAY,"CHP"))</f>
        <v/>
      </c>
      <c r="N427" s="28" t="str">
        <f>IF($A427="","",_xll.ciqfunctions.udf.CIQ($A427,"IQ_GROSS_MARGIN",IQ_LTM,IQ_TODAY,"CHP"))</f>
        <v/>
      </c>
      <c r="O427" s="28" t="str">
        <f>IF($A427="","",_xll.ciqfunctions.udf.CIQ($A427,"IQ_EBITDA_MARGIN",IQ_LTM,IQ_TODAY,"CHP"))</f>
        <v/>
      </c>
      <c r="Q427" s="28" t="str">
        <f>IF($A427="","",_xll.ciqfunctions.udf.CIQ($A427,"IQ_FFO_INT",IQ_LTM,IQ_TODAY,"CHP"))</f>
        <v/>
      </c>
      <c r="R427" s="28" t="str">
        <f>IF($A427="","",_xll.ciqfunctions.udf.CIQ($A427,"IQ_EBITDA_INT",IQ_LTM,IQ_TODAY,"CHP"))</f>
        <v/>
      </c>
      <c r="S427" s="28" t="str">
        <f>IF($A427="","",_xll.ciqfunctions.udf.CIQ($A427,"IQ_FFO_TOTAL_DEBT",IQ_LTM,IQ_TODAY,"CHP"))</f>
        <v/>
      </c>
      <c r="T427" s="28" t="str">
        <f>IF($A427="","",_xll.ciqfunctions.udf.CIQ($A427,"IQ_NET_DEBT_EBITDA",IQ_LTM,IQ_TODAY,"CHP"))</f>
        <v/>
      </c>
      <c r="U427" s="28" t="str">
        <f>IF($A427="","",_xll.ciqfunctions.udf.CIQ($A427,"IQ_TOTAL_DEBT_CAP",IQ_LTM,IQ_TODAY,"CHP"))</f>
        <v/>
      </c>
      <c r="V427" s="28" t="str">
        <f>IF($A427="","",_xll.ciqfunctions.udf.CIQ($A427,"IQ_DEBT_TOTAL_LIAB",IQ_LTM,IQ_TODAY,"CHP"))</f>
        <v/>
      </c>
      <c r="W427" s="28" t="str">
        <f>IF($A427="","",_xll.ciqfunctions.udf.CIQ($A427,"IQ_TOTAL_DEBT_TOTAL_REV",IQ_LTM,IQ_TODAY,"CHP"))</f>
        <v/>
      </c>
      <c r="Y427" s="28" t="str">
        <f>IF($A427="","",_xll.ciqfunctions.udf.CIQ($A427,"IQ_FFO_PLUS_CASH_ST_DEBT",IQ_LTM,IQ_TODAY,"CHP"))</f>
        <v/>
      </c>
      <c r="Z427" s="28" t="str">
        <f>IF($A427="","",_xll.ciqfunctions.udf.CIQ($A427,"IQ_FFO_GROSS_PROFIT",IQ_LTM,IQ_TODAY,"CHP"))</f>
        <v/>
      </c>
      <c r="AA427" s="28" t="str">
        <f>IF($A427="","",_xll.ciqfunctions.udf.CIQ($A427,"IQ_BASIC_DEFENSE_INTERVAL",IQ_LTM,IQ_TODAY,"CHP"))</f>
        <v/>
      </c>
      <c r="AB427" s="28" t="str">
        <f>IF($A427="","",_xll.ciqfunctions.udf.CIQ($A427,"IQ_CURRENT_RATIO",IQ_LTM,IQ_TODAY,"CHP"))</f>
        <v/>
      </c>
      <c r="AC427" s="28" t="str">
        <f>IF($A427="","",_xll.ciqfunctions.udf.CIQ($A427,"IQ_QUICK_RATIO",IQ_LTM,IQ_TODAY,"CHP"))</f>
        <v/>
      </c>
    </row>
    <row r="428" spans="3:29" ht="12.75" customHeight="1" x14ac:dyDescent="0.2">
      <c r="C428" s="37" t="str">
        <f>IF($A428="","",_xll.ciqfunctions.udf.CIQ($A428,"IQ_PERIODDATE",IQ_LTM,IQ_TODAY,"CHP"))</f>
        <v/>
      </c>
      <c r="D428" s="28" t="str">
        <f>IF($A428="","",_xll.ciqfunctions.udf.CIQ($A428,"IQ_TOTAL_REV",IQ_LTM,IQ_TODAY,"CHP",,$B$4))</f>
        <v/>
      </c>
      <c r="E428" s="28" t="str">
        <f>IF($A428="","",_xll.ciqfunctions.udf.CIQ($A428,"IQ_TOTAL_EQUITY",IQ_LTM,IQ_TODAY,"CHP",,$B$4))</f>
        <v/>
      </c>
      <c r="F428" s="28" t="str">
        <f>IF($A428="","",_xll.ciqfunctions.udf.CIQ($A428,"IQ_RETURN_CAPITAL_CHP",IQ_LTM,IQ_TODAY,"CHP"))</f>
        <v/>
      </c>
      <c r="G428" s="28" t="str">
        <f>IF($A428="","",_xll.ciqfunctions.udf.CIQ($A428,"IQ_RECURRING_EARN_ASSETS",IQ_LTM,IQ_TODAY,"CHP"))</f>
        <v/>
      </c>
      <c r="H428" s="28" t="str">
        <f>IF($A428="","",_xll.ciqfunctions.udf.CIQ($A428,"IQ_NET_WORKING_CAP_REV",IQ_LTM,IQ_TODAY,"CHP"))</f>
        <v/>
      </c>
      <c r="I428" s="28" t="str">
        <f>IF($A428="","",_xll.ciqfunctions.udf.CIQ($A428,"IQ_ASSET_TURNOVER",IQ_LTM,IQ_TODAY,"CHP"))</f>
        <v/>
      </c>
      <c r="J428" s="28" t="str">
        <f>IF($A428="","",_xll.ciqfunctions.udf.CIQ($A428,"IQ_INTAN_ASSETS_REV",IQ_LTM,IQ_TODAY,"CHP"))</f>
        <v/>
      </c>
      <c r="K428" s="28" t="str">
        <f>IF($A428="","",_xll.ciqfunctions.udf.CIQ($A428,"IQ_NET_WORKING_CAP_TOTAL_ASSETS",IQ_LTM,IQ_TODAY,"CHP"))</f>
        <v/>
      </c>
      <c r="L428" s="28" t="str">
        <f>IF($A428="","",_xll.ciqfunctions.udf.CIQ($A428,"IQ_AP_AR",IQ_LTM,IQ_TODAY,"CHP"))</f>
        <v/>
      </c>
      <c r="M428" s="28" t="str">
        <f>IF($A428="","",_xll.ciqfunctions.udf.CIQ($A428,"IQ_MGMT_RATE_RETURN",IQ_LTM,IQ_TODAY,"CHP"))</f>
        <v/>
      </c>
      <c r="N428" s="28" t="str">
        <f>IF($A428="","",_xll.ciqfunctions.udf.CIQ($A428,"IQ_GROSS_MARGIN",IQ_LTM,IQ_TODAY,"CHP"))</f>
        <v/>
      </c>
      <c r="O428" s="28" t="str">
        <f>IF($A428="","",_xll.ciqfunctions.udf.CIQ($A428,"IQ_EBITDA_MARGIN",IQ_LTM,IQ_TODAY,"CHP"))</f>
        <v/>
      </c>
      <c r="Q428" s="28" t="str">
        <f>IF($A428="","",_xll.ciqfunctions.udf.CIQ($A428,"IQ_FFO_INT",IQ_LTM,IQ_TODAY,"CHP"))</f>
        <v/>
      </c>
      <c r="R428" s="28" t="str">
        <f>IF($A428="","",_xll.ciqfunctions.udf.CIQ($A428,"IQ_EBITDA_INT",IQ_LTM,IQ_TODAY,"CHP"))</f>
        <v/>
      </c>
      <c r="S428" s="28" t="str">
        <f>IF($A428="","",_xll.ciqfunctions.udf.CIQ($A428,"IQ_FFO_TOTAL_DEBT",IQ_LTM,IQ_TODAY,"CHP"))</f>
        <v/>
      </c>
      <c r="T428" s="28" t="str">
        <f>IF($A428="","",_xll.ciqfunctions.udf.CIQ($A428,"IQ_NET_DEBT_EBITDA",IQ_LTM,IQ_TODAY,"CHP"))</f>
        <v/>
      </c>
      <c r="U428" s="28" t="str">
        <f>IF($A428="","",_xll.ciqfunctions.udf.CIQ($A428,"IQ_TOTAL_DEBT_CAP",IQ_LTM,IQ_TODAY,"CHP"))</f>
        <v/>
      </c>
      <c r="V428" s="28" t="str">
        <f>IF($A428="","",_xll.ciqfunctions.udf.CIQ($A428,"IQ_DEBT_TOTAL_LIAB",IQ_LTM,IQ_TODAY,"CHP"))</f>
        <v/>
      </c>
      <c r="W428" s="28" t="str">
        <f>IF($A428="","",_xll.ciqfunctions.udf.CIQ($A428,"IQ_TOTAL_DEBT_TOTAL_REV",IQ_LTM,IQ_TODAY,"CHP"))</f>
        <v/>
      </c>
      <c r="Y428" s="28" t="str">
        <f>IF($A428="","",_xll.ciqfunctions.udf.CIQ($A428,"IQ_FFO_PLUS_CASH_ST_DEBT",IQ_LTM,IQ_TODAY,"CHP"))</f>
        <v/>
      </c>
      <c r="Z428" s="28" t="str">
        <f>IF($A428="","",_xll.ciqfunctions.udf.CIQ($A428,"IQ_FFO_GROSS_PROFIT",IQ_LTM,IQ_TODAY,"CHP"))</f>
        <v/>
      </c>
      <c r="AA428" s="28" t="str">
        <f>IF($A428="","",_xll.ciqfunctions.udf.CIQ($A428,"IQ_BASIC_DEFENSE_INTERVAL",IQ_LTM,IQ_TODAY,"CHP"))</f>
        <v/>
      </c>
      <c r="AB428" s="28" t="str">
        <f>IF($A428="","",_xll.ciqfunctions.udf.CIQ($A428,"IQ_CURRENT_RATIO",IQ_LTM,IQ_TODAY,"CHP"))</f>
        <v/>
      </c>
      <c r="AC428" s="28" t="str">
        <f>IF($A428="","",_xll.ciqfunctions.udf.CIQ($A428,"IQ_QUICK_RATIO",IQ_LTM,IQ_TODAY,"CHP"))</f>
        <v/>
      </c>
    </row>
    <row r="429" spans="3:29" ht="12.75" customHeight="1" x14ac:dyDescent="0.2">
      <c r="C429" s="37" t="str">
        <f>IF($A429="","",_xll.ciqfunctions.udf.CIQ($A429,"IQ_PERIODDATE",IQ_LTM,IQ_TODAY,"CHP"))</f>
        <v/>
      </c>
      <c r="D429" s="28" t="str">
        <f>IF($A429="","",_xll.ciqfunctions.udf.CIQ($A429,"IQ_TOTAL_REV",IQ_LTM,IQ_TODAY,"CHP",,$B$4))</f>
        <v/>
      </c>
      <c r="E429" s="28" t="str">
        <f>IF($A429="","",_xll.ciqfunctions.udf.CIQ($A429,"IQ_TOTAL_EQUITY",IQ_LTM,IQ_TODAY,"CHP",,$B$4))</f>
        <v/>
      </c>
      <c r="F429" s="28" t="str">
        <f>IF($A429="","",_xll.ciqfunctions.udf.CIQ($A429,"IQ_RETURN_CAPITAL_CHP",IQ_LTM,IQ_TODAY,"CHP"))</f>
        <v/>
      </c>
      <c r="G429" s="28" t="str">
        <f>IF($A429="","",_xll.ciqfunctions.udf.CIQ($A429,"IQ_RECURRING_EARN_ASSETS",IQ_LTM,IQ_TODAY,"CHP"))</f>
        <v/>
      </c>
      <c r="H429" s="28" t="str">
        <f>IF($A429="","",_xll.ciqfunctions.udf.CIQ($A429,"IQ_NET_WORKING_CAP_REV",IQ_LTM,IQ_TODAY,"CHP"))</f>
        <v/>
      </c>
      <c r="I429" s="28" t="str">
        <f>IF($A429="","",_xll.ciqfunctions.udf.CIQ($A429,"IQ_ASSET_TURNOVER",IQ_LTM,IQ_TODAY,"CHP"))</f>
        <v/>
      </c>
      <c r="J429" s="28" t="str">
        <f>IF($A429="","",_xll.ciqfunctions.udf.CIQ($A429,"IQ_INTAN_ASSETS_REV",IQ_LTM,IQ_TODAY,"CHP"))</f>
        <v/>
      </c>
      <c r="K429" s="28" t="str">
        <f>IF($A429="","",_xll.ciqfunctions.udf.CIQ($A429,"IQ_NET_WORKING_CAP_TOTAL_ASSETS",IQ_LTM,IQ_TODAY,"CHP"))</f>
        <v/>
      </c>
      <c r="L429" s="28" t="str">
        <f>IF($A429="","",_xll.ciqfunctions.udf.CIQ($A429,"IQ_AP_AR",IQ_LTM,IQ_TODAY,"CHP"))</f>
        <v/>
      </c>
      <c r="M429" s="28" t="str">
        <f>IF($A429="","",_xll.ciqfunctions.udf.CIQ($A429,"IQ_MGMT_RATE_RETURN",IQ_LTM,IQ_TODAY,"CHP"))</f>
        <v/>
      </c>
      <c r="N429" s="28" t="str">
        <f>IF($A429="","",_xll.ciqfunctions.udf.CIQ($A429,"IQ_GROSS_MARGIN",IQ_LTM,IQ_TODAY,"CHP"))</f>
        <v/>
      </c>
      <c r="O429" s="28" t="str">
        <f>IF($A429="","",_xll.ciqfunctions.udf.CIQ($A429,"IQ_EBITDA_MARGIN",IQ_LTM,IQ_TODAY,"CHP"))</f>
        <v/>
      </c>
      <c r="Q429" s="28" t="str">
        <f>IF($A429="","",_xll.ciqfunctions.udf.CIQ($A429,"IQ_FFO_INT",IQ_LTM,IQ_TODAY,"CHP"))</f>
        <v/>
      </c>
      <c r="R429" s="28" t="str">
        <f>IF($A429="","",_xll.ciqfunctions.udf.CIQ($A429,"IQ_EBITDA_INT",IQ_LTM,IQ_TODAY,"CHP"))</f>
        <v/>
      </c>
      <c r="S429" s="28" t="str">
        <f>IF($A429="","",_xll.ciqfunctions.udf.CIQ($A429,"IQ_FFO_TOTAL_DEBT",IQ_LTM,IQ_TODAY,"CHP"))</f>
        <v/>
      </c>
      <c r="T429" s="28" t="str">
        <f>IF($A429="","",_xll.ciqfunctions.udf.CIQ($A429,"IQ_NET_DEBT_EBITDA",IQ_LTM,IQ_TODAY,"CHP"))</f>
        <v/>
      </c>
      <c r="U429" s="28" t="str">
        <f>IF($A429="","",_xll.ciqfunctions.udf.CIQ($A429,"IQ_TOTAL_DEBT_CAP",IQ_LTM,IQ_TODAY,"CHP"))</f>
        <v/>
      </c>
      <c r="V429" s="28" t="str">
        <f>IF($A429="","",_xll.ciqfunctions.udf.CIQ($A429,"IQ_DEBT_TOTAL_LIAB",IQ_LTM,IQ_TODAY,"CHP"))</f>
        <v/>
      </c>
      <c r="W429" s="28" t="str">
        <f>IF($A429="","",_xll.ciqfunctions.udf.CIQ($A429,"IQ_TOTAL_DEBT_TOTAL_REV",IQ_LTM,IQ_TODAY,"CHP"))</f>
        <v/>
      </c>
      <c r="Y429" s="28" t="str">
        <f>IF($A429="","",_xll.ciqfunctions.udf.CIQ($A429,"IQ_FFO_PLUS_CASH_ST_DEBT",IQ_LTM,IQ_TODAY,"CHP"))</f>
        <v/>
      </c>
      <c r="Z429" s="28" t="str">
        <f>IF($A429="","",_xll.ciqfunctions.udf.CIQ($A429,"IQ_FFO_GROSS_PROFIT",IQ_LTM,IQ_TODAY,"CHP"))</f>
        <v/>
      </c>
      <c r="AA429" s="28" t="str">
        <f>IF($A429="","",_xll.ciqfunctions.udf.CIQ($A429,"IQ_BASIC_DEFENSE_INTERVAL",IQ_LTM,IQ_TODAY,"CHP"))</f>
        <v/>
      </c>
      <c r="AB429" s="28" t="str">
        <f>IF($A429="","",_xll.ciqfunctions.udf.CIQ($A429,"IQ_CURRENT_RATIO",IQ_LTM,IQ_TODAY,"CHP"))</f>
        <v/>
      </c>
      <c r="AC429" s="28" t="str">
        <f>IF($A429="","",_xll.ciqfunctions.udf.CIQ($A429,"IQ_QUICK_RATIO",IQ_LTM,IQ_TODAY,"CHP"))</f>
        <v/>
      </c>
    </row>
    <row r="430" spans="3:29" ht="12.75" customHeight="1" x14ac:dyDescent="0.2">
      <c r="C430" s="37" t="str">
        <f>IF($A430="","",_xll.ciqfunctions.udf.CIQ($A430,"IQ_PERIODDATE",IQ_LTM,IQ_TODAY,"CHP"))</f>
        <v/>
      </c>
      <c r="D430" s="28" t="str">
        <f>IF($A430="","",_xll.ciqfunctions.udf.CIQ($A430,"IQ_TOTAL_REV",IQ_LTM,IQ_TODAY,"CHP",,$B$4))</f>
        <v/>
      </c>
      <c r="E430" s="28" t="str">
        <f>IF($A430="","",_xll.ciqfunctions.udf.CIQ($A430,"IQ_TOTAL_EQUITY",IQ_LTM,IQ_TODAY,"CHP",,$B$4))</f>
        <v/>
      </c>
      <c r="F430" s="28" t="str">
        <f>IF($A430="","",_xll.ciqfunctions.udf.CIQ($A430,"IQ_RETURN_CAPITAL_CHP",IQ_LTM,IQ_TODAY,"CHP"))</f>
        <v/>
      </c>
      <c r="G430" s="28" t="str">
        <f>IF($A430="","",_xll.ciqfunctions.udf.CIQ($A430,"IQ_RECURRING_EARN_ASSETS",IQ_LTM,IQ_TODAY,"CHP"))</f>
        <v/>
      </c>
      <c r="H430" s="28" t="str">
        <f>IF($A430="","",_xll.ciqfunctions.udf.CIQ($A430,"IQ_NET_WORKING_CAP_REV",IQ_LTM,IQ_TODAY,"CHP"))</f>
        <v/>
      </c>
      <c r="I430" s="28" t="str">
        <f>IF($A430="","",_xll.ciqfunctions.udf.CIQ($A430,"IQ_ASSET_TURNOVER",IQ_LTM,IQ_TODAY,"CHP"))</f>
        <v/>
      </c>
      <c r="J430" s="28" t="str">
        <f>IF($A430="","",_xll.ciqfunctions.udf.CIQ($A430,"IQ_INTAN_ASSETS_REV",IQ_LTM,IQ_TODAY,"CHP"))</f>
        <v/>
      </c>
      <c r="K430" s="28" t="str">
        <f>IF($A430="","",_xll.ciqfunctions.udf.CIQ($A430,"IQ_NET_WORKING_CAP_TOTAL_ASSETS",IQ_LTM,IQ_TODAY,"CHP"))</f>
        <v/>
      </c>
      <c r="L430" s="28" t="str">
        <f>IF($A430="","",_xll.ciqfunctions.udf.CIQ($A430,"IQ_AP_AR",IQ_LTM,IQ_TODAY,"CHP"))</f>
        <v/>
      </c>
      <c r="M430" s="28" t="str">
        <f>IF($A430="","",_xll.ciqfunctions.udf.CIQ($A430,"IQ_MGMT_RATE_RETURN",IQ_LTM,IQ_TODAY,"CHP"))</f>
        <v/>
      </c>
      <c r="N430" s="28" t="str">
        <f>IF($A430="","",_xll.ciqfunctions.udf.CIQ($A430,"IQ_GROSS_MARGIN",IQ_LTM,IQ_TODAY,"CHP"))</f>
        <v/>
      </c>
      <c r="O430" s="28" t="str">
        <f>IF($A430="","",_xll.ciqfunctions.udf.CIQ($A430,"IQ_EBITDA_MARGIN",IQ_LTM,IQ_TODAY,"CHP"))</f>
        <v/>
      </c>
      <c r="Q430" s="28" t="str">
        <f>IF($A430="","",_xll.ciqfunctions.udf.CIQ($A430,"IQ_FFO_INT",IQ_LTM,IQ_TODAY,"CHP"))</f>
        <v/>
      </c>
      <c r="R430" s="28" t="str">
        <f>IF($A430="","",_xll.ciqfunctions.udf.CIQ($A430,"IQ_EBITDA_INT",IQ_LTM,IQ_TODAY,"CHP"))</f>
        <v/>
      </c>
      <c r="S430" s="28" t="str">
        <f>IF($A430="","",_xll.ciqfunctions.udf.CIQ($A430,"IQ_FFO_TOTAL_DEBT",IQ_LTM,IQ_TODAY,"CHP"))</f>
        <v/>
      </c>
      <c r="T430" s="28" t="str">
        <f>IF($A430="","",_xll.ciqfunctions.udf.CIQ($A430,"IQ_NET_DEBT_EBITDA",IQ_LTM,IQ_TODAY,"CHP"))</f>
        <v/>
      </c>
      <c r="U430" s="28" t="str">
        <f>IF($A430="","",_xll.ciqfunctions.udf.CIQ($A430,"IQ_TOTAL_DEBT_CAP",IQ_LTM,IQ_TODAY,"CHP"))</f>
        <v/>
      </c>
      <c r="V430" s="28" t="str">
        <f>IF($A430="","",_xll.ciqfunctions.udf.CIQ($A430,"IQ_DEBT_TOTAL_LIAB",IQ_LTM,IQ_TODAY,"CHP"))</f>
        <v/>
      </c>
      <c r="W430" s="28" t="str">
        <f>IF($A430="","",_xll.ciqfunctions.udf.CIQ($A430,"IQ_TOTAL_DEBT_TOTAL_REV",IQ_LTM,IQ_TODAY,"CHP"))</f>
        <v/>
      </c>
      <c r="Y430" s="28" t="str">
        <f>IF($A430="","",_xll.ciqfunctions.udf.CIQ($A430,"IQ_FFO_PLUS_CASH_ST_DEBT",IQ_LTM,IQ_TODAY,"CHP"))</f>
        <v/>
      </c>
      <c r="Z430" s="28" t="str">
        <f>IF($A430="","",_xll.ciqfunctions.udf.CIQ($A430,"IQ_FFO_GROSS_PROFIT",IQ_LTM,IQ_TODAY,"CHP"))</f>
        <v/>
      </c>
      <c r="AA430" s="28" t="str">
        <f>IF($A430="","",_xll.ciqfunctions.udf.CIQ($A430,"IQ_BASIC_DEFENSE_INTERVAL",IQ_LTM,IQ_TODAY,"CHP"))</f>
        <v/>
      </c>
      <c r="AB430" s="28" t="str">
        <f>IF($A430="","",_xll.ciqfunctions.udf.CIQ($A430,"IQ_CURRENT_RATIO",IQ_LTM,IQ_TODAY,"CHP"))</f>
        <v/>
      </c>
      <c r="AC430" s="28" t="str">
        <f>IF($A430="","",_xll.ciqfunctions.udf.CIQ($A430,"IQ_QUICK_RATIO",IQ_LTM,IQ_TODAY,"CHP"))</f>
        <v/>
      </c>
    </row>
    <row r="431" spans="3:29" ht="12.75" customHeight="1" x14ac:dyDescent="0.2">
      <c r="C431" s="37" t="str">
        <f>IF($A431="","",_xll.ciqfunctions.udf.CIQ($A431,"IQ_PERIODDATE",IQ_LTM,IQ_TODAY,"CHP"))</f>
        <v/>
      </c>
      <c r="D431" s="28" t="str">
        <f>IF($A431="","",_xll.ciqfunctions.udf.CIQ($A431,"IQ_TOTAL_REV",IQ_LTM,IQ_TODAY,"CHP",,$B$4))</f>
        <v/>
      </c>
      <c r="E431" s="28" t="str">
        <f>IF($A431="","",_xll.ciqfunctions.udf.CIQ($A431,"IQ_TOTAL_EQUITY",IQ_LTM,IQ_TODAY,"CHP",,$B$4))</f>
        <v/>
      </c>
      <c r="F431" s="28" t="str">
        <f>IF($A431="","",_xll.ciqfunctions.udf.CIQ($A431,"IQ_RETURN_CAPITAL_CHP",IQ_LTM,IQ_TODAY,"CHP"))</f>
        <v/>
      </c>
      <c r="G431" s="28" t="str">
        <f>IF($A431="","",_xll.ciqfunctions.udf.CIQ($A431,"IQ_RECURRING_EARN_ASSETS",IQ_LTM,IQ_TODAY,"CHP"))</f>
        <v/>
      </c>
      <c r="H431" s="28" t="str">
        <f>IF($A431="","",_xll.ciqfunctions.udf.CIQ($A431,"IQ_NET_WORKING_CAP_REV",IQ_LTM,IQ_TODAY,"CHP"))</f>
        <v/>
      </c>
      <c r="I431" s="28" t="str">
        <f>IF($A431="","",_xll.ciqfunctions.udf.CIQ($A431,"IQ_ASSET_TURNOVER",IQ_LTM,IQ_TODAY,"CHP"))</f>
        <v/>
      </c>
      <c r="J431" s="28" t="str">
        <f>IF($A431="","",_xll.ciqfunctions.udf.CIQ($A431,"IQ_INTAN_ASSETS_REV",IQ_LTM,IQ_TODAY,"CHP"))</f>
        <v/>
      </c>
      <c r="K431" s="28" t="str">
        <f>IF($A431="","",_xll.ciqfunctions.udf.CIQ($A431,"IQ_NET_WORKING_CAP_TOTAL_ASSETS",IQ_LTM,IQ_TODAY,"CHP"))</f>
        <v/>
      </c>
      <c r="L431" s="28" t="str">
        <f>IF($A431="","",_xll.ciqfunctions.udf.CIQ($A431,"IQ_AP_AR",IQ_LTM,IQ_TODAY,"CHP"))</f>
        <v/>
      </c>
      <c r="M431" s="28" t="str">
        <f>IF($A431="","",_xll.ciqfunctions.udf.CIQ($A431,"IQ_MGMT_RATE_RETURN",IQ_LTM,IQ_TODAY,"CHP"))</f>
        <v/>
      </c>
      <c r="N431" s="28" t="str">
        <f>IF($A431="","",_xll.ciqfunctions.udf.CIQ($A431,"IQ_GROSS_MARGIN",IQ_LTM,IQ_TODAY,"CHP"))</f>
        <v/>
      </c>
      <c r="O431" s="28" t="str">
        <f>IF($A431="","",_xll.ciqfunctions.udf.CIQ($A431,"IQ_EBITDA_MARGIN",IQ_LTM,IQ_TODAY,"CHP"))</f>
        <v/>
      </c>
      <c r="Q431" s="28" t="str">
        <f>IF($A431="","",_xll.ciqfunctions.udf.CIQ($A431,"IQ_FFO_INT",IQ_LTM,IQ_TODAY,"CHP"))</f>
        <v/>
      </c>
      <c r="R431" s="28" t="str">
        <f>IF($A431="","",_xll.ciqfunctions.udf.CIQ($A431,"IQ_EBITDA_INT",IQ_LTM,IQ_TODAY,"CHP"))</f>
        <v/>
      </c>
      <c r="S431" s="28" t="str">
        <f>IF($A431="","",_xll.ciqfunctions.udf.CIQ($A431,"IQ_FFO_TOTAL_DEBT",IQ_LTM,IQ_TODAY,"CHP"))</f>
        <v/>
      </c>
      <c r="T431" s="28" t="str">
        <f>IF($A431="","",_xll.ciqfunctions.udf.CIQ($A431,"IQ_NET_DEBT_EBITDA",IQ_LTM,IQ_TODAY,"CHP"))</f>
        <v/>
      </c>
      <c r="U431" s="28" t="str">
        <f>IF($A431="","",_xll.ciqfunctions.udf.CIQ($A431,"IQ_TOTAL_DEBT_CAP",IQ_LTM,IQ_TODAY,"CHP"))</f>
        <v/>
      </c>
      <c r="V431" s="28" t="str">
        <f>IF($A431="","",_xll.ciqfunctions.udf.CIQ($A431,"IQ_DEBT_TOTAL_LIAB",IQ_LTM,IQ_TODAY,"CHP"))</f>
        <v/>
      </c>
      <c r="W431" s="28" t="str">
        <f>IF($A431="","",_xll.ciqfunctions.udf.CIQ($A431,"IQ_TOTAL_DEBT_TOTAL_REV",IQ_LTM,IQ_TODAY,"CHP"))</f>
        <v/>
      </c>
      <c r="Y431" s="28" t="str">
        <f>IF($A431="","",_xll.ciqfunctions.udf.CIQ($A431,"IQ_FFO_PLUS_CASH_ST_DEBT",IQ_LTM,IQ_TODAY,"CHP"))</f>
        <v/>
      </c>
      <c r="Z431" s="28" t="str">
        <f>IF($A431="","",_xll.ciqfunctions.udf.CIQ($A431,"IQ_FFO_GROSS_PROFIT",IQ_LTM,IQ_TODAY,"CHP"))</f>
        <v/>
      </c>
      <c r="AA431" s="28" t="str">
        <f>IF($A431="","",_xll.ciqfunctions.udf.CIQ($A431,"IQ_BASIC_DEFENSE_INTERVAL",IQ_LTM,IQ_TODAY,"CHP"))</f>
        <v/>
      </c>
      <c r="AB431" s="28" t="str">
        <f>IF($A431="","",_xll.ciqfunctions.udf.CIQ($A431,"IQ_CURRENT_RATIO",IQ_LTM,IQ_TODAY,"CHP"))</f>
        <v/>
      </c>
      <c r="AC431" s="28" t="str">
        <f>IF($A431="","",_xll.ciqfunctions.udf.CIQ($A431,"IQ_QUICK_RATIO",IQ_LTM,IQ_TODAY,"CHP"))</f>
        <v/>
      </c>
    </row>
    <row r="432" spans="3:29" ht="12.75" customHeight="1" x14ac:dyDescent="0.2">
      <c r="C432" s="37" t="str">
        <f>IF($A432="","",_xll.ciqfunctions.udf.CIQ($A432,"IQ_PERIODDATE",IQ_LTM,IQ_TODAY,"CHP"))</f>
        <v/>
      </c>
      <c r="D432" s="28" t="str">
        <f>IF($A432="","",_xll.ciqfunctions.udf.CIQ($A432,"IQ_TOTAL_REV",IQ_LTM,IQ_TODAY,"CHP",,$B$4))</f>
        <v/>
      </c>
      <c r="E432" s="28" t="str">
        <f>IF($A432="","",_xll.ciqfunctions.udf.CIQ($A432,"IQ_TOTAL_EQUITY",IQ_LTM,IQ_TODAY,"CHP",,$B$4))</f>
        <v/>
      </c>
      <c r="F432" s="28" t="str">
        <f>IF($A432="","",_xll.ciqfunctions.udf.CIQ($A432,"IQ_RETURN_CAPITAL_CHP",IQ_LTM,IQ_TODAY,"CHP"))</f>
        <v/>
      </c>
      <c r="G432" s="28" t="str">
        <f>IF($A432="","",_xll.ciqfunctions.udf.CIQ($A432,"IQ_RECURRING_EARN_ASSETS",IQ_LTM,IQ_TODAY,"CHP"))</f>
        <v/>
      </c>
      <c r="H432" s="28" t="str">
        <f>IF($A432="","",_xll.ciqfunctions.udf.CIQ($A432,"IQ_NET_WORKING_CAP_REV",IQ_LTM,IQ_TODAY,"CHP"))</f>
        <v/>
      </c>
      <c r="I432" s="28" t="str">
        <f>IF($A432="","",_xll.ciqfunctions.udf.CIQ($A432,"IQ_ASSET_TURNOVER",IQ_LTM,IQ_TODAY,"CHP"))</f>
        <v/>
      </c>
      <c r="J432" s="28" t="str">
        <f>IF($A432="","",_xll.ciqfunctions.udf.CIQ($A432,"IQ_INTAN_ASSETS_REV",IQ_LTM,IQ_TODAY,"CHP"))</f>
        <v/>
      </c>
      <c r="K432" s="28" t="str">
        <f>IF($A432="","",_xll.ciqfunctions.udf.CIQ($A432,"IQ_NET_WORKING_CAP_TOTAL_ASSETS",IQ_LTM,IQ_TODAY,"CHP"))</f>
        <v/>
      </c>
      <c r="L432" s="28" t="str">
        <f>IF($A432="","",_xll.ciqfunctions.udf.CIQ($A432,"IQ_AP_AR",IQ_LTM,IQ_TODAY,"CHP"))</f>
        <v/>
      </c>
      <c r="M432" s="28" t="str">
        <f>IF($A432="","",_xll.ciqfunctions.udf.CIQ($A432,"IQ_MGMT_RATE_RETURN",IQ_LTM,IQ_TODAY,"CHP"))</f>
        <v/>
      </c>
      <c r="N432" s="28" t="str">
        <f>IF($A432="","",_xll.ciqfunctions.udf.CIQ($A432,"IQ_GROSS_MARGIN",IQ_LTM,IQ_TODAY,"CHP"))</f>
        <v/>
      </c>
      <c r="O432" s="28" t="str">
        <f>IF($A432="","",_xll.ciqfunctions.udf.CIQ($A432,"IQ_EBITDA_MARGIN",IQ_LTM,IQ_TODAY,"CHP"))</f>
        <v/>
      </c>
      <c r="Q432" s="28" t="str">
        <f>IF($A432="","",_xll.ciqfunctions.udf.CIQ($A432,"IQ_FFO_INT",IQ_LTM,IQ_TODAY,"CHP"))</f>
        <v/>
      </c>
      <c r="R432" s="28" t="str">
        <f>IF($A432="","",_xll.ciqfunctions.udf.CIQ($A432,"IQ_EBITDA_INT",IQ_LTM,IQ_TODAY,"CHP"))</f>
        <v/>
      </c>
      <c r="S432" s="28" t="str">
        <f>IF($A432="","",_xll.ciqfunctions.udf.CIQ($A432,"IQ_FFO_TOTAL_DEBT",IQ_LTM,IQ_TODAY,"CHP"))</f>
        <v/>
      </c>
      <c r="T432" s="28" t="str">
        <f>IF($A432="","",_xll.ciqfunctions.udf.CIQ($A432,"IQ_NET_DEBT_EBITDA",IQ_LTM,IQ_TODAY,"CHP"))</f>
        <v/>
      </c>
      <c r="U432" s="28" t="str">
        <f>IF($A432="","",_xll.ciqfunctions.udf.CIQ($A432,"IQ_TOTAL_DEBT_CAP",IQ_LTM,IQ_TODAY,"CHP"))</f>
        <v/>
      </c>
      <c r="V432" s="28" t="str">
        <f>IF($A432="","",_xll.ciqfunctions.udf.CIQ($A432,"IQ_DEBT_TOTAL_LIAB",IQ_LTM,IQ_TODAY,"CHP"))</f>
        <v/>
      </c>
      <c r="W432" s="28" t="str">
        <f>IF($A432="","",_xll.ciqfunctions.udf.CIQ($A432,"IQ_TOTAL_DEBT_TOTAL_REV",IQ_LTM,IQ_TODAY,"CHP"))</f>
        <v/>
      </c>
      <c r="Y432" s="28" t="str">
        <f>IF($A432="","",_xll.ciqfunctions.udf.CIQ($A432,"IQ_FFO_PLUS_CASH_ST_DEBT",IQ_LTM,IQ_TODAY,"CHP"))</f>
        <v/>
      </c>
      <c r="Z432" s="28" t="str">
        <f>IF($A432="","",_xll.ciqfunctions.udf.CIQ($A432,"IQ_FFO_GROSS_PROFIT",IQ_LTM,IQ_TODAY,"CHP"))</f>
        <v/>
      </c>
      <c r="AA432" s="28" t="str">
        <f>IF($A432="","",_xll.ciqfunctions.udf.CIQ($A432,"IQ_BASIC_DEFENSE_INTERVAL",IQ_LTM,IQ_TODAY,"CHP"))</f>
        <v/>
      </c>
      <c r="AB432" s="28" t="str">
        <f>IF($A432="","",_xll.ciqfunctions.udf.CIQ($A432,"IQ_CURRENT_RATIO",IQ_LTM,IQ_TODAY,"CHP"))</f>
        <v/>
      </c>
      <c r="AC432" s="28" t="str">
        <f>IF($A432="","",_xll.ciqfunctions.udf.CIQ($A432,"IQ_QUICK_RATIO",IQ_LTM,IQ_TODAY,"CHP"))</f>
        <v/>
      </c>
    </row>
    <row r="433" spans="3:29" ht="12.75" customHeight="1" x14ac:dyDescent="0.2">
      <c r="C433" s="37" t="str">
        <f>IF($A433="","",_xll.ciqfunctions.udf.CIQ($A433,"IQ_PERIODDATE",IQ_LTM,IQ_TODAY,"CHP"))</f>
        <v/>
      </c>
      <c r="D433" s="28" t="str">
        <f>IF($A433="","",_xll.ciqfunctions.udf.CIQ($A433,"IQ_TOTAL_REV",IQ_LTM,IQ_TODAY,"CHP",,$B$4))</f>
        <v/>
      </c>
      <c r="E433" s="28" t="str">
        <f>IF($A433="","",_xll.ciqfunctions.udf.CIQ($A433,"IQ_TOTAL_EQUITY",IQ_LTM,IQ_TODAY,"CHP",,$B$4))</f>
        <v/>
      </c>
      <c r="F433" s="28" t="str">
        <f>IF($A433="","",_xll.ciqfunctions.udf.CIQ($A433,"IQ_RETURN_CAPITAL_CHP",IQ_LTM,IQ_TODAY,"CHP"))</f>
        <v/>
      </c>
      <c r="G433" s="28" t="str">
        <f>IF($A433="","",_xll.ciqfunctions.udf.CIQ($A433,"IQ_RECURRING_EARN_ASSETS",IQ_LTM,IQ_TODAY,"CHP"))</f>
        <v/>
      </c>
      <c r="H433" s="28" t="str">
        <f>IF($A433="","",_xll.ciqfunctions.udf.CIQ($A433,"IQ_NET_WORKING_CAP_REV",IQ_LTM,IQ_TODAY,"CHP"))</f>
        <v/>
      </c>
      <c r="I433" s="28" t="str">
        <f>IF($A433="","",_xll.ciqfunctions.udf.CIQ($A433,"IQ_ASSET_TURNOVER",IQ_LTM,IQ_TODAY,"CHP"))</f>
        <v/>
      </c>
      <c r="J433" s="28" t="str">
        <f>IF($A433="","",_xll.ciqfunctions.udf.CIQ($A433,"IQ_INTAN_ASSETS_REV",IQ_LTM,IQ_TODAY,"CHP"))</f>
        <v/>
      </c>
      <c r="K433" s="28" t="str">
        <f>IF($A433="","",_xll.ciqfunctions.udf.CIQ($A433,"IQ_NET_WORKING_CAP_TOTAL_ASSETS",IQ_LTM,IQ_TODAY,"CHP"))</f>
        <v/>
      </c>
      <c r="L433" s="28" t="str">
        <f>IF($A433="","",_xll.ciqfunctions.udf.CIQ($A433,"IQ_AP_AR",IQ_LTM,IQ_TODAY,"CHP"))</f>
        <v/>
      </c>
      <c r="M433" s="28" t="str">
        <f>IF($A433="","",_xll.ciqfunctions.udf.CIQ($A433,"IQ_MGMT_RATE_RETURN",IQ_LTM,IQ_TODAY,"CHP"))</f>
        <v/>
      </c>
      <c r="N433" s="28" t="str">
        <f>IF($A433="","",_xll.ciqfunctions.udf.CIQ($A433,"IQ_GROSS_MARGIN",IQ_LTM,IQ_TODAY,"CHP"))</f>
        <v/>
      </c>
      <c r="O433" s="28" t="str">
        <f>IF($A433="","",_xll.ciqfunctions.udf.CIQ($A433,"IQ_EBITDA_MARGIN",IQ_LTM,IQ_TODAY,"CHP"))</f>
        <v/>
      </c>
      <c r="Q433" s="28" t="str">
        <f>IF($A433="","",_xll.ciqfunctions.udf.CIQ($A433,"IQ_FFO_INT",IQ_LTM,IQ_TODAY,"CHP"))</f>
        <v/>
      </c>
      <c r="R433" s="28" t="str">
        <f>IF($A433="","",_xll.ciqfunctions.udf.CIQ($A433,"IQ_EBITDA_INT",IQ_LTM,IQ_TODAY,"CHP"))</f>
        <v/>
      </c>
      <c r="S433" s="28" t="str">
        <f>IF($A433="","",_xll.ciqfunctions.udf.CIQ($A433,"IQ_FFO_TOTAL_DEBT",IQ_LTM,IQ_TODAY,"CHP"))</f>
        <v/>
      </c>
      <c r="T433" s="28" t="str">
        <f>IF($A433="","",_xll.ciqfunctions.udf.CIQ($A433,"IQ_NET_DEBT_EBITDA",IQ_LTM,IQ_TODAY,"CHP"))</f>
        <v/>
      </c>
      <c r="U433" s="28" t="str">
        <f>IF($A433="","",_xll.ciqfunctions.udf.CIQ($A433,"IQ_TOTAL_DEBT_CAP",IQ_LTM,IQ_TODAY,"CHP"))</f>
        <v/>
      </c>
      <c r="V433" s="28" t="str">
        <f>IF($A433="","",_xll.ciqfunctions.udf.CIQ($A433,"IQ_DEBT_TOTAL_LIAB",IQ_LTM,IQ_TODAY,"CHP"))</f>
        <v/>
      </c>
      <c r="W433" s="28" t="str">
        <f>IF($A433="","",_xll.ciqfunctions.udf.CIQ($A433,"IQ_TOTAL_DEBT_TOTAL_REV",IQ_LTM,IQ_TODAY,"CHP"))</f>
        <v/>
      </c>
      <c r="Y433" s="28" t="str">
        <f>IF($A433="","",_xll.ciqfunctions.udf.CIQ($A433,"IQ_FFO_PLUS_CASH_ST_DEBT",IQ_LTM,IQ_TODAY,"CHP"))</f>
        <v/>
      </c>
      <c r="Z433" s="28" t="str">
        <f>IF($A433="","",_xll.ciqfunctions.udf.CIQ($A433,"IQ_FFO_GROSS_PROFIT",IQ_LTM,IQ_TODAY,"CHP"))</f>
        <v/>
      </c>
      <c r="AA433" s="28" t="str">
        <f>IF($A433="","",_xll.ciqfunctions.udf.CIQ($A433,"IQ_BASIC_DEFENSE_INTERVAL",IQ_LTM,IQ_TODAY,"CHP"))</f>
        <v/>
      </c>
      <c r="AB433" s="28" t="str">
        <f>IF($A433="","",_xll.ciqfunctions.udf.CIQ($A433,"IQ_CURRENT_RATIO",IQ_LTM,IQ_TODAY,"CHP"))</f>
        <v/>
      </c>
      <c r="AC433" s="28" t="str">
        <f>IF($A433="","",_xll.ciqfunctions.udf.CIQ($A433,"IQ_QUICK_RATIO",IQ_LTM,IQ_TODAY,"CHP"))</f>
        <v/>
      </c>
    </row>
    <row r="434" spans="3:29" ht="12.75" customHeight="1" x14ac:dyDescent="0.2">
      <c r="C434" s="37" t="str">
        <f>IF($A434="","",_xll.ciqfunctions.udf.CIQ($A434,"IQ_PERIODDATE",IQ_LTM,IQ_TODAY,"CHP"))</f>
        <v/>
      </c>
      <c r="D434" s="28" t="str">
        <f>IF($A434="","",_xll.ciqfunctions.udf.CIQ($A434,"IQ_TOTAL_REV",IQ_LTM,IQ_TODAY,"CHP",,$B$4))</f>
        <v/>
      </c>
      <c r="E434" s="28" t="str">
        <f>IF($A434="","",_xll.ciqfunctions.udf.CIQ($A434,"IQ_TOTAL_EQUITY",IQ_LTM,IQ_TODAY,"CHP",,$B$4))</f>
        <v/>
      </c>
      <c r="F434" s="28" t="str">
        <f>IF($A434="","",_xll.ciqfunctions.udf.CIQ($A434,"IQ_RETURN_CAPITAL_CHP",IQ_LTM,IQ_TODAY,"CHP"))</f>
        <v/>
      </c>
      <c r="G434" s="28" t="str">
        <f>IF($A434="","",_xll.ciqfunctions.udf.CIQ($A434,"IQ_RECURRING_EARN_ASSETS",IQ_LTM,IQ_TODAY,"CHP"))</f>
        <v/>
      </c>
      <c r="H434" s="28" t="str">
        <f>IF($A434="","",_xll.ciqfunctions.udf.CIQ($A434,"IQ_NET_WORKING_CAP_REV",IQ_LTM,IQ_TODAY,"CHP"))</f>
        <v/>
      </c>
      <c r="I434" s="28" t="str">
        <f>IF($A434="","",_xll.ciqfunctions.udf.CIQ($A434,"IQ_ASSET_TURNOVER",IQ_LTM,IQ_TODAY,"CHP"))</f>
        <v/>
      </c>
      <c r="J434" s="28" t="str">
        <f>IF($A434="","",_xll.ciqfunctions.udf.CIQ($A434,"IQ_INTAN_ASSETS_REV",IQ_LTM,IQ_TODAY,"CHP"))</f>
        <v/>
      </c>
      <c r="K434" s="28" t="str">
        <f>IF($A434="","",_xll.ciqfunctions.udf.CIQ($A434,"IQ_NET_WORKING_CAP_TOTAL_ASSETS",IQ_LTM,IQ_TODAY,"CHP"))</f>
        <v/>
      </c>
      <c r="L434" s="28" t="str">
        <f>IF($A434="","",_xll.ciqfunctions.udf.CIQ($A434,"IQ_AP_AR",IQ_LTM,IQ_TODAY,"CHP"))</f>
        <v/>
      </c>
      <c r="M434" s="28" t="str">
        <f>IF($A434="","",_xll.ciqfunctions.udf.CIQ($A434,"IQ_MGMT_RATE_RETURN",IQ_LTM,IQ_TODAY,"CHP"))</f>
        <v/>
      </c>
      <c r="N434" s="28" t="str">
        <f>IF($A434="","",_xll.ciqfunctions.udf.CIQ($A434,"IQ_GROSS_MARGIN",IQ_LTM,IQ_TODAY,"CHP"))</f>
        <v/>
      </c>
      <c r="O434" s="28" t="str">
        <f>IF($A434="","",_xll.ciqfunctions.udf.CIQ($A434,"IQ_EBITDA_MARGIN",IQ_LTM,IQ_TODAY,"CHP"))</f>
        <v/>
      </c>
      <c r="Q434" s="28" t="str">
        <f>IF($A434="","",_xll.ciqfunctions.udf.CIQ($A434,"IQ_FFO_INT",IQ_LTM,IQ_TODAY,"CHP"))</f>
        <v/>
      </c>
      <c r="R434" s="28" t="str">
        <f>IF($A434="","",_xll.ciqfunctions.udf.CIQ($A434,"IQ_EBITDA_INT",IQ_LTM,IQ_TODAY,"CHP"))</f>
        <v/>
      </c>
      <c r="S434" s="28" t="str">
        <f>IF($A434="","",_xll.ciqfunctions.udf.CIQ($A434,"IQ_FFO_TOTAL_DEBT",IQ_LTM,IQ_TODAY,"CHP"))</f>
        <v/>
      </c>
      <c r="T434" s="28" t="str">
        <f>IF($A434="","",_xll.ciqfunctions.udf.CIQ($A434,"IQ_NET_DEBT_EBITDA",IQ_LTM,IQ_TODAY,"CHP"))</f>
        <v/>
      </c>
      <c r="U434" s="28" t="str">
        <f>IF($A434="","",_xll.ciqfunctions.udf.CIQ($A434,"IQ_TOTAL_DEBT_CAP",IQ_LTM,IQ_TODAY,"CHP"))</f>
        <v/>
      </c>
      <c r="V434" s="28" t="str">
        <f>IF($A434="","",_xll.ciqfunctions.udf.CIQ($A434,"IQ_DEBT_TOTAL_LIAB",IQ_LTM,IQ_TODAY,"CHP"))</f>
        <v/>
      </c>
      <c r="W434" s="28" t="str">
        <f>IF($A434="","",_xll.ciqfunctions.udf.CIQ($A434,"IQ_TOTAL_DEBT_TOTAL_REV",IQ_LTM,IQ_TODAY,"CHP"))</f>
        <v/>
      </c>
      <c r="Y434" s="28" t="str">
        <f>IF($A434="","",_xll.ciqfunctions.udf.CIQ($A434,"IQ_FFO_PLUS_CASH_ST_DEBT",IQ_LTM,IQ_TODAY,"CHP"))</f>
        <v/>
      </c>
      <c r="Z434" s="28" t="str">
        <f>IF($A434="","",_xll.ciqfunctions.udf.CIQ($A434,"IQ_FFO_GROSS_PROFIT",IQ_LTM,IQ_TODAY,"CHP"))</f>
        <v/>
      </c>
      <c r="AA434" s="28" t="str">
        <f>IF($A434="","",_xll.ciqfunctions.udf.CIQ($A434,"IQ_BASIC_DEFENSE_INTERVAL",IQ_LTM,IQ_TODAY,"CHP"))</f>
        <v/>
      </c>
      <c r="AB434" s="28" t="str">
        <f>IF($A434="","",_xll.ciqfunctions.udf.CIQ($A434,"IQ_CURRENT_RATIO",IQ_LTM,IQ_TODAY,"CHP"))</f>
        <v/>
      </c>
      <c r="AC434" s="28" t="str">
        <f>IF($A434="","",_xll.ciqfunctions.udf.CIQ($A434,"IQ_QUICK_RATIO",IQ_LTM,IQ_TODAY,"CHP"))</f>
        <v/>
      </c>
    </row>
    <row r="435" spans="3:29" ht="12.75" customHeight="1" x14ac:dyDescent="0.2">
      <c r="C435" s="37" t="str">
        <f>IF($A435="","",_xll.ciqfunctions.udf.CIQ($A435,"IQ_PERIODDATE",IQ_LTM,IQ_TODAY,"CHP"))</f>
        <v/>
      </c>
      <c r="D435" s="28" t="str">
        <f>IF($A435="","",_xll.ciqfunctions.udf.CIQ($A435,"IQ_TOTAL_REV",IQ_LTM,IQ_TODAY,"CHP",,$B$4))</f>
        <v/>
      </c>
      <c r="E435" s="28" t="str">
        <f>IF($A435="","",_xll.ciqfunctions.udf.CIQ($A435,"IQ_TOTAL_EQUITY",IQ_LTM,IQ_TODAY,"CHP",,$B$4))</f>
        <v/>
      </c>
      <c r="F435" s="28" t="str">
        <f>IF($A435="","",_xll.ciqfunctions.udf.CIQ($A435,"IQ_RETURN_CAPITAL_CHP",IQ_LTM,IQ_TODAY,"CHP"))</f>
        <v/>
      </c>
      <c r="G435" s="28" t="str">
        <f>IF($A435="","",_xll.ciqfunctions.udf.CIQ($A435,"IQ_RECURRING_EARN_ASSETS",IQ_LTM,IQ_TODAY,"CHP"))</f>
        <v/>
      </c>
      <c r="H435" s="28" t="str">
        <f>IF($A435="","",_xll.ciqfunctions.udf.CIQ($A435,"IQ_NET_WORKING_CAP_REV",IQ_LTM,IQ_TODAY,"CHP"))</f>
        <v/>
      </c>
      <c r="I435" s="28" t="str">
        <f>IF($A435="","",_xll.ciqfunctions.udf.CIQ($A435,"IQ_ASSET_TURNOVER",IQ_LTM,IQ_TODAY,"CHP"))</f>
        <v/>
      </c>
      <c r="J435" s="28" t="str">
        <f>IF($A435="","",_xll.ciqfunctions.udf.CIQ($A435,"IQ_INTAN_ASSETS_REV",IQ_LTM,IQ_TODAY,"CHP"))</f>
        <v/>
      </c>
      <c r="K435" s="28" t="str">
        <f>IF($A435="","",_xll.ciqfunctions.udf.CIQ($A435,"IQ_NET_WORKING_CAP_TOTAL_ASSETS",IQ_LTM,IQ_TODAY,"CHP"))</f>
        <v/>
      </c>
      <c r="L435" s="28" t="str">
        <f>IF($A435="","",_xll.ciqfunctions.udf.CIQ($A435,"IQ_AP_AR",IQ_LTM,IQ_TODAY,"CHP"))</f>
        <v/>
      </c>
      <c r="M435" s="28" t="str">
        <f>IF($A435="","",_xll.ciqfunctions.udf.CIQ($A435,"IQ_MGMT_RATE_RETURN",IQ_LTM,IQ_TODAY,"CHP"))</f>
        <v/>
      </c>
      <c r="N435" s="28" t="str">
        <f>IF($A435="","",_xll.ciqfunctions.udf.CIQ($A435,"IQ_GROSS_MARGIN",IQ_LTM,IQ_TODAY,"CHP"))</f>
        <v/>
      </c>
      <c r="O435" s="28" t="str">
        <f>IF($A435="","",_xll.ciqfunctions.udf.CIQ($A435,"IQ_EBITDA_MARGIN",IQ_LTM,IQ_TODAY,"CHP"))</f>
        <v/>
      </c>
      <c r="Q435" s="28" t="str">
        <f>IF($A435="","",_xll.ciqfunctions.udf.CIQ($A435,"IQ_FFO_INT",IQ_LTM,IQ_TODAY,"CHP"))</f>
        <v/>
      </c>
      <c r="R435" s="28" t="str">
        <f>IF($A435="","",_xll.ciqfunctions.udf.CIQ($A435,"IQ_EBITDA_INT",IQ_LTM,IQ_TODAY,"CHP"))</f>
        <v/>
      </c>
      <c r="S435" s="28" t="str">
        <f>IF($A435="","",_xll.ciqfunctions.udf.CIQ($A435,"IQ_FFO_TOTAL_DEBT",IQ_LTM,IQ_TODAY,"CHP"))</f>
        <v/>
      </c>
      <c r="T435" s="28" t="str">
        <f>IF($A435="","",_xll.ciqfunctions.udf.CIQ($A435,"IQ_NET_DEBT_EBITDA",IQ_LTM,IQ_TODAY,"CHP"))</f>
        <v/>
      </c>
      <c r="U435" s="28" t="str">
        <f>IF($A435="","",_xll.ciqfunctions.udf.CIQ($A435,"IQ_TOTAL_DEBT_CAP",IQ_LTM,IQ_TODAY,"CHP"))</f>
        <v/>
      </c>
      <c r="V435" s="28" t="str">
        <f>IF($A435="","",_xll.ciqfunctions.udf.CIQ($A435,"IQ_DEBT_TOTAL_LIAB",IQ_LTM,IQ_TODAY,"CHP"))</f>
        <v/>
      </c>
      <c r="W435" s="28" t="str">
        <f>IF($A435="","",_xll.ciqfunctions.udf.CIQ($A435,"IQ_TOTAL_DEBT_TOTAL_REV",IQ_LTM,IQ_TODAY,"CHP"))</f>
        <v/>
      </c>
      <c r="Y435" s="28" t="str">
        <f>IF($A435="","",_xll.ciqfunctions.udf.CIQ($A435,"IQ_FFO_PLUS_CASH_ST_DEBT",IQ_LTM,IQ_TODAY,"CHP"))</f>
        <v/>
      </c>
      <c r="Z435" s="28" t="str">
        <f>IF($A435="","",_xll.ciqfunctions.udf.CIQ($A435,"IQ_FFO_GROSS_PROFIT",IQ_LTM,IQ_TODAY,"CHP"))</f>
        <v/>
      </c>
      <c r="AA435" s="28" t="str">
        <f>IF($A435="","",_xll.ciqfunctions.udf.CIQ($A435,"IQ_BASIC_DEFENSE_INTERVAL",IQ_LTM,IQ_TODAY,"CHP"))</f>
        <v/>
      </c>
      <c r="AB435" s="28" t="str">
        <f>IF($A435="","",_xll.ciqfunctions.udf.CIQ($A435,"IQ_CURRENT_RATIO",IQ_LTM,IQ_TODAY,"CHP"))</f>
        <v/>
      </c>
      <c r="AC435" s="28" t="str">
        <f>IF($A435="","",_xll.ciqfunctions.udf.CIQ($A435,"IQ_QUICK_RATIO",IQ_LTM,IQ_TODAY,"CHP"))</f>
        <v/>
      </c>
    </row>
    <row r="436" spans="3:29" ht="12.75" customHeight="1" x14ac:dyDescent="0.2">
      <c r="C436" s="37" t="str">
        <f>IF($A436="","",_xll.ciqfunctions.udf.CIQ($A436,"IQ_PERIODDATE",IQ_LTM,IQ_TODAY,"CHP"))</f>
        <v/>
      </c>
      <c r="D436" s="28" t="str">
        <f>IF($A436="","",_xll.ciqfunctions.udf.CIQ($A436,"IQ_TOTAL_REV",IQ_LTM,IQ_TODAY,"CHP",,$B$4))</f>
        <v/>
      </c>
      <c r="E436" s="28" t="str">
        <f>IF($A436="","",_xll.ciqfunctions.udf.CIQ($A436,"IQ_TOTAL_EQUITY",IQ_LTM,IQ_TODAY,"CHP",,$B$4))</f>
        <v/>
      </c>
      <c r="F436" s="28" t="str">
        <f>IF($A436="","",_xll.ciqfunctions.udf.CIQ($A436,"IQ_RETURN_CAPITAL_CHP",IQ_LTM,IQ_TODAY,"CHP"))</f>
        <v/>
      </c>
      <c r="G436" s="28" t="str">
        <f>IF($A436="","",_xll.ciqfunctions.udf.CIQ($A436,"IQ_RECURRING_EARN_ASSETS",IQ_LTM,IQ_TODAY,"CHP"))</f>
        <v/>
      </c>
      <c r="H436" s="28" t="str">
        <f>IF($A436="","",_xll.ciqfunctions.udf.CIQ($A436,"IQ_NET_WORKING_CAP_REV",IQ_LTM,IQ_TODAY,"CHP"))</f>
        <v/>
      </c>
      <c r="I436" s="28" t="str">
        <f>IF($A436="","",_xll.ciqfunctions.udf.CIQ($A436,"IQ_ASSET_TURNOVER",IQ_LTM,IQ_TODAY,"CHP"))</f>
        <v/>
      </c>
      <c r="J436" s="28" t="str">
        <f>IF($A436="","",_xll.ciqfunctions.udf.CIQ($A436,"IQ_INTAN_ASSETS_REV",IQ_LTM,IQ_TODAY,"CHP"))</f>
        <v/>
      </c>
      <c r="K436" s="28" t="str">
        <f>IF($A436="","",_xll.ciqfunctions.udf.CIQ($A436,"IQ_NET_WORKING_CAP_TOTAL_ASSETS",IQ_LTM,IQ_TODAY,"CHP"))</f>
        <v/>
      </c>
      <c r="L436" s="28" t="str">
        <f>IF($A436="","",_xll.ciqfunctions.udf.CIQ($A436,"IQ_AP_AR",IQ_LTM,IQ_TODAY,"CHP"))</f>
        <v/>
      </c>
      <c r="M436" s="28" t="str">
        <f>IF($A436="","",_xll.ciqfunctions.udf.CIQ($A436,"IQ_MGMT_RATE_RETURN",IQ_LTM,IQ_TODAY,"CHP"))</f>
        <v/>
      </c>
      <c r="N436" s="28" t="str">
        <f>IF($A436="","",_xll.ciqfunctions.udf.CIQ($A436,"IQ_GROSS_MARGIN",IQ_LTM,IQ_TODAY,"CHP"))</f>
        <v/>
      </c>
      <c r="O436" s="28" t="str">
        <f>IF($A436="","",_xll.ciqfunctions.udf.CIQ($A436,"IQ_EBITDA_MARGIN",IQ_LTM,IQ_TODAY,"CHP"))</f>
        <v/>
      </c>
      <c r="Q436" s="28" t="str">
        <f>IF($A436="","",_xll.ciqfunctions.udf.CIQ($A436,"IQ_FFO_INT",IQ_LTM,IQ_TODAY,"CHP"))</f>
        <v/>
      </c>
      <c r="R436" s="28" t="str">
        <f>IF($A436="","",_xll.ciqfunctions.udf.CIQ($A436,"IQ_EBITDA_INT",IQ_LTM,IQ_TODAY,"CHP"))</f>
        <v/>
      </c>
      <c r="S436" s="28" t="str">
        <f>IF($A436="","",_xll.ciqfunctions.udf.CIQ($A436,"IQ_FFO_TOTAL_DEBT",IQ_LTM,IQ_TODAY,"CHP"))</f>
        <v/>
      </c>
      <c r="T436" s="28" t="str">
        <f>IF($A436="","",_xll.ciqfunctions.udf.CIQ($A436,"IQ_NET_DEBT_EBITDA",IQ_LTM,IQ_TODAY,"CHP"))</f>
        <v/>
      </c>
      <c r="U436" s="28" t="str">
        <f>IF($A436="","",_xll.ciqfunctions.udf.CIQ($A436,"IQ_TOTAL_DEBT_CAP",IQ_LTM,IQ_TODAY,"CHP"))</f>
        <v/>
      </c>
      <c r="V436" s="28" t="str">
        <f>IF($A436="","",_xll.ciqfunctions.udf.CIQ($A436,"IQ_DEBT_TOTAL_LIAB",IQ_LTM,IQ_TODAY,"CHP"))</f>
        <v/>
      </c>
      <c r="W436" s="28" t="str">
        <f>IF($A436="","",_xll.ciqfunctions.udf.CIQ($A436,"IQ_TOTAL_DEBT_TOTAL_REV",IQ_LTM,IQ_TODAY,"CHP"))</f>
        <v/>
      </c>
      <c r="Y436" s="28" t="str">
        <f>IF($A436="","",_xll.ciqfunctions.udf.CIQ($A436,"IQ_FFO_PLUS_CASH_ST_DEBT",IQ_LTM,IQ_TODAY,"CHP"))</f>
        <v/>
      </c>
      <c r="Z436" s="28" t="str">
        <f>IF($A436="","",_xll.ciqfunctions.udf.CIQ($A436,"IQ_FFO_GROSS_PROFIT",IQ_LTM,IQ_TODAY,"CHP"))</f>
        <v/>
      </c>
      <c r="AA436" s="28" t="str">
        <f>IF($A436="","",_xll.ciqfunctions.udf.CIQ($A436,"IQ_BASIC_DEFENSE_INTERVAL",IQ_LTM,IQ_TODAY,"CHP"))</f>
        <v/>
      </c>
      <c r="AB436" s="28" t="str">
        <f>IF($A436="","",_xll.ciqfunctions.udf.CIQ($A436,"IQ_CURRENT_RATIO",IQ_LTM,IQ_TODAY,"CHP"))</f>
        <v/>
      </c>
      <c r="AC436" s="28" t="str">
        <f>IF($A436="","",_xll.ciqfunctions.udf.CIQ($A436,"IQ_QUICK_RATIO",IQ_LTM,IQ_TODAY,"CHP"))</f>
        <v/>
      </c>
    </row>
    <row r="437" spans="3:29" ht="12.75" customHeight="1" x14ac:dyDescent="0.2">
      <c r="C437" s="37" t="str">
        <f>IF($A437="","",_xll.ciqfunctions.udf.CIQ($A437,"IQ_PERIODDATE",IQ_LTM,IQ_TODAY,"CHP"))</f>
        <v/>
      </c>
      <c r="D437" s="28" t="str">
        <f>IF($A437="","",_xll.ciqfunctions.udf.CIQ($A437,"IQ_TOTAL_REV",IQ_LTM,IQ_TODAY,"CHP",,$B$4))</f>
        <v/>
      </c>
      <c r="E437" s="28" t="str">
        <f>IF($A437="","",_xll.ciqfunctions.udf.CIQ($A437,"IQ_TOTAL_EQUITY",IQ_LTM,IQ_TODAY,"CHP",,$B$4))</f>
        <v/>
      </c>
      <c r="F437" s="28" t="str">
        <f>IF($A437="","",_xll.ciqfunctions.udf.CIQ($A437,"IQ_RETURN_CAPITAL_CHP",IQ_LTM,IQ_TODAY,"CHP"))</f>
        <v/>
      </c>
      <c r="G437" s="28" t="str">
        <f>IF($A437="","",_xll.ciqfunctions.udf.CIQ($A437,"IQ_RECURRING_EARN_ASSETS",IQ_LTM,IQ_TODAY,"CHP"))</f>
        <v/>
      </c>
      <c r="H437" s="28" t="str">
        <f>IF($A437="","",_xll.ciqfunctions.udf.CIQ($A437,"IQ_NET_WORKING_CAP_REV",IQ_LTM,IQ_TODAY,"CHP"))</f>
        <v/>
      </c>
      <c r="I437" s="28" t="str">
        <f>IF($A437="","",_xll.ciqfunctions.udf.CIQ($A437,"IQ_ASSET_TURNOVER",IQ_LTM,IQ_TODAY,"CHP"))</f>
        <v/>
      </c>
      <c r="J437" s="28" t="str">
        <f>IF($A437="","",_xll.ciqfunctions.udf.CIQ($A437,"IQ_INTAN_ASSETS_REV",IQ_LTM,IQ_TODAY,"CHP"))</f>
        <v/>
      </c>
      <c r="K437" s="28" t="str">
        <f>IF($A437="","",_xll.ciqfunctions.udf.CIQ($A437,"IQ_NET_WORKING_CAP_TOTAL_ASSETS",IQ_LTM,IQ_TODAY,"CHP"))</f>
        <v/>
      </c>
      <c r="L437" s="28" t="str">
        <f>IF($A437="","",_xll.ciqfunctions.udf.CIQ($A437,"IQ_AP_AR",IQ_LTM,IQ_TODAY,"CHP"))</f>
        <v/>
      </c>
      <c r="M437" s="28" t="str">
        <f>IF($A437="","",_xll.ciqfunctions.udf.CIQ($A437,"IQ_MGMT_RATE_RETURN",IQ_LTM,IQ_TODAY,"CHP"))</f>
        <v/>
      </c>
      <c r="N437" s="28" t="str">
        <f>IF($A437="","",_xll.ciqfunctions.udf.CIQ($A437,"IQ_GROSS_MARGIN",IQ_LTM,IQ_TODAY,"CHP"))</f>
        <v/>
      </c>
      <c r="O437" s="28" t="str">
        <f>IF($A437="","",_xll.ciqfunctions.udf.CIQ($A437,"IQ_EBITDA_MARGIN",IQ_LTM,IQ_TODAY,"CHP"))</f>
        <v/>
      </c>
      <c r="Q437" s="28" t="str">
        <f>IF($A437="","",_xll.ciqfunctions.udf.CIQ($A437,"IQ_FFO_INT",IQ_LTM,IQ_TODAY,"CHP"))</f>
        <v/>
      </c>
      <c r="R437" s="28" t="str">
        <f>IF($A437="","",_xll.ciqfunctions.udf.CIQ($A437,"IQ_EBITDA_INT",IQ_LTM,IQ_TODAY,"CHP"))</f>
        <v/>
      </c>
      <c r="S437" s="28" t="str">
        <f>IF($A437="","",_xll.ciqfunctions.udf.CIQ($A437,"IQ_FFO_TOTAL_DEBT",IQ_LTM,IQ_TODAY,"CHP"))</f>
        <v/>
      </c>
      <c r="T437" s="28" t="str">
        <f>IF($A437="","",_xll.ciqfunctions.udf.CIQ($A437,"IQ_NET_DEBT_EBITDA",IQ_LTM,IQ_TODAY,"CHP"))</f>
        <v/>
      </c>
      <c r="U437" s="28" t="str">
        <f>IF($A437="","",_xll.ciqfunctions.udf.CIQ($A437,"IQ_TOTAL_DEBT_CAP",IQ_LTM,IQ_TODAY,"CHP"))</f>
        <v/>
      </c>
      <c r="V437" s="28" t="str">
        <f>IF($A437="","",_xll.ciqfunctions.udf.CIQ($A437,"IQ_DEBT_TOTAL_LIAB",IQ_LTM,IQ_TODAY,"CHP"))</f>
        <v/>
      </c>
      <c r="W437" s="28" t="str">
        <f>IF($A437="","",_xll.ciqfunctions.udf.CIQ($A437,"IQ_TOTAL_DEBT_TOTAL_REV",IQ_LTM,IQ_TODAY,"CHP"))</f>
        <v/>
      </c>
      <c r="Y437" s="28" t="str">
        <f>IF($A437="","",_xll.ciqfunctions.udf.CIQ($A437,"IQ_FFO_PLUS_CASH_ST_DEBT",IQ_LTM,IQ_TODAY,"CHP"))</f>
        <v/>
      </c>
      <c r="Z437" s="28" t="str">
        <f>IF($A437="","",_xll.ciqfunctions.udf.CIQ($A437,"IQ_FFO_GROSS_PROFIT",IQ_LTM,IQ_TODAY,"CHP"))</f>
        <v/>
      </c>
      <c r="AA437" s="28" t="str">
        <f>IF($A437="","",_xll.ciqfunctions.udf.CIQ($A437,"IQ_BASIC_DEFENSE_INTERVAL",IQ_LTM,IQ_TODAY,"CHP"))</f>
        <v/>
      </c>
      <c r="AB437" s="28" t="str">
        <f>IF($A437="","",_xll.ciqfunctions.udf.CIQ($A437,"IQ_CURRENT_RATIO",IQ_LTM,IQ_TODAY,"CHP"))</f>
        <v/>
      </c>
      <c r="AC437" s="28" t="str">
        <f>IF($A437="","",_xll.ciqfunctions.udf.CIQ($A437,"IQ_QUICK_RATIO",IQ_LTM,IQ_TODAY,"CHP"))</f>
        <v/>
      </c>
    </row>
    <row r="438" spans="3:29" ht="12.75" customHeight="1" x14ac:dyDescent="0.2">
      <c r="C438" s="37" t="str">
        <f>IF($A438="","",_xll.ciqfunctions.udf.CIQ($A438,"IQ_PERIODDATE",IQ_LTM,IQ_TODAY,"CHP"))</f>
        <v/>
      </c>
      <c r="D438" s="28" t="str">
        <f>IF($A438="","",_xll.ciqfunctions.udf.CIQ($A438,"IQ_TOTAL_REV",IQ_LTM,IQ_TODAY,"CHP",,$B$4))</f>
        <v/>
      </c>
      <c r="E438" s="28" t="str">
        <f>IF($A438="","",_xll.ciqfunctions.udf.CIQ($A438,"IQ_TOTAL_EQUITY",IQ_LTM,IQ_TODAY,"CHP",,$B$4))</f>
        <v/>
      </c>
      <c r="F438" s="28" t="str">
        <f>IF($A438="","",_xll.ciqfunctions.udf.CIQ($A438,"IQ_RETURN_CAPITAL_CHP",IQ_LTM,IQ_TODAY,"CHP"))</f>
        <v/>
      </c>
      <c r="G438" s="28" t="str">
        <f>IF($A438="","",_xll.ciqfunctions.udf.CIQ($A438,"IQ_RECURRING_EARN_ASSETS",IQ_LTM,IQ_TODAY,"CHP"))</f>
        <v/>
      </c>
      <c r="H438" s="28" t="str">
        <f>IF($A438="","",_xll.ciqfunctions.udf.CIQ($A438,"IQ_NET_WORKING_CAP_REV",IQ_LTM,IQ_TODAY,"CHP"))</f>
        <v/>
      </c>
      <c r="I438" s="28" t="str">
        <f>IF($A438="","",_xll.ciqfunctions.udf.CIQ($A438,"IQ_ASSET_TURNOVER",IQ_LTM,IQ_TODAY,"CHP"))</f>
        <v/>
      </c>
      <c r="J438" s="28" t="str">
        <f>IF($A438="","",_xll.ciqfunctions.udf.CIQ($A438,"IQ_INTAN_ASSETS_REV",IQ_LTM,IQ_TODAY,"CHP"))</f>
        <v/>
      </c>
      <c r="K438" s="28" t="str">
        <f>IF($A438="","",_xll.ciqfunctions.udf.CIQ($A438,"IQ_NET_WORKING_CAP_TOTAL_ASSETS",IQ_LTM,IQ_TODAY,"CHP"))</f>
        <v/>
      </c>
      <c r="L438" s="28" t="str">
        <f>IF($A438="","",_xll.ciqfunctions.udf.CIQ($A438,"IQ_AP_AR",IQ_LTM,IQ_TODAY,"CHP"))</f>
        <v/>
      </c>
      <c r="M438" s="28" t="str">
        <f>IF($A438="","",_xll.ciqfunctions.udf.CIQ($A438,"IQ_MGMT_RATE_RETURN",IQ_LTM,IQ_TODAY,"CHP"))</f>
        <v/>
      </c>
      <c r="N438" s="28" t="str">
        <f>IF($A438="","",_xll.ciqfunctions.udf.CIQ($A438,"IQ_GROSS_MARGIN",IQ_LTM,IQ_TODAY,"CHP"))</f>
        <v/>
      </c>
      <c r="O438" s="28" t="str">
        <f>IF($A438="","",_xll.ciqfunctions.udf.CIQ($A438,"IQ_EBITDA_MARGIN",IQ_LTM,IQ_TODAY,"CHP"))</f>
        <v/>
      </c>
      <c r="Q438" s="28" t="str">
        <f>IF($A438="","",_xll.ciqfunctions.udf.CIQ($A438,"IQ_FFO_INT",IQ_LTM,IQ_TODAY,"CHP"))</f>
        <v/>
      </c>
      <c r="R438" s="28" t="str">
        <f>IF($A438="","",_xll.ciqfunctions.udf.CIQ($A438,"IQ_EBITDA_INT",IQ_LTM,IQ_TODAY,"CHP"))</f>
        <v/>
      </c>
      <c r="S438" s="28" t="str">
        <f>IF($A438="","",_xll.ciqfunctions.udf.CIQ($A438,"IQ_FFO_TOTAL_DEBT",IQ_LTM,IQ_TODAY,"CHP"))</f>
        <v/>
      </c>
      <c r="T438" s="28" t="str">
        <f>IF($A438="","",_xll.ciqfunctions.udf.CIQ($A438,"IQ_NET_DEBT_EBITDA",IQ_LTM,IQ_TODAY,"CHP"))</f>
        <v/>
      </c>
      <c r="U438" s="28" t="str">
        <f>IF($A438="","",_xll.ciqfunctions.udf.CIQ($A438,"IQ_TOTAL_DEBT_CAP",IQ_LTM,IQ_TODAY,"CHP"))</f>
        <v/>
      </c>
      <c r="V438" s="28" t="str">
        <f>IF($A438="","",_xll.ciqfunctions.udf.CIQ($A438,"IQ_DEBT_TOTAL_LIAB",IQ_LTM,IQ_TODAY,"CHP"))</f>
        <v/>
      </c>
      <c r="W438" s="28" t="str">
        <f>IF($A438="","",_xll.ciqfunctions.udf.CIQ($A438,"IQ_TOTAL_DEBT_TOTAL_REV",IQ_LTM,IQ_TODAY,"CHP"))</f>
        <v/>
      </c>
      <c r="Y438" s="28" t="str">
        <f>IF($A438="","",_xll.ciqfunctions.udf.CIQ($A438,"IQ_FFO_PLUS_CASH_ST_DEBT",IQ_LTM,IQ_TODAY,"CHP"))</f>
        <v/>
      </c>
      <c r="Z438" s="28" t="str">
        <f>IF($A438="","",_xll.ciqfunctions.udf.CIQ($A438,"IQ_FFO_GROSS_PROFIT",IQ_LTM,IQ_TODAY,"CHP"))</f>
        <v/>
      </c>
      <c r="AA438" s="28" t="str">
        <f>IF($A438="","",_xll.ciqfunctions.udf.CIQ($A438,"IQ_BASIC_DEFENSE_INTERVAL",IQ_LTM,IQ_TODAY,"CHP"))</f>
        <v/>
      </c>
      <c r="AB438" s="28" t="str">
        <f>IF($A438="","",_xll.ciqfunctions.udf.CIQ($A438,"IQ_CURRENT_RATIO",IQ_LTM,IQ_TODAY,"CHP"))</f>
        <v/>
      </c>
      <c r="AC438" s="28" t="str">
        <f>IF($A438="","",_xll.ciqfunctions.udf.CIQ($A438,"IQ_QUICK_RATIO",IQ_LTM,IQ_TODAY,"CHP"))</f>
        <v/>
      </c>
    </row>
    <row r="439" spans="3:29" ht="12.75" customHeight="1" x14ac:dyDescent="0.2">
      <c r="C439" s="37" t="str">
        <f>IF($A439="","",_xll.ciqfunctions.udf.CIQ($A439,"IQ_PERIODDATE",IQ_LTM,IQ_TODAY,"CHP"))</f>
        <v/>
      </c>
      <c r="D439" s="28" t="str">
        <f>IF($A439="","",_xll.ciqfunctions.udf.CIQ($A439,"IQ_TOTAL_REV",IQ_LTM,IQ_TODAY,"CHP",,$B$4))</f>
        <v/>
      </c>
      <c r="E439" s="28" t="str">
        <f>IF($A439="","",_xll.ciqfunctions.udf.CIQ($A439,"IQ_TOTAL_EQUITY",IQ_LTM,IQ_TODAY,"CHP",,$B$4))</f>
        <v/>
      </c>
      <c r="F439" s="28" t="str">
        <f>IF($A439="","",_xll.ciqfunctions.udf.CIQ($A439,"IQ_RETURN_CAPITAL_CHP",IQ_LTM,IQ_TODAY,"CHP"))</f>
        <v/>
      </c>
      <c r="G439" s="28" t="str">
        <f>IF($A439="","",_xll.ciqfunctions.udf.CIQ($A439,"IQ_RECURRING_EARN_ASSETS",IQ_LTM,IQ_TODAY,"CHP"))</f>
        <v/>
      </c>
      <c r="H439" s="28" t="str">
        <f>IF($A439="","",_xll.ciqfunctions.udf.CIQ($A439,"IQ_NET_WORKING_CAP_REV",IQ_LTM,IQ_TODAY,"CHP"))</f>
        <v/>
      </c>
      <c r="I439" s="28" t="str">
        <f>IF($A439="","",_xll.ciqfunctions.udf.CIQ($A439,"IQ_ASSET_TURNOVER",IQ_LTM,IQ_TODAY,"CHP"))</f>
        <v/>
      </c>
      <c r="J439" s="28" t="str">
        <f>IF($A439="","",_xll.ciqfunctions.udf.CIQ($A439,"IQ_INTAN_ASSETS_REV",IQ_LTM,IQ_TODAY,"CHP"))</f>
        <v/>
      </c>
      <c r="K439" s="28" t="str">
        <f>IF($A439="","",_xll.ciqfunctions.udf.CIQ($A439,"IQ_NET_WORKING_CAP_TOTAL_ASSETS",IQ_LTM,IQ_TODAY,"CHP"))</f>
        <v/>
      </c>
      <c r="L439" s="28" t="str">
        <f>IF($A439="","",_xll.ciqfunctions.udf.CIQ($A439,"IQ_AP_AR",IQ_LTM,IQ_TODAY,"CHP"))</f>
        <v/>
      </c>
      <c r="M439" s="28" t="str">
        <f>IF($A439="","",_xll.ciqfunctions.udf.CIQ($A439,"IQ_MGMT_RATE_RETURN",IQ_LTM,IQ_TODAY,"CHP"))</f>
        <v/>
      </c>
      <c r="N439" s="28" t="str">
        <f>IF($A439="","",_xll.ciqfunctions.udf.CIQ($A439,"IQ_GROSS_MARGIN",IQ_LTM,IQ_TODAY,"CHP"))</f>
        <v/>
      </c>
      <c r="O439" s="28" t="str">
        <f>IF($A439="","",_xll.ciqfunctions.udf.CIQ($A439,"IQ_EBITDA_MARGIN",IQ_LTM,IQ_TODAY,"CHP"))</f>
        <v/>
      </c>
      <c r="Q439" s="28" t="str">
        <f>IF($A439="","",_xll.ciqfunctions.udf.CIQ($A439,"IQ_FFO_INT",IQ_LTM,IQ_TODAY,"CHP"))</f>
        <v/>
      </c>
      <c r="R439" s="28" t="str">
        <f>IF($A439="","",_xll.ciqfunctions.udf.CIQ($A439,"IQ_EBITDA_INT",IQ_LTM,IQ_TODAY,"CHP"))</f>
        <v/>
      </c>
      <c r="S439" s="28" t="str">
        <f>IF($A439="","",_xll.ciqfunctions.udf.CIQ($A439,"IQ_FFO_TOTAL_DEBT",IQ_LTM,IQ_TODAY,"CHP"))</f>
        <v/>
      </c>
      <c r="T439" s="28" t="str">
        <f>IF($A439="","",_xll.ciqfunctions.udf.CIQ($A439,"IQ_NET_DEBT_EBITDA",IQ_LTM,IQ_TODAY,"CHP"))</f>
        <v/>
      </c>
      <c r="U439" s="28" t="str">
        <f>IF($A439="","",_xll.ciqfunctions.udf.CIQ($A439,"IQ_TOTAL_DEBT_CAP",IQ_LTM,IQ_TODAY,"CHP"))</f>
        <v/>
      </c>
      <c r="V439" s="28" t="str">
        <f>IF($A439="","",_xll.ciqfunctions.udf.CIQ($A439,"IQ_DEBT_TOTAL_LIAB",IQ_LTM,IQ_TODAY,"CHP"))</f>
        <v/>
      </c>
      <c r="W439" s="28" t="str">
        <f>IF($A439="","",_xll.ciqfunctions.udf.CIQ($A439,"IQ_TOTAL_DEBT_TOTAL_REV",IQ_LTM,IQ_TODAY,"CHP"))</f>
        <v/>
      </c>
      <c r="Y439" s="28" t="str">
        <f>IF($A439="","",_xll.ciqfunctions.udf.CIQ($A439,"IQ_FFO_PLUS_CASH_ST_DEBT",IQ_LTM,IQ_TODAY,"CHP"))</f>
        <v/>
      </c>
      <c r="Z439" s="28" t="str">
        <f>IF($A439="","",_xll.ciqfunctions.udf.CIQ($A439,"IQ_FFO_GROSS_PROFIT",IQ_LTM,IQ_TODAY,"CHP"))</f>
        <v/>
      </c>
      <c r="AA439" s="28" t="str">
        <f>IF($A439="","",_xll.ciqfunctions.udf.CIQ($A439,"IQ_BASIC_DEFENSE_INTERVAL",IQ_LTM,IQ_TODAY,"CHP"))</f>
        <v/>
      </c>
      <c r="AB439" s="28" t="str">
        <f>IF($A439="","",_xll.ciqfunctions.udf.CIQ($A439,"IQ_CURRENT_RATIO",IQ_LTM,IQ_TODAY,"CHP"))</f>
        <v/>
      </c>
      <c r="AC439" s="28" t="str">
        <f>IF($A439="","",_xll.ciqfunctions.udf.CIQ($A439,"IQ_QUICK_RATIO",IQ_LTM,IQ_TODAY,"CHP"))</f>
        <v/>
      </c>
    </row>
    <row r="440" spans="3:29" ht="12.75" customHeight="1" x14ac:dyDescent="0.2">
      <c r="C440" s="37" t="str">
        <f>IF($A440="","",_xll.ciqfunctions.udf.CIQ($A440,"IQ_PERIODDATE",IQ_LTM,IQ_TODAY,"CHP"))</f>
        <v/>
      </c>
      <c r="D440" s="28" t="str">
        <f>IF($A440="","",_xll.ciqfunctions.udf.CIQ($A440,"IQ_TOTAL_REV",IQ_LTM,IQ_TODAY,"CHP",,$B$4))</f>
        <v/>
      </c>
      <c r="E440" s="28" t="str">
        <f>IF($A440="","",_xll.ciqfunctions.udf.CIQ($A440,"IQ_TOTAL_EQUITY",IQ_LTM,IQ_TODAY,"CHP",,$B$4))</f>
        <v/>
      </c>
      <c r="F440" s="28" t="str">
        <f>IF($A440="","",_xll.ciqfunctions.udf.CIQ($A440,"IQ_RETURN_CAPITAL_CHP",IQ_LTM,IQ_TODAY,"CHP"))</f>
        <v/>
      </c>
      <c r="G440" s="28" t="str">
        <f>IF($A440="","",_xll.ciqfunctions.udf.CIQ($A440,"IQ_RECURRING_EARN_ASSETS",IQ_LTM,IQ_TODAY,"CHP"))</f>
        <v/>
      </c>
      <c r="H440" s="28" t="str">
        <f>IF($A440="","",_xll.ciqfunctions.udf.CIQ($A440,"IQ_NET_WORKING_CAP_REV",IQ_LTM,IQ_TODAY,"CHP"))</f>
        <v/>
      </c>
      <c r="I440" s="28" t="str">
        <f>IF($A440="","",_xll.ciqfunctions.udf.CIQ($A440,"IQ_ASSET_TURNOVER",IQ_LTM,IQ_TODAY,"CHP"))</f>
        <v/>
      </c>
      <c r="J440" s="28" t="str">
        <f>IF($A440="","",_xll.ciqfunctions.udf.CIQ($A440,"IQ_INTAN_ASSETS_REV",IQ_LTM,IQ_TODAY,"CHP"))</f>
        <v/>
      </c>
      <c r="K440" s="28" t="str">
        <f>IF($A440="","",_xll.ciqfunctions.udf.CIQ($A440,"IQ_NET_WORKING_CAP_TOTAL_ASSETS",IQ_LTM,IQ_TODAY,"CHP"))</f>
        <v/>
      </c>
      <c r="L440" s="28" t="str">
        <f>IF($A440="","",_xll.ciqfunctions.udf.CIQ($A440,"IQ_AP_AR",IQ_LTM,IQ_TODAY,"CHP"))</f>
        <v/>
      </c>
      <c r="M440" s="28" t="str">
        <f>IF($A440="","",_xll.ciqfunctions.udf.CIQ($A440,"IQ_MGMT_RATE_RETURN",IQ_LTM,IQ_TODAY,"CHP"))</f>
        <v/>
      </c>
      <c r="N440" s="28" t="str">
        <f>IF($A440="","",_xll.ciqfunctions.udf.CIQ($A440,"IQ_GROSS_MARGIN",IQ_LTM,IQ_TODAY,"CHP"))</f>
        <v/>
      </c>
      <c r="O440" s="28" t="str">
        <f>IF($A440="","",_xll.ciqfunctions.udf.CIQ($A440,"IQ_EBITDA_MARGIN",IQ_LTM,IQ_TODAY,"CHP"))</f>
        <v/>
      </c>
      <c r="Q440" s="28" t="str">
        <f>IF($A440="","",_xll.ciqfunctions.udf.CIQ($A440,"IQ_FFO_INT",IQ_LTM,IQ_TODAY,"CHP"))</f>
        <v/>
      </c>
      <c r="R440" s="28" t="str">
        <f>IF($A440="","",_xll.ciqfunctions.udf.CIQ($A440,"IQ_EBITDA_INT",IQ_LTM,IQ_TODAY,"CHP"))</f>
        <v/>
      </c>
      <c r="S440" s="28" t="str">
        <f>IF($A440="","",_xll.ciqfunctions.udf.CIQ($A440,"IQ_FFO_TOTAL_DEBT",IQ_LTM,IQ_TODAY,"CHP"))</f>
        <v/>
      </c>
      <c r="T440" s="28" t="str">
        <f>IF($A440="","",_xll.ciqfunctions.udf.CIQ($A440,"IQ_NET_DEBT_EBITDA",IQ_LTM,IQ_TODAY,"CHP"))</f>
        <v/>
      </c>
      <c r="U440" s="28" t="str">
        <f>IF($A440="","",_xll.ciqfunctions.udf.CIQ($A440,"IQ_TOTAL_DEBT_CAP",IQ_LTM,IQ_TODAY,"CHP"))</f>
        <v/>
      </c>
      <c r="V440" s="28" t="str">
        <f>IF($A440="","",_xll.ciqfunctions.udf.CIQ($A440,"IQ_DEBT_TOTAL_LIAB",IQ_LTM,IQ_TODAY,"CHP"))</f>
        <v/>
      </c>
      <c r="W440" s="28" t="str">
        <f>IF($A440="","",_xll.ciqfunctions.udf.CIQ($A440,"IQ_TOTAL_DEBT_TOTAL_REV",IQ_LTM,IQ_TODAY,"CHP"))</f>
        <v/>
      </c>
      <c r="Y440" s="28" t="str">
        <f>IF($A440="","",_xll.ciqfunctions.udf.CIQ($A440,"IQ_FFO_PLUS_CASH_ST_DEBT",IQ_LTM,IQ_TODAY,"CHP"))</f>
        <v/>
      </c>
      <c r="Z440" s="28" t="str">
        <f>IF($A440="","",_xll.ciqfunctions.udf.CIQ($A440,"IQ_FFO_GROSS_PROFIT",IQ_LTM,IQ_TODAY,"CHP"))</f>
        <v/>
      </c>
      <c r="AA440" s="28" t="str">
        <f>IF($A440="","",_xll.ciqfunctions.udf.CIQ($A440,"IQ_BASIC_DEFENSE_INTERVAL",IQ_LTM,IQ_TODAY,"CHP"))</f>
        <v/>
      </c>
      <c r="AB440" s="28" t="str">
        <f>IF($A440="","",_xll.ciqfunctions.udf.CIQ($A440,"IQ_CURRENT_RATIO",IQ_LTM,IQ_TODAY,"CHP"))</f>
        <v/>
      </c>
      <c r="AC440" s="28" t="str">
        <f>IF($A440="","",_xll.ciqfunctions.udf.CIQ($A440,"IQ_QUICK_RATIO",IQ_LTM,IQ_TODAY,"CHP"))</f>
        <v/>
      </c>
    </row>
    <row r="441" spans="3:29" ht="12.75" customHeight="1" x14ac:dyDescent="0.2">
      <c r="C441" s="37" t="str">
        <f>IF($A441="","",_xll.ciqfunctions.udf.CIQ($A441,"IQ_PERIODDATE",IQ_LTM,IQ_TODAY,"CHP"))</f>
        <v/>
      </c>
      <c r="D441" s="28" t="str">
        <f>IF($A441="","",_xll.ciqfunctions.udf.CIQ($A441,"IQ_TOTAL_REV",IQ_LTM,IQ_TODAY,"CHP",,$B$4))</f>
        <v/>
      </c>
      <c r="E441" s="28" t="str">
        <f>IF($A441="","",_xll.ciqfunctions.udf.CIQ($A441,"IQ_TOTAL_EQUITY",IQ_LTM,IQ_TODAY,"CHP",,$B$4))</f>
        <v/>
      </c>
      <c r="F441" s="28" t="str">
        <f>IF($A441="","",_xll.ciqfunctions.udf.CIQ($A441,"IQ_RETURN_CAPITAL_CHP",IQ_LTM,IQ_TODAY,"CHP"))</f>
        <v/>
      </c>
      <c r="G441" s="28" t="str">
        <f>IF($A441="","",_xll.ciqfunctions.udf.CIQ($A441,"IQ_RECURRING_EARN_ASSETS",IQ_LTM,IQ_TODAY,"CHP"))</f>
        <v/>
      </c>
      <c r="H441" s="28" t="str">
        <f>IF($A441="","",_xll.ciqfunctions.udf.CIQ($A441,"IQ_NET_WORKING_CAP_REV",IQ_LTM,IQ_TODAY,"CHP"))</f>
        <v/>
      </c>
      <c r="I441" s="28" t="str">
        <f>IF($A441="","",_xll.ciqfunctions.udf.CIQ($A441,"IQ_ASSET_TURNOVER",IQ_LTM,IQ_TODAY,"CHP"))</f>
        <v/>
      </c>
      <c r="J441" s="28" t="str">
        <f>IF($A441="","",_xll.ciqfunctions.udf.CIQ($A441,"IQ_INTAN_ASSETS_REV",IQ_LTM,IQ_TODAY,"CHP"))</f>
        <v/>
      </c>
      <c r="K441" s="28" t="str">
        <f>IF($A441="","",_xll.ciqfunctions.udf.CIQ($A441,"IQ_NET_WORKING_CAP_TOTAL_ASSETS",IQ_LTM,IQ_TODAY,"CHP"))</f>
        <v/>
      </c>
      <c r="L441" s="28" t="str">
        <f>IF($A441="","",_xll.ciqfunctions.udf.CIQ($A441,"IQ_AP_AR",IQ_LTM,IQ_TODAY,"CHP"))</f>
        <v/>
      </c>
      <c r="M441" s="28" t="str">
        <f>IF($A441="","",_xll.ciqfunctions.udf.CIQ($A441,"IQ_MGMT_RATE_RETURN",IQ_LTM,IQ_TODAY,"CHP"))</f>
        <v/>
      </c>
      <c r="N441" s="28" t="str">
        <f>IF($A441="","",_xll.ciqfunctions.udf.CIQ($A441,"IQ_GROSS_MARGIN",IQ_LTM,IQ_TODAY,"CHP"))</f>
        <v/>
      </c>
      <c r="O441" s="28" t="str">
        <f>IF($A441="","",_xll.ciqfunctions.udf.CIQ($A441,"IQ_EBITDA_MARGIN",IQ_LTM,IQ_TODAY,"CHP"))</f>
        <v/>
      </c>
      <c r="Q441" s="28" t="str">
        <f>IF($A441="","",_xll.ciqfunctions.udf.CIQ($A441,"IQ_FFO_INT",IQ_LTM,IQ_TODAY,"CHP"))</f>
        <v/>
      </c>
      <c r="R441" s="28" t="str">
        <f>IF($A441="","",_xll.ciqfunctions.udf.CIQ($A441,"IQ_EBITDA_INT",IQ_LTM,IQ_TODAY,"CHP"))</f>
        <v/>
      </c>
      <c r="S441" s="28" t="str">
        <f>IF($A441="","",_xll.ciqfunctions.udf.CIQ($A441,"IQ_FFO_TOTAL_DEBT",IQ_LTM,IQ_TODAY,"CHP"))</f>
        <v/>
      </c>
      <c r="T441" s="28" t="str">
        <f>IF($A441="","",_xll.ciqfunctions.udf.CIQ($A441,"IQ_NET_DEBT_EBITDA",IQ_LTM,IQ_TODAY,"CHP"))</f>
        <v/>
      </c>
      <c r="U441" s="28" t="str">
        <f>IF($A441="","",_xll.ciqfunctions.udf.CIQ($A441,"IQ_TOTAL_DEBT_CAP",IQ_LTM,IQ_TODAY,"CHP"))</f>
        <v/>
      </c>
      <c r="V441" s="28" t="str">
        <f>IF($A441="","",_xll.ciqfunctions.udf.CIQ($A441,"IQ_DEBT_TOTAL_LIAB",IQ_LTM,IQ_TODAY,"CHP"))</f>
        <v/>
      </c>
      <c r="W441" s="28" t="str">
        <f>IF($A441="","",_xll.ciqfunctions.udf.CIQ($A441,"IQ_TOTAL_DEBT_TOTAL_REV",IQ_LTM,IQ_TODAY,"CHP"))</f>
        <v/>
      </c>
      <c r="Y441" s="28" t="str">
        <f>IF($A441="","",_xll.ciqfunctions.udf.CIQ($A441,"IQ_FFO_PLUS_CASH_ST_DEBT",IQ_LTM,IQ_TODAY,"CHP"))</f>
        <v/>
      </c>
      <c r="Z441" s="28" t="str">
        <f>IF($A441="","",_xll.ciqfunctions.udf.CIQ($A441,"IQ_FFO_GROSS_PROFIT",IQ_LTM,IQ_TODAY,"CHP"))</f>
        <v/>
      </c>
      <c r="AA441" s="28" t="str">
        <f>IF($A441="","",_xll.ciqfunctions.udf.CIQ($A441,"IQ_BASIC_DEFENSE_INTERVAL",IQ_LTM,IQ_TODAY,"CHP"))</f>
        <v/>
      </c>
      <c r="AB441" s="28" t="str">
        <f>IF($A441="","",_xll.ciqfunctions.udf.CIQ($A441,"IQ_CURRENT_RATIO",IQ_LTM,IQ_TODAY,"CHP"))</f>
        <v/>
      </c>
      <c r="AC441" s="28" t="str">
        <f>IF($A441="","",_xll.ciqfunctions.udf.CIQ($A441,"IQ_QUICK_RATIO",IQ_LTM,IQ_TODAY,"CHP"))</f>
        <v/>
      </c>
    </row>
    <row r="442" spans="3:29" ht="12.75" customHeight="1" x14ac:dyDescent="0.2">
      <c r="C442" s="37" t="str">
        <f>IF($A442="","",_xll.ciqfunctions.udf.CIQ($A442,"IQ_PERIODDATE",IQ_LTM,IQ_TODAY,"CHP"))</f>
        <v/>
      </c>
      <c r="D442" s="28" t="str">
        <f>IF($A442="","",_xll.ciqfunctions.udf.CIQ($A442,"IQ_TOTAL_REV",IQ_LTM,IQ_TODAY,"CHP",,$B$4))</f>
        <v/>
      </c>
      <c r="E442" s="28" t="str">
        <f>IF($A442="","",_xll.ciqfunctions.udf.CIQ($A442,"IQ_TOTAL_EQUITY",IQ_LTM,IQ_TODAY,"CHP",,$B$4))</f>
        <v/>
      </c>
      <c r="F442" s="28" t="str">
        <f>IF($A442="","",_xll.ciqfunctions.udf.CIQ($A442,"IQ_RETURN_CAPITAL_CHP",IQ_LTM,IQ_TODAY,"CHP"))</f>
        <v/>
      </c>
      <c r="G442" s="28" t="str">
        <f>IF($A442="","",_xll.ciqfunctions.udf.CIQ($A442,"IQ_RECURRING_EARN_ASSETS",IQ_LTM,IQ_TODAY,"CHP"))</f>
        <v/>
      </c>
      <c r="H442" s="28" t="str">
        <f>IF($A442="","",_xll.ciqfunctions.udf.CIQ($A442,"IQ_NET_WORKING_CAP_REV",IQ_LTM,IQ_TODAY,"CHP"))</f>
        <v/>
      </c>
      <c r="I442" s="28" t="str">
        <f>IF($A442="","",_xll.ciqfunctions.udf.CIQ($A442,"IQ_ASSET_TURNOVER",IQ_LTM,IQ_TODAY,"CHP"))</f>
        <v/>
      </c>
      <c r="J442" s="28" t="str">
        <f>IF($A442="","",_xll.ciqfunctions.udf.CIQ($A442,"IQ_INTAN_ASSETS_REV",IQ_LTM,IQ_TODAY,"CHP"))</f>
        <v/>
      </c>
      <c r="K442" s="28" t="str">
        <f>IF($A442="","",_xll.ciqfunctions.udf.CIQ($A442,"IQ_NET_WORKING_CAP_TOTAL_ASSETS",IQ_LTM,IQ_TODAY,"CHP"))</f>
        <v/>
      </c>
      <c r="L442" s="28" t="str">
        <f>IF($A442="","",_xll.ciqfunctions.udf.CIQ($A442,"IQ_AP_AR",IQ_LTM,IQ_TODAY,"CHP"))</f>
        <v/>
      </c>
      <c r="M442" s="28" t="str">
        <f>IF($A442="","",_xll.ciqfunctions.udf.CIQ($A442,"IQ_MGMT_RATE_RETURN",IQ_LTM,IQ_TODAY,"CHP"))</f>
        <v/>
      </c>
      <c r="N442" s="28" t="str">
        <f>IF($A442="","",_xll.ciqfunctions.udf.CIQ($A442,"IQ_GROSS_MARGIN",IQ_LTM,IQ_TODAY,"CHP"))</f>
        <v/>
      </c>
      <c r="O442" s="28" t="str">
        <f>IF($A442="","",_xll.ciqfunctions.udf.CIQ($A442,"IQ_EBITDA_MARGIN",IQ_LTM,IQ_TODAY,"CHP"))</f>
        <v/>
      </c>
      <c r="Q442" s="28" t="str">
        <f>IF($A442="","",_xll.ciqfunctions.udf.CIQ($A442,"IQ_FFO_INT",IQ_LTM,IQ_TODAY,"CHP"))</f>
        <v/>
      </c>
      <c r="R442" s="28" t="str">
        <f>IF($A442="","",_xll.ciqfunctions.udf.CIQ($A442,"IQ_EBITDA_INT",IQ_LTM,IQ_TODAY,"CHP"))</f>
        <v/>
      </c>
      <c r="S442" s="28" t="str">
        <f>IF($A442="","",_xll.ciqfunctions.udf.CIQ($A442,"IQ_FFO_TOTAL_DEBT",IQ_LTM,IQ_TODAY,"CHP"))</f>
        <v/>
      </c>
      <c r="T442" s="28" t="str">
        <f>IF($A442="","",_xll.ciqfunctions.udf.CIQ($A442,"IQ_NET_DEBT_EBITDA",IQ_LTM,IQ_TODAY,"CHP"))</f>
        <v/>
      </c>
      <c r="U442" s="28" t="str">
        <f>IF($A442="","",_xll.ciqfunctions.udf.CIQ($A442,"IQ_TOTAL_DEBT_CAP",IQ_LTM,IQ_TODAY,"CHP"))</f>
        <v/>
      </c>
      <c r="V442" s="28" t="str">
        <f>IF($A442="","",_xll.ciqfunctions.udf.CIQ($A442,"IQ_DEBT_TOTAL_LIAB",IQ_LTM,IQ_TODAY,"CHP"))</f>
        <v/>
      </c>
      <c r="W442" s="28" t="str">
        <f>IF($A442="","",_xll.ciqfunctions.udf.CIQ($A442,"IQ_TOTAL_DEBT_TOTAL_REV",IQ_LTM,IQ_TODAY,"CHP"))</f>
        <v/>
      </c>
      <c r="Y442" s="28" t="str">
        <f>IF($A442="","",_xll.ciqfunctions.udf.CIQ($A442,"IQ_FFO_PLUS_CASH_ST_DEBT",IQ_LTM,IQ_TODAY,"CHP"))</f>
        <v/>
      </c>
      <c r="Z442" s="28" t="str">
        <f>IF($A442="","",_xll.ciqfunctions.udf.CIQ($A442,"IQ_FFO_GROSS_PROFIT",IQ_LTM,IQ_TODAY,"CHP"))</f>
        <v/>
      </c>
      <c r="AA442" s="28" t="str">
        <f>IF($A442="","",_xll.ciqfunctions.udf.CIQ($A442,"IQ_BASIC_DEFENSE_INTERVAL",IQ_LTM,IQ_TODAY,"CHP"))</f>
        <v/>
      </c>
      <c r="AB442" s="28" t="str">
        <f>IF($A442="","",_xll.ciqfunctions.udf.CIQ($A442,"IQ_CURRENT_RATIO",IQ_LTM,IQ_TODAY,"CHP"))</f>
        <v/>
      </c>
      <c r="AC442" s="28" t="str">
        <f>IF($A442="","",_xll.ciqfunctions.udf.CIQ($A442,"IQ_QUICK_RATIO",IQ_LTM,IQ_TODAY,"CHP"))</f>
        <v/>
      </c>
    </row>
    <row r="443" spans="3:29" ht="12.75" customHeight="1" x14ac:dyDescent="0.2">
      <c r="C443" s="37" t="str">
        <f>IF($A443="","",_xll.ciqfunctions.udf.CIQ($A443,"IQ_PERIODDATE",IQ_LTM,IQ_TODAY,"CHP"))</f>
        <v/>
      </c>
      <c r="D443" s="28" t="str">
        <f>IF($A443="","",_xll.ciqfunctions.udf.CIQ($A443,"IQ_TOTAL_REV",IQ_LTM,IQ_TODAY,"CHP",,$B$4))</f>
        <v/>
      </c>
      <c r="E443" s="28" t="str">
        <f>IF($A443="","",_xll.ciqfunctions.udf.CIQ($A443,"IQ_TOTAL_EQUITY",IQ_LTM,IQ_TODAY,"CHP",,$B$4))</f>
        <v/>
      </c>
      <c r="F443" s="28" t="str">
        <f>IF($A443="","",_xll.ciqfunctions.udf.CIQ($A443,"IQ_RETURN_CAPITAL_CHP",IQ_LTM,IQ_TODAY,"CHP"))</f>
        <v/>
      </c>
      <c r="G443" s="28" t="str">
        <f>IF($A443="","",_xll.ciqfunctions.udf.CIQ($A443,"IQ_RECURRING_EARN_ASSETS",IQ_LTM,IQ_TODAY,"CHP"))</f>
        <v/>
      </c>
      <c r="H443" s="28" t="str">
        <f>IF($A443="","",_xll.ciqfunctions.udf.CIQ($A443,"IQ_NET_WORKING_CAP_REV",IQ_LTM,IQ_TODAY,"CHP"))</f>
        <v/>
      </c>
      <c r="I443" s="28" t="str">
        <f>IF($A443="","",_xll.ciqfunctions.udf.CIQ($A443,"IQ_ASSET_TURNOVER",IQ_LTM,IQ_TODAY,"CHP"))</f>
        <v/>
      </c>
      <c r="J443" s="28" t="str">
        <f>IF($A443="","",_xll.ciqfunctions.udf.CIQ($A443,"IQ_INTAN_ASSETS_REV",IQ_LTM,IQ_TODAY,"CHP"))</f>
        <v/>
      </c>
      <c r="K443" s="28" t="str">
        <f>IF($A443="","",_xll.ciqfunctions.udf.CIQ($A443,"IQ_NET_WORKING_CAP_TOTAL_ASSETS",IQ_LTM,IQ_TODAY,"CHP"))</f>
        <v/>
      </c>
      <c r="L443" s="28" t="str">
        <f>IF($A443="","",_xll.ciqfunctions.udf.CIQ($A443,"IQ_AP_AR",IQ_LTM,IQ_TODAY,"CHP"))</f>
        <v/>
      </c>
      <c r="M443" s="28" t="str">
        <f>IF($A443="","",_xll.ciqfunctions.udf.CIQ($A443,"IQ_MGMT_RATE_RETURN",IQ_LTM,IQ_TODAY,"CHP"))</f>
        <v/>
      </c>
      <c r="N443" s="28" t="str">
        <f>IF($A443="","",_xll.ciqfunctions.udf.CIQ($A443,"IQ_GROSS_MARGIN",IQ_LTM,IQ_TODAY,"CHP"))</f>
        <v/>
      </c>
      <c r="O443" s="28" t="str">
        <f>IF($A443="","",_xll.ciqfunctions.udf.CIQ($A443,"IQ_EBITDA_MARGIN",IQ_LTM,IQ_TODAY,"CHP"))</f>
        <v/>
      </c>
      <c r="Q443" s="28" t="str">
        <f>IF($A443="","",_xll.ciqfunctions.udf.CIQ($A443,"IQ_FFO_INT",IQ_LTM,IQ_TODAY,"CHP"))</f>
        <v/>
      </c>
      <c r="R443" s="28" t="str">
        <f>IF($A443="","",_xll.ciqfunctions.udf.CIQ($A443,"IQ_EBITDA_INT",IQ_LTM,IQ_TODAY,"CHP"))</f>
        <v/>
      </c>
      <c r="S443" s="28" t="str">
        <f>IF($A443="","",_xll.ciqfunctions.udf.CIQ($A443,"IQ_FFO_TOTAL_DEBT",IQ_LTM,IQ_TODAY,"CHP"))</f>
        <v/>
      </c>
      <c r="T443" s="28" t="str">
        <f>IF($A443="","",_xll.ciqfunctions.udf.CIQ($A443,"IQ_NET_DEBT_EBITDA",IQ_LTM,IQ_TODAY,"CHP"))</f>
        <v/>
      </c>
      <c r="U443" s="28" t="str">
        <f>IF($A443="","",_xll.ciqfunctions.udf.CIQ($A443,"IQ_TOTAL_DEBT_CAP",IQ_LTM,IQ_TODAY,"CHP"))</f>
        <v/>
      </c>
      <c r="V443" s="28" t="str">
        <f>IF($A443="","",_xll.ciqfunctions.udf.CIQ($A443,"IQ_DEBT_TOTAL_LIAB",IQ_LTM,IQ_TODAY,"CHP"))</f>
        <v/>
      </c>
      <c r="W443" s="28" t="str">
        <f>IF($A443="","",_xll.ciqfunctions.udf.CIQ($A443,"IQ_TOTAL_DEBT_TOTAL_REV",IQ_LTM,IQ_TODAY,"CHP"))</f>
        <v/>
      </c>
      <c r="Y443" s="28" t="str">
        <f>IF($A443="","",_xll.ciqfunctions.udf.CIQ($A443,"IQ_FFO_PLUS_CASH_ST_DEBT",IQ_LTM,IQ_TODAY,"CHP"))</f>
        <v/>
      </c>
      <c r="Z443" s="28" t="str">
        <f>IF($A443="","",_xll.ciqfunctions.udf.CIQ($A443,"IQ_FFO_GROSS_PROFIT",IQ_LTM,IQ_TODAY,"CHP"))</f>
        <v/>
      </c>
      <c r="AA443" s="28" t="str">
        <f>IF($A443="","",_xll.ciqfunctions.udf.CIQ($A443,"IQ_BASIC_DEFENSE_INTERVAL",IQ_LTM,IQ_TODAY,"CHP"))</f>
        <v/>
      </c>
      <c r="AB443" s="28" t="str">
        <f>IF($A443="","",_xll.ciqfunctions.udf.CIQ($A443,"IQ_CURRENT_RATIO",IQ_LTM,IQ_TODAY,"CHP"))</f>
        <v/>
      </c>
      <c r="AC443" s="28" t="str">
        <f>IF($A443="","",_xll.ciqfunctions.udf.CIQ($A443,"IQ_QUICK_RATIO",IQ_LTM,IQ_TODAY,"CHP"))</f>
        <v/>
      </c>
    </row>
    <row r="444" spans="3:29" ht="12.75" customHeight="1" x14ac:dyDescent="0.2">
      <c r="C444" s="37" t="str">
        <f>IF($A444="","",_xll.ciqfunctions.udf.CIQ($A444,"IQ_PERIODDATE",IQ_LTM,IQ_TODAY,"CHP"))</f>
        <v/>
      </c>
      <c r="D444" s="28" t="str">
        <f>IF($A444="","",_xll.ciqfunctions.udf.CIQ($A444,"IQ_TOTAL_REV",IQ_LTM,IQ_TODAY,"CHP",,$B$4))</f>
        <v/>
      </c>
      <c r="E444" s="28" t="str">
        <f>IF($A444="","",_xll.ciqfunctions.udf.CIQ($A444,"IQ_TOTAL_EQUITY",IQ_LTM,IQ_TODAY,"CHP",,$B$4))</f>
        <v/>
      </c>
      <c r="F444" s="28" t="str">
        <f>IF($A444="","",_xll.ciqfunctions.udf.CIQ($A444,"IQ_RETURN_CAPITAL_CHP",IQ_LTM,IQ_TODAY,"CHP"))</f>
        <v/>
      </c>
      <c r="G444" s="28" t="str">
        <f>IF($A444="","",_xll.ciqfunctions.udf.CIQ($A444,"IQ_RECURRING_EARN_ASSETS",IQ_LTM,IQ_TODAY,"CHP"))</f>
        <v/>
      </c>
      <c r="H444" s="28" t="str">
        <f>IF($A444="","",_xll.ciqfunctions.udf.CIQ($A444,"IQ_NET_WORKING_CAP_REV",IQ_LTM,IQ_TODAY,"CHP"))</f>
        <v/>
      </c>
      <c r="I444" s="28" t="str">
        <f>IF($A444="","",_xll.ciqfunctions.udf.CIQ($A444,"IQ_ASSET_TURNOVER",IQ_LTM,IQ_TODAY,"CHP"))</f>
        <v/>
      </c>
      <c r="J444" s="28" t="str">
        <f>IF($A444="","",_xll.ciqfunctions.udf.CIQ($A444,"IQ_INTAN_ASSETS_REV",IQ_LTM,IQ_TODAY,"CHP"))</f>
        <v/>
      </c>
      <c r="K444" s="28" t="str">
        <f>IF($A444="","",_xll.ciqfunctions.udf.CIQ($A444,"IQ_NET_WORKING_CAP_TOTAL_ASSETS",IQ_LTM,IQ_TODAY,"CHP"))</f>
        <v/>
      </c>
      <c r="L444" s="28" t="str">
        <f>IF($A444="","",_xll.ciqfunctions.udf.CIQ($A444,"IQ_AP_AR",IQ_LTM,IQ_TODAY,"CHP"))</f>
        <v/>
      </c>
      <c r="M444" s="28" t="str">
        <f>IF($A444="","",_xll.ciqfunctions.udf.CIQ($A444,"IQ_MGMT_RATE_RETURN",IQ_LTM,IQ_TODAY,"CHP"))</f>
        <v/>
      </c>
      <c r="N444" s="28" t="str">
        <f>IF($A444="","",_xll.ciqfunctions.udf.CIQ($A444,"IQ_GROSS_MARGIN",IQ_LTM,IQ_TODAY,"CHP"))</f>
        <v/>
      </c>
      <c r="O444" s="28" t="str">
        <f>IF($A444="","",_xll.ciqfunctions.udf.CIQ($A444,"IQ_EBITDA_MARGIN",IQ_LTM,IQ_TODAY,"CHP"))</f>
        <v/>
      </c>
      <c r="Q444" s="28" t="str">
        <f>IF($A444="","",_xll.ciqfunctions.udf.CIQ($A444,"IQ_FFO_INT",IQ_LTM,IQ_TODAY,"CHP"))</f>
        <v/>
      </c>
      <c r="R444" s="28" t="str">
        <f>IF($A444="","",_xll.ciqfunctions.udf.CIQ($A444,"IQ_EBITDA_INT",IQ_LTM,IQ_TODAY,"CHP"))</f>
        <v/>
      </c>
      <c r="S444" s="28" t="str">
        <f>IF($A444="","",_xll.ciqfunctions.udf.CIQ($A444,"IQ_FFO_TOTAL_DEBT",IQ_LTM,IQ_TODAY,"CHP"))</f>
        <v/>
      </c>
      <c r="T444" s="28" t="str">
        <f>IF($A444="","",_xll.ciqfunctions.udf.CIQ($A444,"IQ_NET_DEBT_EBITDA",IQ_LTM,IQ_TODAY,"CHP"))</f>
        <v/>
      </c>
      <c r="U444" s="28" t="str">
        <f>IF($A444="","",_xll.ciqfunctions.udf.CIQ($A444,"IQ_TOTAL_DEBT_CAP",IQ_LTM,IQ_TODAY,"CHP"))</f>
        <v/>
      </c>
      <c r="V444" s="28" t="str">
        <f>IF($A444="","",_xll.ciqfunctions.udf.CIQ($A444,"IQ_DEBT_TOTAL_LIAB",IQ_LTM,IQ_TODAY,"CHP"))</f>
        <v/>
      </c>
      <c r="W444" s="28" t="str">
        <f>IF($A444="","",_xll.ciqfunctions.udf.CIQ($A444,"IQ_TOTAL_DEBT_TOTAL_REV",IQ_LTM,IQ_TODAY,"CHP"))</f>
        <v/>
      </c>
      <c r="Y444" s="28" t="str">
        <f>IF($A444="","",_xll.ciqfunctions.udf.CIQ($A444,"IQ_FFO_PLUS_CASH_ST_DEBT",IQ_LTM,IQ_TODAY,"CHP"))</f>
        <v/>
      </c>
      <c r="Z444" s="28" t="str">
        <f>IF($A444="","",_xll.ciqfunctions.udf.CIQ($A444,"IQ_FFO_GROSS_PROFIT",IQ_LTM,IQ_TODAY,"CHP"))</f>
        <v/>
      </c>
      <c r="AA444" s="28" t="str">
        <f>IF($A444="","",_xll.ciqfunctions.udf.CIQ($A444,"IQ_BASIC_DEFENSE_INTERVAL",IQ_LTM,IQ_TODAY,"CHP"))</f>
        <v/>
      </c>
      <c r="AB444" s="28" t="str">
        <f>IF($A444="","",_xll.ciqfunctions.udf.CIQ($A444,"IQ_CURRENT_RATIO",IQ_LTM,IQ_TODAY,"CHP"))</f>
        <v/>
      </c>
      <c r="AC444" s="28" t="str">
        <f>IF($A444="","",_xll.ciqfunctions.udf.CIQ($A444,"IQ_QUICK_RATIO",IQ_LTM,IQ_TODAY,"CHP"))</f>
        <v/>
      </c>
    </row>
    <row r="445" spans="3:29" ht="12.75" customHeight="1" x14ac:dyDescent="0.2">
      <c r="C445" s="37" t="str">
        <f>IF($A445="","",_xll.ciqfunctions.udf.CIQ($A445,"IQ_PERIODDATE",IQ_LTM,IQ_TODAY,"CHP"))</f>
        <v/>
      </c>
      <c r="D445" s="28" t="str">
        <f>IF($A445="","",_xll.ciqfunctions.udf.CIQ($A445,"IQ_TOTAL_REV",IQ_LTM,IQ_TODAY,"CHP",,$B$4))</f>
        <v/>
      </c>
      <c r="E445" s="28" t="str">
        <f>IF($A445="","",_xll.ciqfunctions.udf.CIQ($A445,"IQ_TOTAL_EQUITY",IQ_LTM,IQ_TODAY,"CHP",,$B$4))</f>
        <v/>
      </c>
      <c r="F445" s="28" t="str">
        <f>IF($A445="","",_xll.ciqfunctions.udf.CIQ($A445,"IQ_RETURN_CAPITAL_CHP",IQ_LTM,IQ_TODAY,"CHP"))</f>
        <v/>
      </c>
      <c r="G445" s="28" t="str">
        <f>IF($A445="","",_xll.ciqfunctions.udf.CIQ($A445,"IQ_RECURRING_EARN_ASSETS",IQ_LTM,IQ_TODAY,"CHP"))</f>
        <v/>
      </c>
      <c r="H445" s="28" t="str">
        <f>IF($A445="","",_xll.ciqfunctions.udf.CIQ($A445,"IQ_NET_WORKING_CAP_REV",IQ_LTM,IQ_TODAY,"CHP"))</f>
        <v/>
      </c>
      <c r="I445" s="28" t="str">
        <f>IF($A445="","",_xll.ciqfunctions.udf.CIQ($A445,"IQ_ASSET_TURNOVER",IQ_LTM,IQ_TODAY,"CHP"))</f>
        <v/>
      </c>
      <c r="J445" s="28" t="str">
        <f>IF($A445="","",_xll.ciqfunctions.udf.CIQ($A445,"IQ_INTAN_ASSETS_REV",IQ_LTM,IQ_TODAY,"CHP"))</f>
        <v/>
      </c>
      <c r="K445" s="28" t="str">
        <f>IF($A445="","",_xll.ciqfunctions.udf.CIQ($A445,"IQ_NET_WORKING_CAP_TOTAL_ASSETS",IQ_LTM,IQ_TODAY,"CHP"))</f>
        <v/>
      </c>
      <c r="L445" s="28" t="str">
        <f>IF($A445="","",_xll.ciqfunctions.udf.CIQ($A445,"IQ_AP_AR",IQ_LTM,IQ_TODAY,"CHP"))</f>
        <v/>
      </c>
      <c r="M445" s="28" t="str">
        <f>IF($A445="","",_xll.ciqfunctions.udf.CIQ($A445,"IQ_MGMT_RATE_RETURN",IQ_LTM,IQ_TODAY,"CHP"))</f>
        <v/>
      </c>
      <c r="N445" s="28" t="str">
        <f>IF($A445="","",_xll.ciqfunctions.udf.CIQ($A445,"IQ_GROSS_MARGIN",IQ_LTM,IQ_TODAY,"CHP"))</f>
        <v/>
      </c>
      <c r="O445" s="28" t="str">
        <f>IF($A445="","",_xll.ciqfunctions.udf.CIQ($A445,"IQ_EBITDA_MARGIN",IQ_LTM,IQ_TODAY,"CHP"))</f>
        <v/>
      </c>
      <c r="Q445" s="28" t="str">
        <f>IF($A445="","",_xll.ciqfunctions.udf.CIQ($A445,"IQ_FFO_INT",IQ_LTM,IQ_TODAY,"CHP"))</f>
        <v/>
      </c>
      <c r="R445" s="28" t="str">
        <f>IF($A445="","",_xll.ciqfunctions.udf.CIQ($A445,"IQ_EBITDA_INT",IQ_LTM,IQ_TODAY,"CHP"))</f>
        <v/>
      </c>
      <c r="S445" s="28" t="str">
        <f>IF($A445="","",_xll.ciqfunctions.udf.CIQ($A445,"IQ_FFO_TOTAL_DEBT",IQ_LTM,IQ_TODAY,"CHP"))</f>
        <v/>
      </c>
      <c r="T445" s="28" t="str">
        <f>IF($A445="","",_xll.ciqfunctions.udf.CIQ($A445,"IQ_NET_DEBT_EBITDA",IQ_LTM,IQ_TODAY,"CHP"))</f>
        <v/>
      </c>
      <c r="U445" s="28" t="str">
        <f>IF($A445="","",_xll.ciqfunctions.udf.CIQ($A445,"IQ_TOTAL_DEBT_CAP",IQ_LTM,IQ_TODAY,"CHP"))</f>
        <v/>
      </c>
      <c r="V445" s="28" t="str">
        <f>IF($A445="","",_xll.ciqfunctions.udf.CIQ($A445,"IQ_DEBT_TOTAL_LIAB",IQ_LTM,IQ_TODAY,"CHP"))</f>
        <v/>
      </c>
      <c r="W445" s="28" t="str">
        <f>IF($A445="","",_xll.ciqfunctions.udf.CIQ($A445,"IQ_TOTAL_DEBT_TOTAL_REV",IQ_LTM,IQ_TODAY,"CHP"))</f>
        <v/>
      </c>
      <c r="Y445" s="28" t="str">
        <f>IF($A445="","",_xll.ciqfunctions.udf.CIQ($A445,"IQ_FFO_PLUS_CASH_ST_DEBT",IQ_LTM,IQ_TODAY,"CHP"))</f>
        <v/>
      </c>
      <c r="Z445" s="28" t="str">
        <f>IF($A445="","",_xll.ciqfunctions.udf.CIQ($A445,"IQ_FFO_GROSS_PROFIT",IQ_LTM,IQ_TODAY,"CHP"))</f>
        <v/>
      </c>
      <c r="AA445" s="28" t="str">
        <f>IF($A445="","",_xll.ciqfunctions.udf.CIQ($A445,"IQ_BASIC_DEFENSE_INTERVAL",IQ_LTM,IQ_TODAY,"CHP"))</f>
        <v/>
      </c>
      <c r="AB445" s="28" t="str">
        <f>IF($A445="","",_xll.ciqfunctions.udf.CIQ($A445,"IQ_CURRENT_RATIO",IQ_LTM,IQ_TODAY,"CHP"))</f>
        <v/>
      </c>
      <c r="AC445" s="28" t="str">
        <f>IF($A445="","",_xll.ciqfunctions.udf.CIQ($A445,"IQ_QUICK_RATIO",IQ_LTM,IQ_TODAY,"CHP"))</f>
        <v/>
      </c>
    </row>
    <row r="446" spans="3:29" ht="12.75" customHeight="1" x14ac:dyDescent="0.2">
      <c r="C446" s="37" t="str">
        <f>IF($A446="","",_xll.ciqfunctions.udf.CIQ($A446,"IQ_PERIODDATE",IQ_LTM,IQ_TODAY,"CHP"))</f>
        <v/>
      </c>
      <c r="D446" s="28" t="str">
        <f>IF($A446="","",_xll.ciqfunctions.udf.CIQ($A446,"IQ_TOTAL_REV",IQ_LTM,IQ_TODAY,"CHP",,$B$4))</f>
        <v/>
      </c>
      <c r="E446" s="28" t="str">
        <f>IF($A446="","",_xll.ciqfunctions.udf.CIQ($A446,"IQ_TOTAL_EQUITY",IQ_LTM,IQ_TODAY,"CHP",,$B$4))</f>
        <v/>
      </c>
      <c r="F446" s="28" t="str">
        <f>IF($A446="","",_xll.ciqfunctions.udf.CIQ($A446,"IQ_RETURN_CAPITAL_CHP",IQ_LTM,IQ_TODAY,"CHP"))</f>
        <v/>
      </c>
      <c r="G446" s="28" t="str">
        <f>IF($A446="","",_xll.ciqfunctions.udf.CIQ($A446,"IQ_RECURRING_EARN_ASSETS",IQ_LTM,IQ_TODAY,"CHP"))</f>
        <v/>
      </c>
      <c r="H446" s="28" t="str">
        <f>IF($A446="","",_xll.ciqfunctions.udf.CIQ($A446,"IQ_NET_WORKING_CAP_REV",IQ_LTM,IQ_TODAY,"CHP"))</f>
        <v/>
      </c>
      <c r="I446" s="28" t="str">
        <f>IF($A446="","",_xll.ciqfunctions.udf.CIQ($A446,"IQ_ASSET_TURNOVER",IQ_LTM,IQ_TODAY,"CHP"))</f>
        <v/>
      </c>
      <c r="J446" s="28" t="str">
        <f>IF($A446="","",_xll.ciqfunctions.udf.CIQ($A446,"IQ_INTAN_ASSETS_REV",IQ_LTM,IQ_TODAY,"CHP"))</f>
        <v/>
      </c>
      <c r="K446" s="28" t="str">
        <f>IF($A446="","",_xll.ciqfunctions.udf.CIQ($A446,"IQ_NET_WORKING_CAP_TOTAL_ASSETS",IQ_LTM,IQ_TODAY,"CHP"))</f>
        <v/>
      </c>
      <c r="L446" s="28" t="str">
        <f>IF($A446="","",_xll.ciqfunctions.udf.CIQ($A446,"IQ_AP_AR",IQ_LTM,IQ_TODAY,"CHP"))</f>
        <v/>
      </c>
      <c r="M446" s="28" t="str">
        <f>IF($A446="","",_xll.ciqfunctions.udf.CIQ($A446,"IQ_MGMT_RATE_RETURN",IQ_LTM,IQ_TODAY,"CHP"))</f>
        <v/>
      </c>
      <c r="N446" s="28" t="str">
        <f>IF($A446="","",_xll.ciqfunctions.udf.CIQ($A446,"IQ_GROSS_MARGIN",IQ_LTM,IQ_TODAY,"CHP"))</f>
        <v/>
      </c>
      <c r="O446" s="28" t="str">
        <f>IF($A446="","",_xll.ciqfunctions.udf.CIQ($A446,"IQ_EBITDA_MARGIN",IQ_LTM,IQ_TODAY,"CHP"))</f>
        <v/>
      </c>
      <c r="Q446" s="28" t="str">
        <f>IF($A446="","",_xll.ciqfunctions.udf.CIQ($A446,"IQ_FFO_INT",IQ_LTM,IQ_TODAY,"CHP"))</f>
        <v/>
      </c>
      <c r="R446" s="28" t="str">
        <f>IF($A446="","",_xll.ciqfunctions.udf.CIQ($A446,"IQ_EBITDA_INT",IQ_LTM,IQ_TODAY,"CHP"))</f>
        <v/>
      </c>
      <c r="S446" s="28" t="str">
        <f>IF($A446="","",_xll.ciqfunctions.udf.CIQ($A446,"IQ_FFO_TOTAL_DEBT",IQ_LTM,IQ_TODAY,"CHP"))</f>
        <v/>
      </c>
      <c r="T446" s="28" t="str">
        <f>IF($A446="","",_xll.ciqfunctions.udf.CIQ($A446,"IQ_NET_DEBT_EBITDA",IQ_LTM,IQ_TODAY,"CHP"))</f>
        <v/>
      </c>
      <c r="U446" s="28" t="str">
        <f>IF($A446="","",_xll.ciqfunctions.udf.CIQ($A446,"IQ_TOTAL_DEBT_CAP",IQ_LTM,IQ_TODAY,"CHP"))</f>
        <v/>
      </c>
      <c r="V446" s="28" t="str">
        <f>IF($A446="","",_xll.ciqfunctions.udf.CIQ($A446,"IQ_DEBT_TOTAL_LIAB",IQ_LTM,IQ_TODAY,"CHP"))</f>
        <v/>
      </c>
      <c r="W446" s="28" t="str">
        <f>IF($A446="","",_xll.ciqfunctions.udf.CIQ($A446,"IQ_TOTAL_DEBT_TOTAL_REV",IQ_LTM,IQ_TODAY,"CHP"))</f>
        <v/>
      </c>
      <c r="Y446" s="28" t="str">
        <f>IF($A446="","",_xll.ciqfunctions.udf.CIQ($A446,"IQ_FFO_PLUS_CASH_ST_DEBT",IQ_LTM,IQ_TODAY,"CHP"))</f>
        <v/>
      </c>
      <c r="Z446" s="28" t="str">
        <f>IF($A446="","",_xll.ciqfunctions.udf.CIQ($A446,"IQ_FFO_GROSS_PROFIT",IQ_LTM,IQ_TODAY,"CHP"))</f>
        <v/>
      </c>
      <c r="AA446" s="28" t="str">
        <f>IF($A446="","",_xll.ciqfunctions.udf.CIQ($A446,"IQ_BASIC_DEFENSE_INTERVAL",IQ_LTM,IQ_TODAY,"CHP"))</f>
        <v/>
      </c>
      <c r="AB446" s="28" t="str">
        <f>IF($A446="","",_xll.ciqfunctions.udf.CIQ($A446,"IQ_CURRENT_RATIO",IQ_LTM,IQ_TODAY,"CHP"))</f>
        <v/>
      </c>
      <c r="AC446" s="28" t="str">
        <f>IF($A446="","",_xll.ciqfunctions.udf.CIQ($A446,"IQ_QUICK_RATIO",IQ_LTM,IQ_TODAY,"CHP"))</f>
        <v/>
      </c>
    </row>
    <row r="447" spans="3:29" ht="12.75" customHeight="1" x14ac:dyDescent="0.2">
      <c r="C447" s="37" t="str">
        <f>IF($A447="","",_xll.ciqfunctions.udf.CIQ($A447,"IQ_PERIODDATE",IQ_LTM,IQ_TODAY,"CHP"))</f>
        <v/>
      </c>
      <c r="D447" s="28" t="str">
        <f>IF($A447="","",_xll.ciqfunctions.udf.CIQ($A447,"IQ_TOTAL_REV",IQ_LTM,IQ_TODAY,"CHP",,$B$4))</f>
        <v/>
      </c>
      <c r="E447" s="28" t="str">
        <f>IF($A447="","",_xll.ciqfunctions.udf.CIQ($A447,"IQ_TOTAL_EQUITY",IQ_LTM,IQ_TODAY,"CHP",,$B$4))</f>
        <v/>
      </c>
      <c r="F447" s="28" t="str">
        <f>IF($A447="","",_xll.ciqfunctions.udf.CIQ($A447,"IQ_RETURN_CAPITAL_CHP",IQ_LTM,IQ_TODAY,"CHP"))</f>
        <v/>
      </c>
      <c r="G447" s="28" t="str">
        <f>IF($A447="","",_xll.ciqfunctions.udf.CIQ($A447,"IQ_RECURRING_EARN_ASSETS",IQ_LTM,IQ_TODAY,"CHP"))</f>
        <v/>
      </c>
      <c r="H447" s="28" t="str">
        <f>IF($A447="","",_xll.ciqfunctions.udf.CIQ($A447,"IQ_NET_WORKING_CAP_REV",IQ_LTM,IQ_TODAY,"CHP"))</f>
        <v/>
      </c>
      <c r="I447" s="28" t="str">
        <f>IF($A447="","",_xll.ciqfunctions.udf.CIQ($A447,"IQ_ASSET_TURNOVER",IQ_LTM,IQ_TODAY,"CHP"))</f>
        <v/>
      </c>
      <c r="J447" s="28" t="str">
        <f>IF($A447="","",_xll.ciqfunctions.udf.CIQ($A447,"IQ_INTAN_ASSETS_REV",IQ_LTM,IQ_TODAY,"CHP"))</f>
        <v/>
      </c>
      <c r="K447" s="28" t="str">
        <f>IF($A447="","",_xll.ciqfunctions.udf.CIQ($A447,"IQ_NET_WORKING_CAP_TOTAL_ASSETS",IQ_LTM,IQ_TODAY,"CHP"))</f>
        <v/>
      </c>
      <c r="L447" s="28" t="str">
        <f>IF($A447="","",_xll.ciqfunctions.udf.CIQ($A447,"IQ_AP_AR",IQ_LTM,IQ_TODAY,"CHP"))</f>
        <v/>
      </c>
      <c r="M447" s="28" t="str">
        <f>IF($A447="","",_xll.ciqfunctions.udf.CIQ($A447,"IQ_MGMT_RATE_RETURN",IQ_LTM,IQ_TODAY,"CHP"))</f>
        <v/>
      </c>
      <c r="N447" s="28" t="str">
        <f>IF($A447="","",_xll.ciqfunctions.udf.CIQ($A447,"IQ_GROSS_MARGIN",IQ_LTM,IQ_TODAY,"CHP"))</f>
        <v/>
      </c>
      <c r="O447" s="28" t="str">
        <f>IF($A447="","",_xll.ciqfunctions.udf.CIQ($A447,"IQ_EBITDA_MARGIN",IQ_LTM,IQ_TODAY,"CHP"))</f>
        <v/>
      </c>
      <c r="Q447" s="28" t="str">
        <f>IF($A447="","",_xll.ciqfunctions.udf.CIQ($A447,"IQ_FFO_INT",IQ_LTM,IQ_TODAY,"CHP"))</f>
        <v/>
      </c>
      <c r="R447" s="28" t="str">
        <f>IF($A447="","",_xll.ciqfunctions.udf.CIQ($A447,"IQ_EBITDA_INT",IQ_LTM,IQ_TODAY,"CHP"))</f>
        <v/>
      </c>
      <c r="S447" s="28" t="str">
        <f>IF($A447="","",_xll.ciqfunctions.udf.CIQ($A447,"IQ_FFO_TOTAL_DEBT",IQ_LTM,IQ_TODAY,"CHP"))</f>
        <v/>
      </c>
      <c r="T447" s="28" t="str">
        <f>IF($A447="","",_xll.ciqfunctions.udf.CIQ($A447,"IQ_NET_DEBT_EBITDA",IQ_LTM,IQ_TODAY,"CHP"))</f>
        <v/>
      </c>
      <c r="U447" s="28" t="str">
        <f>IF($A447="","",_xll.ciqfunctions.udf.CIQ($A447,"IQ_TOTAL_DEBT_CAP",IQ_LTM,IQ_TODAY,"CHP"))</f>
        <v/>
      </c>
      <c r="V447" s="28" t="str">
        <f>IF($A447="","",_xll.ciqfunctions.udf.CIQ($A447,"IQ_DEBT_TOTAL_LIAB",IQ_LTM,IQ_TODAY,"CHP"))</f>
        <v/>
      </c>
      <c r="W447" s="28" t="str">
        <f>IF($A447="","",_xll.ciqfunctions.udf.CIQ($A447,"IQ_TOTAL_DEBT_TOTAL_REV",IQ_LTM,IQ_TODAY,"CHP"))</f>
        <v/>
      </c>
      <c r="Y447" s="28" t="str">
        <f>IF($A447="","",_xll.ciqfunctions.udf.CIQ($A447,"IQ_FFO_PLUS_CASH_ST_DEBT",IQ_LTM,IQ_TODAY,"CHP"))</f>
        <v/>
      </c>
      <c r="Z447" s="28" t="str">
        <f>IF($A447="","",_xll.ciqfunctions.udf.CIQ($A447,"IQ_FFO_GROSS_PROFIT",IQ_LTM,IQ_TODAY,"CHP"))</f>
        <v/>
      </c>
      <c r="AA447" s="28" t="str">
        <f>IF($A447="","",_xll.ciqfunctions.udf.CIQ($A447,"IQ_BASIC_DEFENSE_INTERVAL",IQ_LTM,IQ_TODAY,"CHP"))</f>
        <v/>
      </c>
      <c r="AB447" s="28" t="str">
        <f>IF($A447="","",_xll.ciqfunctions.udf.CIQ($A447,"IQ_CURRENT_RATIO",IQ_LTM,IQ_TODAY,"CHP"))</f>
        <v/>
      </c>
      <c r="AC447" s="28" t="str">
        <f>IF($A447="","",_xll.ciqfunctions.udf.CIQ($A447,"IQ_QUICK_RATIO",IQ_LTM,IQ_TODAY,"CHP"))</f>
        <v/>
      </c>
    </row>
    <row r="448" spans="3:29" ht="12.75" customHeight="1" x14ac:dyDescent="0.2">
      <c r="C448" s="37" t="str">
        <f>IF($A448="","",_xll.ciqfunctions.udf.CIQ($A448,"IQ_PERIODDATE",IQ_LTM,IQ_TODAY,"CHP"))</f>
        <v/>
      </c>
      <c r="D448" s="28" t="str">
        <f>IF($A448="","",_xll.ciqfunctions.udf.CIQ($A448,"IQ_TOTAL_REV",IQ_LTM,IQ_TODAY,"CHP",,$B$4))</f>
        <v/>
      </c>
      <c r="E448" s="28" t="str">
        <f>IF($A448="","",_xll.ciqfunctions.udf.CIQ($A448,"IQ_TOTAL_EQUITY",IQ_LTM,IQ_TODAY,"CHP",,$B$4))</f>
        <v/>
      </c>
      <c r="F448" s="28" t="str">
        <f>IF($A448="","",_xll.ciqfunctions.udf.CIQ($A448,"IQ_RETURN_CAPITAL_CHP",IQ_LTM,IQ_TODAY,"CHP"))</f>
        <v/>
      </c>
      <c r="G448" s="28" t="str">
        <f>IF($A448="","",_xll.ciqfunctions.udf.CIQ($A448,"IQ_RECURRING_EARN_ASSETS",IQ_LTM,IQ_TODAY,"CHP"))</f>
        <v/>
      </c>
      <c r="H448" s="28" t="str">
        <f>IF($A448="","",_xll.ciqfunctions.udf.CIQ($A448,"IQ_NET_WORKING_CAP_REV",IQ_LTM,IQ_TODAY,"CHP"))</f>
        <v/>
      </c>
      <c r="I448" s="28" t="str">
        <f>IF($A448="","",_xll.ciqfunctions.udf.CIQ($A448,"IQ_ASSET_TURNOVER",IQ_LTM,IQ_TODAY,"CHP"))</f>
        <v/>
      </c>
      <c r="J448" s="28" t="str">
        <f>IF($A448="","",_xll.ciqfunctions.udf.CIQ($A448,"IQ_INTAN_ASSETS_REV",IQ_LTM,IQ_TODAY,"CHP"))</f>
        <v/>
      </c>
      <c r="K448" s="28" t="str">
        <f>IF($A448="","",_xll.ciqfunctions.udf.CIQ($A448,"IQ_NET_WORKING_CAP_TOTAL_ASSETS",IQ_LTM,IQ_TODAY,"CHP"))</f>
        <v/>
      </c>
      <c r="L448" s="28" t="str">
        <f>IF($A448="","",_xll.ciqfunctions.udf.CIQ($A448,"IQ_AP_AR",IQ_LTM,IQ_TODAY,"CHP"))</f>
        <v/>
      </c>
      <c r="M448" s="28" t="str">
        <f>IF($A448="","",_xll.ciqfunctions.udf.CIQ($A448,"IQ_MGMT_RATE_RETURN",IQ_LTM,IQ_TODAY,"CHP"))</f>
        <v/>
      </c>
      <c r="N448" s="28" t="str">
        <f>IF($A448="","",_xll.ciqfunctions.udf.CIQ($A448,"IQ_GROSS_MARGIN",IQ_LTM,IQ_TODAY,"CHP"))</f>
        <v/>
      </c>
      <c r="O448" s="28" t="str">
        <f>IF($A448="","",_xll.ciqfunctions.udf.CIQ($A448,"IQ_EBITDA_MARGIN",IQ_LTM,IQ_TODAY,"CHP"))</f>
        <v/>
      </c>
      <c r="Q448" s="28" t="str">
        <f>IF($A448="","",_xll.ciqfunctions.udf.CIQ($A448,"IQ_FFO_INT",IQ_LTM,IQ_TODAY,"CHP"))</f>
        <v/>
      </c>
      <c r="R448" s="28" t="str">
        <f>IF($A448="","",_xll.ciqfunctions.udf.CIQ($A448,"IQ_EBITDA_INT",IQ_LTM,IQ_TODAY,"CHP"))</f>
        <v/>
      </c>
      <c r="S448" s="28" t="str">
        <f>IF($A448="","",_xll.ciqfunctions.udf.CIQ($A448,"IQ_FFO_TOTAL_DEBT",IQ_LTM,IQ_TODAY,"CHP"))</f>
        <v/>
      </c>
      <c r="T448" s="28" t="str">
        <f>IF($A448="","",_xll.ciqfunctions.udf.CIQ($A448,"IQ_NET_DEBT_EBITDA",IQ_LTM,IQ_TODAY,"CHP"))</f>
        <v/>
      </c>
      <c r="U448" s="28" t="str">
        <f>IF($A448="","",_xll.ciqfunctions.udf.CIQ($A448,"IQ_TOTAL_DEBT_CAP",IQ_LTM,IQ_TODAY,"CHP"))</f>
        <v/>
      </c>
      <c r="V448" s="28" t="str">
        <f>IF($A448="","",_xll.ciqfunctions.udf.CIQ($A448,"IQ_DEBT_TOTAL_LIAB",IQ_LTM,IQ_TODAY,"CHP"))</f>
        <v/>
      </c>
      <c r="W448" s="28" t="str">
        <f>IF($A448="","",_xll.ciqfunctions.udf.CIQ($A448,"IQ_TOTAL_DEBT_TOTAL_REV",IQ_LTM,IQ_TODAY,"CHP"))</f>
        <v/>
      </c>
      <c r="Y448" s="28" t="str">
        <f>IF($A448="","",_xll.ciqfunctions.udf.CIQ($A448,"IQ_FFO_PLUS_CASH_ST_DEBT",IQ_LTM,IQ_TODAY,"CHP"))</f>
        <v/>
      </c>
      <c r="Z448" s="28" t="str">
        <f>IF($A448="","",_xll.ciqfunctions.udf.CIQ($A448,"IQ_FFO_GROSS_PROFIT",IQ_LTM,IQ_TODAY,"CHP"))</f>
        <v/>
      </c>
      <c r="AA448" s="28" t="str">
        <f>IF($A448="","",_xll.ciqfunctions.udf.CIQ($A448,"IQ_BASIC_DEFENSE_INTERVAL",IQ_LTM,IQ_TODAY,"CHP"))</f>
        <v/>
      </c>
      <c r="AB448" s="28" t="str">
        <f>IF($A448="","",_xll.ciqfunctions.udf.CIQ($A448,"IQ_CURRENT_RATIO",IQ_LTM,IQ_TODAY,"CHP"))</f>
        <v/>
      </c>
      <c r="AC448" s="28" t="str">
        <f>IF($A448="","",_xll.ciqfunctions.udf.CIQ($A448,"IQ_QUICK_RATIO",IQ_LTM,IQ_TODAY,"CHP"))</f>
        <v/>
      </c>
    </row>
    <row r="449" spans="3:29" ht="12.75" customHeight="1" x14ac:dyDescent="0.2">
      <c r="C449" s="37" t="str">
        <f>IF($A449="","",_xll.ciqfunctions.udf.CIQ($A449,"IQ_PERIODDATE",IQ_LTM,IQ_TODAY,"CHP"))</f>
        <v/>
      </c>
      <c r="D449" s="28" t="str">
        <f>IF($A449="","",_xll.ciqfunctions.udf.CIQ($A449,"IQ_TOTAL_REV",IQ_LTM,IQ_TODAY,"CHP",,$B$4))</f>
        <v/>
      </c>
      <c r="E449" s="28" t="str">
        <f>IF($A449="","",_xll.ciqfunctions.udf.CIQ($A449,"IQ_TOTAL_EQUITY",IQ_LTM,IQ_TODAY,"CHP",,$B$4))</f>
        <v/>
      </c>
      <c r="F449" s="28" t="str">
        <f>IF($A449="","",_xll.ciqfunctions.udf.CIQ($A449,"IQ_RETURN_CAPITAL_CHP",IQ_LTM,IQ_TODAY,"CHP"))</f>
        <v/>
      </c>
      <c r="G449" s="28" t="str">
        <f>IF($A449="","",_xll.ciqfunctions.udf.CIQ($A449,"IQ_RECURRING_EARN_ASSETS",IQ_LTM,IQ_TODAY,"CHP"))</f>
        <v/>
      </c>
      <c r="H449" s="28" t="str">
        <f>IF($A449="","",_xll.ciqfunctions.udf.CIQ($A449,"IQ_NET_WORKING_CAP_REV",IQ_LTM,IQ_TODAY,"CHP"))</f>
        <v/>
      </c>
      <c r="I449" s="28" t="str">
        <f>IF($A449="","",_xll.ciqfunctions.udf.CIQ($A449,"IQ_ASSET_TURNOVER",IQ_LTM,IQ_TODAY,"CHP"))</f>
        <v/>
      </c>
      <c r="J449" s="28" t="str">
        <f>IF($A449="","",_xll.ciqfunctions.udf.CIQ($A449,"IQ_INTAN_ASSETS_REV",IQ_LTM,IQ_TODAY,"CHP"))</f>
        <v/>
      </c>
      <c r="K449" s="28" t="str">
        <f>IF($A449="","",_xll.ciqfunctions.udf.CIQ($A449,"IQ_NET_WORKING_CAP_TOTAL_ASSETS",IQ_LTM,IQ_TODAY,"CHP"))</f>
        <v/>
      </c>
      <c r="L449" s="28" t="str">
        <f>IF($A449="","",_xll.ciqfunctions.udf.CIQ($A449,"IQ_AP_AR",IQ_LTM,IQ_TODAY,"CHP"))</f>
        <v/>
      </c>
      <c r="M449" s="28" t="str">
        <f>IF($A449="","",_xll.ciqfunctions.udf.CIQ($A449,"IQ_MGMT_RATE_RETURN",IQ_LTM,IQ_TODAY,"CHP"))</f>
        <v/>
      </c>
      <c r="N449" s="28" t="str">
        <f>IF($A449="","",_xll.ciqfunctions.udf.CIQ($A449,"IQ_GROSS_MARGIN",IQ_LTM,IQ_TODAY,"CHP"))</f>
        <v/>
      </c>
      <c r="O449" s="28" t="str">
        <f>IF($A449="","",_xll.ciqfunctions.udf.CIQ($A449,"IQ_EBITDA_MARGIN",IQ_LTM,IQ_TODAY,"CHP"))</f>
        <v/>
      </c>
      <c r="Q449" s="28" t="str">
        <f>IF($A449="","",_xll.ciqfunctions.udf.CIQ($A449,"IQ_FFO_INT",IQ_LTM,IQ_TODAY,"CHP"))</f>
        <v/>
      </c>
      <c r="R449" s="28" t="str">
        <f>IF($A449="","",_xll.ciqfunctions.udf.CIQ($A449,"IQ_EBITDA_INT",IQ_LTM,IQ_TODAY,"CHP"))</f>
        <v/>
      </c>
      <c r="S449" s="28" t="str">
        <f>IF($A449="","",_xll.ciqfunctions.udf.CIQ($A449,"IQ_FFO_TOTAL_DEBT",IQ_LTM,IQ_TODAY,"CHP"))</f>
        <v/>
      </c>
      <c r="T449" s="28" t="str">
        <f>IF($A449="","",_xll.ciqfunctions.udf.CIQ($A449,"IQ_NET_DEBT_EBITDA",IQ_LTM,IQ_TODAY,"CHP"))</f>
        <v/>
      </c>
      <c r="U449" s="28" t="str">
        <f>IF($A449="","",_xll.ciqfunctions.udf.CIQ($A449,"IQ_TOTAL_DEBT_CAP",IQ_LTM,IQ_TODAY,"CHP"))</f>
        <v/>
      </c>
      <c r="V449" s="28" t="str">
        <f>IF($A449="","",_xll.ciqfunctions.udf.CIQ($A449,"IQ_DEBT_TOTAL_LIAB",IQ_LTM,IQ_TODAY,"CHP"))</f>
        <v/>
      </c>
      <c r="W449" s="28" t="str">
        <f>IF($A449="","",_xll.ciqfunctions.udf.CIQ($A449,"IQ_TOTAL_DEBT_TOTAL_REV",IQ_LTM,IQ_TODAY,"CHP"))</f>
        <v/>
      </c>
      <c r="Y449" s="28" t="str">
        <f>IF($A449="","",_xll.ciqfunctions.udf.CIQ($A449,"IQ_FFO_PLUS_CASH_ST_DEBT",IQ_LTM,IQ_TODAY,"CHP"))</f>
        <v/>
      </c>
      <c r="Z449" s="28" t="str">
        <f>IF($A449="","",_xll.ciqfunctions.udf.CIQ($A449,"IQ_FFO_GROSS_PROFIT",IQ_LTM,IQ_TODAY,"CHP"))</f>
        <v/>
      </c>
      <c r="AA449" s="28" t="str">
        <f>IF($A449="","",_xll.ciqfunctions.udf.CIQ($A449,"IQ_BASIC_DEFENSE_INTERVAL",IQ_LTM,IQ_TODAY,"CHP"))</f>
        <v/>
      </c>
      <c r="AB449" s="28" t="str">
        <f>IF($A449="","",_xll.ciqfunctions.udf.CIQ($A449,"IQ_CURRENT_RATIO",IQ_LTM,IQ_TODAY,"CHP"))</f>
        <v/>
      </c>
      <c r="AC449" s="28" t="str">
        <f>IF($A449="","",_xll.ciqfunctions.udf.CIQ($A449,"IQ_QUICK_RATIO",IQ_LTM,IQ_TODAY,"CHP"))</f>
        <v/>
      </c>
    </row>
    <row r="450" spans="3:29" ht="12.75" customHeight="1" x14ac:dyDescent="0.2">
      <c r="C450" s="37" t="str">
        <f>IF($A450="","",_xll.ciqfunctions.udf.CIQ($A450,"IQ_PERIODDATE",IQ_LTM,IQ_TODAY,"CHP"))</f>
        <v/>
      </c>
      <c r="D450" s="28" t="str">
        <f>IF($A450="","",_xll.ciqfunctions.udf.CIQ($A450,"IQ_TOTAL_REV",IQ_LTM,IQ_TODAY,"CHP",,$B$4))</f>
        <v/>
      </c>
      <c r="E450" s="28" t="str">
        <f>IF($A450="","",_xll.ciqfunctions.udf.CIQ($A450,"IQ_TOTAL_EQUITY",IQ_LTM,IQ_TODAY,"CHP",,$B$4))</f>
        <v/>
      </c>
      <c r="F450" s="28" t="str">
        <f>IF($A450="","",_xll.ciqfunctions.udf.CIQ($A450,"IQ_RETURN_CAPITAL_CHP",IQ_LTM,IQ_TODAY,"CHP"))</f>
        <v/>
      </c>
      <c r="G450" s="28" t="str">
        <f>IF($A450="","",_xll.ciqfunctions.udf.CIQ($A450,"IQ_RECURRING_EARN_ASSETS",IQ_LTM,IQ_TODAY,"CHP"))</f>
        <v/>
      </c>
      <c r="H450" s="28" t="str">
        <f>IF($A450="","",_xll.ciqfunctions.udf.CIQ($A450,"IQ_NET_WORKING_CAP_REV",IQ_LTM,IQ_TODAY,"CHP"))</f>
        <v/>
      </c>
      <c r="I450" s="28" t="str">
        <f>IF($A450="","",_xll.ciqfunctions.udf.CIQ($A450,"IQ_ASSET_TURNOVER",IQ_LTM,IQ_TODAY,"CHP"))</f>
        <v/>
      </c>
      <c r="J450" s="28" t="str">
        <f>IF($A450="","",_xll.ciqfunctions.udf.CIQ($A450,"IQ_INTAN_ASSETS_REV",IQ_LTM,IQ_TODAY,"CHP"))</f>
        <v/>
      </c>
      <c r="K450" s="28" t="str">
        <f>IF($A450="","",_xll.ciqfunctions.udf.CIQ($A450,"IQ_NET_WORKING_CAP_TOTAL_ASSETS",IQ_LTM,IQ_TODAY,"CHP"))</f>
        <v/>
      </c>
      <c r="L450" s="28" t="str">
        <f>IF($A450="","",_xll.ciqfunctions.udf.CIQ($A450,"IQ_AP_AR",IQ_LTM,IQ_TODAY,"CHP"))</f>
        <v/>
      </c>
      <c r="M450" s="28" t="str">
        <f>IF($A450="","",_xll.ciqfunctions.udf.CIQ($A450,"IQ_MGMT_RATE_RETURN",IQ_LTM,IQ_TODAY,"CHP"))</f>
        <v/>
      </c>
      <c r="N450" s="28" t="str">
        <f>IF($A450="","",_xll.ciqfunctions.udf.CIQ($A450,"IQ_GROSS_MARGIN",IQ_LTM,IQ_TODAY,"CHP"))</f>
        <v/>
      </c>
      <c r="O450" s="28" t="str">
        <f>IF($A450="","",_xll.ciqfunctions.udf.CIQ($A450,"IQ_EBITDA_MARGIN",IQ_LTM,IQ_TODAY,"CHP"))</f>
        <v/>
      </c>
      <c r="Q450" s="28" t="str">
        <f>IF($A450="","",_xll.ciqfunctions.udf.CIQ($A450,"IQ_FFO_INT",IQ_LTM,IQ_TODAY,"CHP"))</f>
        <v/>
      </c>
      <c r="R450" s="28" t="str">
        <f>IF($A450="","",_xll.ciqfunctions.udf.CIQ($A450,"IQ_EBITDA_INT",IQ_LTM,IQ_TODAY,"CHP"))</f>
        <v/>
      </c>
      <c r="S450" s="28" t="str">
        <f>IF($A450="","",_xll.ciqfunctions.udf.CIQ($A450,"IQ_FFO_TOTAL_DEBT",IQ_LTM,IQ_TODAY,"CHP"))</f>
        <v/>
      </c>
      <c r="T450" s="28" t="str">
        <f>IF($A450="","",_xll.ciqfunctions.udf.CIQ($A450,"IQ_NET_DEBT_EBITDA",IQ_LTM,IQ_TODAY,"CHP"))</f>
        <v/>
      </c>
      <c r="U450" s="28" t="str">
        <f>IF($A450="","",_xll.ciqfunctions.udf.CIQ($A450,"IQ_TOTAL_DEBT_CAP",IQ_LTM,IQ_TODAY,"CHP"))</f>
        <v/>
      </c>
      <c r="V450" s="28" t="str">
        <f>IF($A450="","",_xll.ciqfunctions.udf.CIQ($A450,"IQ_DEBT_TOTAL_LIAB",IQ_LTM,IQ_TODAY,"CHP"))</f>
        <v/>
      </c>
      <c r="W450" s="28" t="str">
        <f>IF($A450="","",_xll.ciqfunctions.udf.CIQ($A450,"IQ_TOTAL_DEBT_TOTAL_REV",IQ_LTM,IQ_TODAY,"CHP"))</f>
        <v/>
      </c>
      <c r="Y450" s="28" t="str">
        <f>IF($A450="","",_xll.ciqfunctions.udf.CIQ($A450,"IQ_FFO_PLUS_CASH_ST_DEBT",IQ_LTM,IQ_TODAY,"CHP"))</f>
        <v/>
      </c>
      <c r="Z450" s="28" t="str">
        <f>IF($A450="","",_xll.ciqfunctions.udf.CIQ($A450,"IQ_FFO_GROSS_PROFIT",IQ_LTM,IQ_TODAY,"CHP"))</f>
        <v/>
      </c>
      <c r="AA450" s="28" t="str">
        <f>IF($A450="","",_xll.ciqfunctions.udf.CIQ($A450,"IQ_BASIC_DEFENSE_INTERVAL",IQ_LTM,IQ_TODAY,"CHP"))</f>
        <v/>
      </c>
      <c r="AB450" s="28" t="str">
        <f>IF($A450="","",_xll.ciqfunctions.udf.CIQ($A450,"IQ_CURRENT_RATIO",IQ_LTM,IQ_TODAY,"CHP"))</f>
        <v/>
      </c>
      <c r="AC450" s="28" t="str">
        <f>IF($A450="","",_xll.ciqfunctions.udf.CIQ($A450,"IQ_QUICK_RATIO",IQ_LTM,IQ_TODAY,"CHP"))</f>
        <v/>
      </c>
    </row>
    <row r="451" spans="3:29" ht="12.75" customHeight="1" x14ac:dyDescent="0.2">
      <c r="C451" s="37" t="str">
        <f>IF($A451="","",_xll.ciqfunctions.udf.CIQ($A451,"IQ_PERIODDATE",IQ_LTM,IQ_TODAY,"CHP"))</f>
        <v/>
      </c>
      <c r="D451" s="28" t="str">
        <f>IF($A451="","",_xll.ciqfunctions.udf.CIQ($A451,"IQ_TOTAL_REV",IQ_LTM,IQ_TODAY,"CHP",,$B$4))</f>
        <v/>
      </c>
      <c r="E451" s="28" t="str">
        <f>IF($A451="","",_xll.ciqfunctions.udf.CIQ($A451,"IQ_TOTAL_EQUITY",IQ_LTM,IQ_TODAY,"CHP",,$B$4))</f>
        <v/>
      </c>
      <c r="F451" s="28" t="str">
        <f>IF($A451="","",_xll.ciqfunctions.udf.CIQ($A451,"IQ_RETURN_CAPITAL_CHP",IQ_LTM,IQ_TODAY,"CHP"))</f>
        <v/>
      </c>
      <c r="G451" s="28" t="str">
        <f>IF($A451="","",_xll.ciqfunctions.udf.CIQ($A451,"IQ_RECURRING_EARN_ASSETS",IQ_LTM,IQ_TODAY,"CHP"))</f>
        <v/>
      </c>
      <c r="H451" s="28" t="str">
        <f>IF($A451="","",_xll.ciqfunctions.udf.CIQ($A451,"IQ_NET_WORKING_CAP_REV",IQ_LTM,IQ_TODAY,"CHP"))</f>
        <v/>
      </c>
      <c r="I451" s="28" t="str">
        <f>IF($A451="","",_xll.ciqfunctions.udf.CIQ($A451,"IQ_ASSET_TURNOVER",IQ_LTM,IQ_TODAY,"CHP"))</f>
        <v/>
      </c>
      <c r="J451" s="28" t="str">
        <f>IF($A451="","",_xll.ciqfunctions.udf.CIQ($A451,"IQ_INTAN_ASSETS_REV",IQ_LTM,IQ_TODAY,"CHP"))</f>
        <v/>
      </c>
      <c r="K451" s="28" t="str">
        <f>IF($A451="","",_xll.ciqfunctions.udf.CIQ($A451,"IQ_NET_WORKING_CAP_TOTAL_ASSETS",IQ_LTM,IQ_TODAY,"CHP"))</f>
        <v/>
      </c>
      <c r="L451" s="28" t="str">
        <f>IF($A451="","",_xll.ciqfunctions.udf.CIQ($A451,"IQ_AP_AR",IQ_LTM,IQ_TODAY,"CHP"))</f>
        <v/>
      </c>
      <c r="M451" s="28" t="str">
        <f>IF($A451="","",_xll.ciqfunctions.udf.CIQ($A451,"IQ_MGMT_RATE_RETURN",IQ_LTM,IQ_TODAY,"CHP"))</f>
        <v/>
      </c>
      <c r="N451" s="28" t="str">
        <f>IF($A451="","",_xll.ciqfunctions.udf.CIQ($A451,"IQ_GROSS_MARGIN",IQ_LTM,IQ_TODAY,"CHP"))</f>
        <v/>
      </c>
      <c r="O451" s="28" t="str">
        <f>IF($A451="","",_xll.ciqfunctions.udf.CIQ($A451,"IQ_EBITDA_MARGIN",IQ_LTM,IQ_TODAY,"CHP"))</f>
        <v/>
      </c>
      <c r="Q451" s="28" t="str">
        <f>IF($A451="","",_xll.ciqfunctions.udf.CIQ($A451,"IQ_FFO_INT",IQ_LTM,IQ_TODAY,"CHP"))</f>
        <v/>
      </c>
      <c r="R451" s="28" t="str">
        <f>IF($A451="","",_xll.ciqfunctions.udf.CIQ($A451,"IQ_EBITDA_INT",IQ_LTM,IQ_TODAY,"CHP"))</f>
        <v/>
      </c>
      <c r="S451" s="28" t="str">
        <f>IF($A451="","",_xll.ciqfunctions.udf.CIQ($A451,"IQ_FFO_TOTAL_DEBT",IQ_LTM,IQ_TODAY,"CHP"))</f>
        <v/>
      </c>
      <c r="T451" s="28" t="str">
        <f>IF($A451="","",_xll.ciqfunctions.udf.CIQ($A451,"IQ_NET_DEBT_EBITDA",IQ_LTM,IQ_TODAY,"CHP"))</f>
        <v/>
      </c>
      <c r="U451" s="28" t="str">
        <f>IF($A451="","",_xll.ciqfunctions.udf.CIQ($A451,"IQ_TOTAL_DEBT_CAP",IQ_LTM,IQ_TODAY,"CHP"))</f>
        <v/>
      </c>
      <c r="V451" s="28" t="str">
        <f>IF($A451="","",_xll.ciqfunctions.udf.CIQ($A451,"IQ_DEBT_TOTAL_LIAB",IQ_LTM,IQ_TODAY,"CHP"))</f>
        <v/>
      </c>
      <c r="W451" s="28" t="str">
        <f>IF($A451="","",_xll.ciqfunctions.udf.CIQ($A451,"IQ_TOTAL_DEBT_TOTAL_REV",IQ_LTM,IQ_TODAY,"CHP"))</f>
        <v/>
      </c>
      <c r="Y451" s="28" t="str">
        <f>IF($A451="","",_xll.ciqfunctions.udf.CIQ($A451,"IQ_FFO_PLUS_CASH_ST_DEBT",IQ_LTM,IQ_TODAY,"CHP"))</f>
        <v/>
      </c>
      <c r="Z451" s="28" t="str">
        <f>IF($A451="","",_xll.ciqfunctions.udf.CIQ($A451,"IQ_FFO_GROSS_PROFIT",IQ_LTM,IQ_TODAY,"CHP"))</f>
        <v/>
      </c>
      <c r="AA451" s="28" t="str">
        <f>IF($A451="","",_xll.ciqfunctions.udf.CIQ($A451,"IQ_BASIC_DEFENSE_INTERVAL",IQ_LTM,IQ_TODAY,"CHP"))</f>
        <v/>
      </c>
      <c r="AB451" s="28" t="str">
        <f>IF($A451="","",_xll.ciqfunctions.udf.CIQ($A451,"IQ_CURRENT_RATIO",IQ_LTM,IQ_TODAY,"CHP"))</f>
        <v/>
      </c>
      <c r="AC451" s="28" t="str">
        <f>IF($A451="","",_xll.ciqfunctions.udf.CIQ($A451,"IQ_QUICK_RATIO",IQ_LTM,IQ_TODAY,"CHP"))</f>
        <v/>
      </c>
    </row>
    <row r="452" spans="3:29" ht="12.75" customHeight="1" x14ac:dyDescent="0.2">
      <c r="C452" s="37" t="str">
        <f>IF($A452="","",_xll.ciqfunctions.udf.CIQ($A452,"IQ_PERIODDATE",IQ_LTM,IQ_TODAY,"CHP"))</f>
        <v/>
      </c>
      <c r="D452" s="28" t="str">
        <f>IF($A452="","",_xll.ciqfunctions.udf.CIQ($A452,"IQ_TOTAL_REV",IQ_LTM,IQ_TODAY,"CHP",,$B$4))</f>
        <v/>
      </c>
      <c r="E452" s="28" t="str">
        <f>IF($A452="","",_xll.ciqfunctions.udf.CIQ($A452,"IQ_TOTAL_EQUITY",IQ_LTM,IQ_TODAY,"CHP",,$B$4))</f>
        <v/>
      </c>
      <c r="F452" s="28" t="str">
        <f>IF($A452="","",_xll.ciqfunctions.udf.CIQ($A452,"IQ_RETURN_CAPITAL_CHP",IQ_LTM,IQ_TODAY,"CHP"))</f>
        <v/>
      </c>
      <c r="G452" s="28" t="str">
        <f>IF($A452="","",_xll.ciqfunctions.udf.CIQ($A452,"IQ_RECURRING_EARN_ASSETS",IQ_LTM,IQ_TODAY,"CHP"))</f>
        <v/>
      </c>
      <c r="H452" s="28" t="str">
        <f>IF($A452="","",_xll.ciqfunctions.udf.CIQ($A452,"IQ_NET_WORKING_CAP_REV",IQ_LTM,IQ_TODAY,"CHP"))</f>
        <v/>
      </c>
      <c r="I452" s="28" t="str">
        <f>IF($A452="","",_xll.ciqfunctions.udf.CIQ($A452,"IQ_ASSET_TURNOVER",IQ_LTM,IQ_TODAY,"CHP"))</f>
        <v/>
      </c>
      <c r="J452" s="28" t="str">
        <f>IF($A452="","",_xll.ciqfunctions.udf.CIQ($A452,"IQ_INTAN_ASSETS_REV",IQ_LTM,IQ_TODAY,"CHP"))</f>
        <v/>
      </c>
      <c r="K452" s="28" t="str">
        <f>IF($A452="","",_xll.ciqfunctions.udf.CIQ($A452,"IQ_NET_WORKING_CAP_TOTAL_ASSETS",IQ_LTM,IQ_TODAY,"CHP"))</f>
        <v/>
      </c>
      <c r="L452" s="28" t="str">
        <f>IF($A452="","",_xll.ciqfunctions.udf.CIQ($A452,"IQ_AP_AR",IQ_LTM,IQ_TODAY,"CHP"))</f>
        <v/>
      </c>
      <c r="M452" s="28" t="str">
        <f>IF($A452="","",_xll.ciqfunctions.udf.CIQ($A452,"IQ_MGMT_RATE_RETURN",IQ_LTM,IQ_TODAY,"CHP"))</f>
        <v/>
      </c>
      <c r="N452" s="28" t="str">
        <f>IF($A452="","",_xll.ciqfunctions.udf.CIQ($A452,"IQ_GROSS_MARGIN",IQ_LTM,IQ_TODAY,"CHP"))</f>
        <v/>
      </c>
      <c r="O452" s="28" t="str">
        <f>IF($A452="","",_xll.ciqfunctions.udf.CIQ($A452,"IQ_EBITDA_MARGIN",IQ_LTM,IQ_TODAY,"CHP"))</f>
        <v/>
      </c>
      <c r="Q452" s="28" t="str">
        <f>IF($A452="","",_xll.ciqfunctions.udf.CIQ($A452,"IQ_FFO_INT",IQ_LTM,IQ_TODAY,"CHP"))</f>
        <v/>
      </c>
      <c r="R452" s="28" t="str">
        <f>IF($A452="","",_xll.ciqfunctions.udf.CIQ($A452,"IQ_EBITDA_INT",IQ_LTM,IQ_TODAY,"CHP"))</f>
        <v/>
      </c>
      <c r="S452" s="28" t="str">
        <f>IF($A452="","",_xll.ciqfunctions.udf.CIQ($A452,"IQ_FFO_TOTAL_DEBT",IQ_LTM,IQ_TODAY,"CHP"))</f>
        <v/>
      </c>
      <c r="T452" s="28" t="str">
        <f>IF($A452="","",_xll.ciqfunctions.udf.CIQ($A452,"IQ_NET_DEBT_EBITDA",IQ_LTM,IQ_TODAY,"CHP"))</f>
        <v/>
      </c>
      <c r="U452" s="28" t="str">
        <f>IF($A452="","",_xll.ciqfunctions.udf.CIQ($A452,"IQ_TOTAL_DEBT_CAP",IQ_LTM,IQ_TODAY,"CHP"))</f>
        <v/>
      </c>
      <c r="V452" s="28" t="str">
        <f>IF($A452="","",_xll.ciqfunctions.udf.CIQ($A452,"IQ_DEBT_TOTAL_LIAB",IQ_LTM,IQ_TODAY,"CHP"))</f>
        <v/>
      </c>
      <c r="W452" s="28" t="str">
        <f>IF($A452="","",_xll.ciqfunctions.udf.CIQ($A452,"IQ_TOTAL_DEBT_TOTAL_REV",IQ_LTM,IQ_TODAY,"CHP"))</f>
        <v/>
      </c>
      <c r="Y452" s="28" t="str">
        <f>IF($A452="","",_xll.ciqfunctions.udf.CIQ($A452,"IQ_FFO_PLUS_CASH_ST_DEBT",IQ_LTM,IQ_TODAY,"CHP"))</f>
        <v/>
      </c>
      <c r="Z452" s="28" t="str">
        <f>IF($A452="","",_xll.ciqfunctions.udf.CIQ($A452,"IQ_FFO_GROSS_PROFIT",IQ_LTM,IQ_TODAY,"CHP"))</f>
        <v/>
      </c>
      <c r="AA452" s="28" t="str">
        <f>IF($A452="","",_xll.ciqfunctions.udf.CIQ($A452,"IQ_BASIC_DEFENSE_INTERVAL",IQ_LTM,IQ_TODAY,"CHP"))</f>
        <v/>
      </c>
      <c r="AB452" s="28" t="str">
        <f>IF($A452="","",_xll.ciqfunctions.udf.CIQ($A452,"IQ_CURRENT_RATIO",IQ_LTM,IQ_TODAY,"CHP"))</f>
        <v/>
      </c>
      <c r="AC452" s="28" t="str">
        <f>IF($A452="","",_xll.ciqfunctions.udf.CIQ($A452,"IQ_QUICK_RATIO",IQ_LTM,IQ_TODAY,"CHP"))</f>
        <v/>
      </c>
    </row>
    <row r="453" spans="3:29" ht="12.75" customHeight="1" x14ac:dyDescent="0.2">
      <c r="C453" s="37" t="str">
        <f>IF($A453="","",_xll.ciqfunctions.udf.CIQ($A453,"IQ_PERIODDATE",IQ_LTM,IQ_TODAY,"CHP"))</f>
        <v/>
      </c>
      <c r="D453" s="28" t="str">
        <f>IF($A453="","",_xll.ciqfunctions.udf.CIQ($A453,"IQ_TOTAL_REV",IQ_LTM,IQ_TODAY,"CHP",,$B$4))</f>
        <v/>
      </c>
      <c r="E453" s="28" t="str">
        <f>IF($A453="","",_xll.ciqfunctions.udf.CIQ($A453,"IQ_TOTAL_EQUITY",IQ_LTM,IQ_TODAY,"CHP",,$B$4))</f>
        <v/>
      </c>
      <c r="F453" s="28" t="str">
        <f>IF($A453="","",_xll.ciqfunctions.udf.CIQ($A453,"IQ_RETURN_CAPITAL_CHP",IQ_LTM,IQ_TODAY,"CHP"))</f>
        <v/>
      </c>
      <c r="G453" s="28" t="str">
        <f>IF($A453="","",_xll.ciqfunctions.udf.CIQ($A453,"IQ_RECURRING_EARN_ASSETS",IQ_LTM,IQ_TODAY,"CHP"))</f>
        <v/>
      </c>
      <c r="H453" s="28" t="str">
        <f>IF($A453="","",_xll.ciqfunctions.udf.CIQ($A453,"IQ_NET_WORKING_CAP_REV",IQ_LTM,IQ_TODAY,"CHP"))</f>
        <v/>
      </c>
      <c r="I453" s="28" t="str">
        <f>IF($A453="","",_xll.ciqfunctions.udf.CIQ($A453,"IQ_ASSET_TURNOVER",IQ_LTM,IQ_TODAY,"CHP"))</f>
        <v/>
      </c>
      <c r="J453" s="28" t="str">
        <f>IF($A453="","",_xll.ciqfunctions.udf.CIQ($A453,"IQ_INTAN_ASSETS_REV",IQ_LTM,IQ_TODAY,"CHP"))</f>
        <v/>
      </c>
      <c r="K453" s="28" t="str">
        <f>IF($A453="","",_xll.ciqfunctions.udf.CIQ($A453,"IQ_NET_WORKING_CAP_TOTAL_ASSETS",IQ_LTM,IQ_TODAY,"CHP"))</f>
        <v/>
      </c>
      <c r="L453" s="28" t="str">
        <f>IF($A453="","",_xll.ciqfunctions.udf.CIQ($A453,"IQ_AP_AR",IQ_LTM,IQ_TODAY,"CHP"))</f>
        <v/>
      </c>
      <c r="M453" s="28" t="str">
        <f>IF($A453="","",_xll.ciqfunctions.udf.CIQ($A453,"IQ_MGMT_RATE_RETURN",IQ_LTM,IQ_TODAY,"CHP"))</f>
        <v/>
      </c>
      <c r="N453" s="28" t="str">
        <f>IF($A453="","",_xll.ciqfunctions.udf.CIQ($A453,"IQ_GROSS_MARGIN",IQ_LTM,IQ_TODAY,"CHP"))</f>
        <v/>
      </c>
      <c r="O453" s="28" t="str">
        <f>IF($A453="","",_xll.ciqfunctions.udf.CIQ($A453,"IQ_EBITDA_MARGIN",IQ_LTM,IQ_TODAY,"CHP"))</f>
        <v/>
      </c>
      <c r="Q453" s="28" t="str">
        <f>IF($A453="","",_xll.ciqfunctions.udf.CIQ($A453,"IQ_FFO_INT",IQ_LTM,IQ_TODAY,"CHP"))</f>
        <v/>
      </c>
      <c r="R453" s="28" t="str">
        <f>IF($A453="","",_xll.ciqfunctions.udf.CIQ($A453,"IQ_EBITDA_INT",IQ_LTM,IQ_TODAY,"CHP"))</f>
        <v/>
      </c>
      <c r="S453" s="28" t="str">
        <f>IF($A453="","",_xll.ciqfunctions.udf.CIQ($A453,"IQ_FFO_TOTAL_DEBT",IQ_LTM,IQ_TODAY,"CHP"))</f>
        <v/>
      </c>
      <c r="T453" s="28" t="str">
        <f>IF($A453="","",_xll.ciqfunctions.udf.CIQ($A453,"IQ_NET_DEBT_EBITDA",IQ_LTM,IQ_TODAY,"CHP"))</f>
        <v/>
      </c>
      <c r="U453" s="28" t="str">
        <f>IF($A453="","",_xll.ciqfunctions.udf.CIQ($A453,"IQ_TOTAL_DEBT_CAP",IQ_LTM,IQ_TODAY,"CHP"))</f>
        <v/>
      </c>
      <c r="V453" s="28" t="str">
        <f>IF($A453="","",_xll.ciqfunctions.udf.CIQ($A453,"IQ_DEBT_TOTAL_LIAB",IQ_LTM,IQ_TODAY,"CHP"))</f>
        <v/>
      </c>
      <c r="W453" s="28" t="str">
        <f>IF($A453="","",_xll.ciqfunctions.udf.CIQ($A453,"IQ_TOTAL_DEBT_TOTAL_REV",IQ_LTM,IQ_TODAY,"CHP"))</f>
        <v/>
      </c>
      <c r="Y453" s="28" t="str">
        <f>IF($A453="","",_xll.ciqfunctions.udf.CIQ($A453,"IQ_FFO_PLUS_CASH_ST_DEBT",IQ_LTM,IQ_TODAY,"CHP"))</f>
        <v/>
      </c>
      <c r="Z453" s="28" t="str">
        <f>IF($A453="","",_xll.ciqfunctions.udf.CIQ($A453,"IQ_FFO_GROSS_PROFIT",IQ_LTM,IQ_TODAY,"CHP"))</f>
        <v/>
      </c>
      <c r="AA453" s="28" t="str">
        <f>IF($A453="","",_xll.ciqfunctions.udf.CIQ($A453,"IQ_BASIC_DEFENSE_INTERVAL",IQ_LTM,IQ_TODAY,"CHP"))</f>
        <v/>
      </c>
      <c r="AB453" s="28" t="str">
        <f>IF($A453="","",_xll.ciqfunctions.udf.CIQ($A453,"IQ_CURRENT_RATIO",IQ_LTM,IQ_TODAY,"CHP"))</f>
        <v/>
      </c>
      <c r="AC453" s="28" t="str">
        <f>IF($A453="","",_xll.ciqfunctions.udf.CIQ($A453,"IQ_QUICK_RATIO",IQ_LTM,IQ_TODAY,"CHP"))</f>
        <v/>
      </c>
    </row>
    <row r="454" spans="3:29" ht="12.75" customHeight="1" x14ac:dyDescent="0.2">
      <c r="C454" s="37" t="str">
        <f>IF($A454="","",_xll.ciqfunctions.udf.CIQ($A454,"IQ_PERIODDATE",IQ_LTM,IQ_TODAY,"CHP"))</f>
        <v/>
      </c>
      <c r="D454" s="28" t="str">
        <f>IF($A454="","",_xll.ciqfunctions.udf.CIQ($A454,"IQ_TOTAL_REV",IQ_LTM,IQ_TODAY,"CHP",,$B$4))</f>
        <v/>
      </c>
      <c r="E454" s="28" t="str">
        <f>IF($A454="","",_xll.ciqfunctions.udf.CIQ($A454,"IQ_TOTAL_EQUITY",IQ_LTM,IQ_TODAY,"CHP",,$B$4))</f>
        <v/>
      </c>
      <c r="F454" s="28" t="str">
        <f>IF($A454="","",_xll.ciqfunctions.udf.CIQ($A454,"IQ_RETURN_CAPITAL_CHP",IQ_LTM,IQ_TODAY,"CHP"))</f>
        <v/>
      </c>
      <c r="G454" s="28" t="str">
        <f>IF($A454="","",_xll.ciqfunctions.udf.CIQ($A454,"IQ_RECURRING_EARN_ASSETS",IQ_LTM,IQ_TODAY,"CHP"))</f>
        <v/>
      </c>
      <c r="H454" s="28" t="str">
        <f>IF($A454="","",_xll.ciqfunctions.udf.CIQ($A454,"IQ_NET_WORKING_CAP_REV",IQ_LTM,IQ_TODAY,"CHP"))</f>
        <v/>
      </c>
      <c r="I454" s="28" t="str">
        <f>IF($A454="","",_xll.ciqfunctions.udf.CIQ($A454,"IQ_ASSET_TURNOVER",IQ_LTM,IQ_TODAY,"CHP"))</f>
        <v/>
      </c>
      <c r="J454" s="28" t="str">
        <f>IF($A454="","",_xll.ciqfunctions.udf.CIQ($A454,"IQ_INTAN_ASSETS_REV",IQ_LTM,IQ_TODAY,"CHP"))</f>
        <v/>
      </c>
      <c r="K454" s="28" t="str">
        <f>IF($A454="","",_xll.ciqfunctions.udf.CIQ($A454,"IQ_NET_WORKING_CAP_TOTAL_ASSETS",IQ_LTM,IQ_TODAY,"CHP"))</f>
        <v/>
      </c>
      <c r="L454" s="28" t="str">
        <f>IF($A454="","",_xll.ciqfunctions.udf.CIQ($A454,"IQ_AP_AR",IQ_LTM,IQ_TODAY,"CHP"))</f>
        <v/>
      </c>
      <c r="M454" s="28" t="str">
        <f>IF($A454="","",_xll.ciqfunctions.udf.CIQ($A454,"IQ_MGMT_RATE_RETURN",IQ_LTM,IQ_TODAY,"CHP"))</f>
        <v/>
      </c>
      <c r="N454" s="28" t="str">
        <f>IF($A454="","",_xll.ciqfunctions.udf.CIQ($A454,"IQ_GROSS_MARGIN",IQ_LTM,IQ_TODAY,"CHP"))</f>
        <v/>
      </c>
      <c r="O454" s="28" t="str">
        <f>IF($A454="","",_xll.ciqfunctions.udf.CIQ($A454,"IQ_EBITDA_MARGIN",IQ_LTM,IQ_TODAY,"CHP"))</f>
        <v/>
      </c>
      <c r="Q454" s="28" t="str">
        <f>IF($A454="","",_xll.ciqfunctions.udf.CIQ($A454,"IQ_FFO_INT",IQ_LTM,IQ_TODAY,"CHP"))</f>
        <v/>
      </c>
      <c r="R454" s="28" t="str">
        <f>IF($A454="","",_xll.ciqfunctions.udf.CIQ($A454,"IQ_EBITDA_INT",IQ_LTM,IQ_TODAY,"CHP"))</f>
        <v/>
      </c>
      <c r="S454" s="28" t="str">
        <f>IF($A454="","",_xll.ciqfunctions.udf.CIQ($A454,"IQ_FFO_TOTAL_DEBT",IQ_LTM,IQ_TODAY,"CHP"))</f>
        <v/>
      </c>
      <c r="T454" s="28" t="str">
        <f>IF($A454="","",_xll.ciqfunctions.udf.CIQ($A454,"IQ_NET_DEBT_EBITDA",IQ_LTM,IQ_TODAY,"CHP"))</f>
        <v/>
      </c>
      <c r="U454" s="28" t="str">
        <f>IF($A454="","",_xll.ciqfunctions.udf.CIQ($A454,"IQ_TOTAL_DEBT_CAP",IQ_LTM,IQ_TODAY,"CHP"))</f>
        <v/>
      </c>
      <c r="V454" s="28" t="str">
        <f>IF($A454="","",_xll.ciqfunctions.udf.CIQ($A454,"IQ_DEBT_TOTAL_LIAB",IQ_LTM,IQ_TODAY,"CHP"))</f>
        <v/>
      </c>
      <c r="W454" s="28" t="str">
        <f>IF($A454="","",_xll.ciqfunctions.udf.CIQ($A454,"IQ_TOTAL_DEBT_TOTAL_REV",IQ_LTM,IQ_TODAY,"CHP"))</f>
        <v/>
      </c>
      <c r="Y454" s="28" t="str">
        <f>IF($A454="","",_xll.ciqfunctions.udf.CIQ($A454,"IQ_FFO_PLUS_CASH_ST_DEBT",IQ_LTM,IQ_TODAY,"CHP"))</f>
        <v/>
      </c>
      <c r="Z454" s="28" t="str">
        <f>IF($A454="","",_xll.ciqfunctions.udf.CIQ($A454,"IQ_FFO_GROSS_PROFIT",IQ_LTM,IQ_TODAY,"CHP"))</f>
        <v/>
      </c>
      <c r="AA454" s="28" t="str">
        <f>IF($A454="","",_xll.ciqfunctions.udf.CIQ($A454,"IQ_BASIC_DEFENSE_INTERVAL",IQ_LTM,IQ_TODAY,"CHP"))</f>
        <v/>
      </c>
      <c r="AB454" s="28" t="str">
        <f>IF($A454="","",_xll.ciqfunctions.udf.CIQ($A454,"IQ_CURRENT_RATIO",IQ_LTM,IQ_TODAY,"CHP"))</f>
        <v/>
      </c>
      <c r="AC454" s="28" t="str">
        <f>IF($A454="","",_xll.ciqfunctions.udf.CIQ($A454,"IQ_QUICK_RATIO",IQ_LTM,IQ_TODAY,"CHP"))</f>
        <v/>
      </c>
    </row>
    <row r="455" spans="3:29" ht="12.75" customHeight="1" x14ac:dyDescent="0.2">
      <c r="C455" s="37" t="str">
        <f>IF($A455="","",_xll.ciqfunctions.udf.CIQ($A455,"IQ_PERIODDATE",IQ_LTM,IQ_TODAY,"CHP"))</f>
        <v/>
      </c>
      <c r="D455" s="28" t="str">
        <f>IF($A455="","",_xll.ciqfunctions.udf.CIQ($A455,"IQ_TOTAL_REV",IQ_LTM,IQ_TODAY,"CHP",,$B$4))</f>
        <v/>
      </c>
      <c r="E455" s="28" t="str">
        <f>IF($A455="","",_xll.ciqfunctions.udf.CIQ($A455,"IQ_TOTAL_EQUITY",IQ_LTM,IQ_TODAY,"CHP",,$B$4))</f>
        <v/>
      </c>
      <c r="F455" s="28" t="str">
        <f>IF($A455="","",_xll.ciqfunctions.udf.CIQ($A455,"IQ_RETURN_CAPITAL_CHP",IQ_LTM,IQ_TODAY,"CHP"))</f>
        <v/>
      </c>
      <c r="G455" s="28" t="str">
        <f>IF($A455="","",_xll.ciqfunctions.udf.CIQ($A455,"IQ_RECURRING_EARN_ASSETS",IQ_LTM,IQ_TODAY,"CHP"))</f>
        <v/>
      </c>
      <c r="H455" s="28" t="str">
        <f>IF($A455="","",_xll.ciqfunctions.udf.CIQ($A455,"IQ_NET_WORKING_CAP_REV",IQ_LTM,IQ_TODAY,"CHP"))</f>
        <v/>
      </c>
      <c r="I455" s="28" t="str">
        <f>IF($A455="","",_xll.ciqfunctions.udf.CIQ($A455,"IQ_ASSET_TURNOVER",IQ_LTM,IQ_TODAY,"CHP"))</f>
        <v/>
      </c>
      <c r="J455" s="28" t="str">
        <f>IF($A455="","",_xll.ciqfunctions.udf.CIQ($A455,"IQ_INTAN_ASSETS_REV",IQ_LTM,IQ_TODAY,"CHP"))</f>
        <v/>
      </c>
      <c r="K455" s="28" t="str">
        <f>IF($A455="","",_xll.ciqfunctions.udf.CIQ($A455,"IQ_NET_WORKING_CAP_TOTAL_ASSETS",IQ_LTM,IQ_TODAY,"CHP"))</f>
        <v/>
      </c>
      <c r="L455" s="28" t="str">
        <f>IF($A455="","",_xll.ciqfunctions.udf.CIQ($A455,"IQ_AP_AR",IQ_LTM,IQ_TODAY,"CHP"))</f>
        <v/>
      </c>
      <c r="M455" s="28" t="str">
        <f>IF($A455="","",_xll.ciqfunctions.udf.CIQ($A455,"IQ_MGMT_RATE_RETURN",IQ_LTM,IQ_TODAY,"CHP"))</f>
        <v/>
      </c>
      <c r="N455" s="28" t="str">
        <f>IF($A455="","",_xll.ciqfunctions.udf.CIQ($A455,"IQ_GROSS_MARGIN",IQ_LTM,IQ_TODAY,"CHP"))</f>
        <v/>
      </c>
      <c r="O455" s="28" t="str">
        <f>IF($A455="","",_xll.ciqfunctions.udf.CIQ($A455,"IQ_EBITDA_MARGIN",IQ_LTM,IQ_TODAY,"CHP"))</f>
        <v/>
      </c>
      <c r="Q455" s="28" t="str">
        <f>IF($A455="","",_xll.ciqfunctions.udf.CIQ($A455,"IQ_FFO_INT",IQ_LTM,IQ_TODAY,"CHP"))</f>
        <v/>
      </c>
      <c r="R455" s="28" t="str">
        <f>IF($A455="","",_xll.ciqfunctions.udf.CIQ($A455,"IQ_EBITDA_INT",IQ_LTM,IQ_TODAY,"CHP"))</f>
        <v/>
      </c>
      <c r="S455" s="28" t="str">
        <f>IF($A455="","",_xll.ciqfunctions.udf.CIQ($A455,"IQ_FFO_TOTAL_DEBT",IQ_LTM,IQ_TODAY,"CHP"))</f>
        <v/>
      </c>
      <c r="T455" s="28" t="str">
        <f>IF($A455="","",_xll.ciqfunctions.udf.CIQ($A455,"IQ_NET_DEBT_EBITDA",IQ_LTM,IQ_TODAY,"CHP"))</f>
        <v/>
      </c>
      <c r="U455" s="28" t="str">
        <f>IF($A455="","",_xll.ciqfunctions.udf.CIQ($A455,"IQ_TOTAL_DEBT_CAP",IQ_LTM,IQ_TODAY,"CHP"))</f>
        <v/>
      </c>
      <c r="V455" s="28" t="str">
        <f>IF($A455="","",_xll.ciqfunctions.udf.CIQ($A455,"IQ_DEBT_TOTAL_LIAB",IQ_LTM,IQ_TODAY,"CHP"))</f>
        <v/>
      </c>
      <c r="W455" s="28" t="str">
        <f>IF($A455="","",_xll.ciqfunctions.udf.CIQ($A455,"IQ_TOTAL_DEBT_TOTAL_REV",IQ_LTM,IQ_TODAY,"CHP"))</f>
        <v/>
      </c>
      <c r="Y455" s="28" t="str">
        <f>IF($A455="","",_xll.ciqfunctions.udf.CIQ($A455,"IQ_FFO_PLUS_CASH_ST_DEBT",IQ_LTM,IQ_TODAY,"CHP"))</f>
        <v/>
      </c>
      <c r="Z455" s="28" t="str">
        <f>IF($A455="","",_xll.ciqfunctions.udf.CIQ($A455,"IQ_FFO_GROSS_PROFIT",IQ_LTM,IQ_TODAY,"CHP"))</f>
        <v/>
      </c>
      <c r="AA455" s="28" t="str">
        <f>IF($A455="","",_xll.ciqfunctions.udf.CIQ($A455,"IQ_BASIC_DEFENSE_INTERVAL",IQ_LTM,IQ_TODAY,"CHP"))</f>
        <v/>
      </c>
      <c r="AB455" s="28" t="str">
        <f>IF($A455="","",_xll.ciqfunctions.udf.CIQ($A455,"IQ_CURRENT_RATIO",IQ_LTM,IQ_TODAY,"CHP"))</f>
        <v/>
      </c>
      <c r="AC455" s="28" t="str">
        <f>IF($A455="","",_xll.ciqfunctions.udf.CIQ($A455,"IQ_QUICK_RATIO",IQ_LTM,IQ_TODAY,"CHP"))</f>
        <v/>
      </c>
    </row>
    <row r="456" spans="3:29" ht="12.75" customHeight="1" x14ac:dyDescent="0.2">
      <c r="C456" s="37" t="str">
        <f>IF($A456="","",_xll.ciqfunctions.udf.CIQ($A456,"IQ_PERIODDATE",IQ_LTM,IQ_TODAY,"CHP"))</f>
        <v/>
      </c>
      <c r="D456" s="28" t="str">
        <f>IF($A456="","",_xll.ciqfunctions.udf.CIQ($A456,"IQ_TOTAL_REV",IQ_LTM,IQ_TODAY,"CHP",,$B$4))</f>
        <v/>
      </c>
      <c r="E456" s="28" t="str">
        <f>IF($A456="","",_xll.ciqfunctions.udf.CIQ($A456,"IQ_TOTAL_EQUITY",IQ_LTM,IQ_TODAY,"CHP",,$B$4))</f>
        <v/>
      </c>
      <c r="F456" s="28" t="str">
        <f>IF($A456="","",_xll.ciqfunctions.udf.CIQ($A456,"IQ_RETURN_CAPITAL_CHP",IQ_LTM,IQ_TODAY,"CHP"))</f>
        <v/>
      </c>
      <c r="G456" s="28" t="str">
        <f>IF($A456="","",_xll.ciqfunctions.udf.CIQ($A456,"IQ_RECURRING_EARN_ASSETS",IQ_LTM,IQ_TODAY,"CHP"))</f>
        <v/>
      </c>
      <c r="H456" s="28" t="str">
        <f>IF($A456="","",_xll.ciqfunctions.udf.CIQ($A456,"IQ_NET_WORKING_CAP_REV",IQ_LTM,IQ_TODAY,"CHP"))</f>
        <v/>
      </c>
      <c r="I456" s="28" t="str">
        <f>IF($A456="","",_xll.ciqfunctions.udf.CIQ($A456,"IQ_ASSET_TURNOVER",IQ_LTM,IQ_TODAY,"CHP"))</f>
        <v/>
      </c>
      <c r="J456" s="28" t="str">
        <f>IF($A456="","",_xll.ciqfunctions.udf.CIQ($A456,"IQ_INTAN_ASSETS_REV",IQ_LTM,IQ_TODAY,"CHP"))</f>
        <v/>
      </c>
      <c r="K456" s="28" t="str">
        <f>IF($A456="","",_xll.ciqfunctions.udf.CIQ($A456,"IQ_NET_WORKING_CAP_TOTAL_ASSETS",IQ_LTM,IQ_TODAY,"CHP"))</f>
        <v/>
      </c>
      <c r="L456" s="28" t="str">
        <f>IF($A456="","",_xll.ciqfunctions.udf.CIQ($A456,"IQ_AP_AR",IQ_LTM,IQ_TODAY,"CHP"))</f>
        <v/>
      </c>
      <c r="M456" s="28" t="str">
        <f>IF($A456="","",_xll.ciqfunctions.udf.CIQ($A456,"IQ_MGMT_RATE_RETURN",IQ_LTM,IQ_TODAY,"CHP"))</f>
        <v/>
      </c>
      <c r="N456" s="28" t="str">
        <f>IF($A456="","",_xll.ciqfunctions.udf.CIQ($A456,"IQ_GROSS_MARGIN",IQ_LTM,IQ_TODAY,"CHP"))</f>
        <v/>
      </c>
      <c r="O456" s="28" t="str">
        <f>IF($A456="","",_xll.ciqfunctions.udf.CIQ($A456,"IQ_EBITDA_MARGIN",IQ_LTM,IQ_TODAY,"CHP"))</f>
        <v/>
      </c>
      <c r="Q456" s="28" t="str">
        <f>IF($A456="","",_xll.ciqfunctions.udf.CIQ($A456,"IQ_FFO_INT",IQ_LTM,IQ_TODAY,"CHP"))</f>
        <v/>
      </c>
      <c r="R456" s="28" t="str">
        <f>IF($A456="","",_xll.ciqfunctions.udf.CIQ($A456,"IQ_EBITDA_INT",IQ_LTM,IQ_TODAY,"CHP"))</f>
        <v/>
      </c>
      <c r="S456" s="28" t="str">
        <f>IF($A456="","",_xll.ciqfunctions.udf.CIQ($A456,"IQ_FFO_TOTAL_DEBT",IQ_LTM,IQ_TODAY,"CHP"))</f>
        <v/>
      </c>
      <c r="T456" s="28" t="str">
        <f>IF($A456="","",_xll.ciqfunctions.udf.CIQ($A456,"IQ_NET_DEBT_EBITDA",IQ_LTM,IQ_TODAY,"CHP"))</f>
        <v/>
      </c>
      <c r="U456" s="28" t="str">
        <f>IF($A456="","",_xll.ciqfunctions.udf.CIQ($A456,"IQ_TOTAL_DEBT_CAP",IQ_LTM,IQ_TODAY,"CHP"))</f>
        <v/>
      </c>
      <c r="V456" s="28" t="str">
        <f>IF($A456="","",_xll.ciqfunctions.udf.CIQ($A456,"IQ_DEBT_TOTAL_LIAB",IQ_LTM,IQ_TODAY,"CHP"))</f>
        <v/>
      </c>
      <c r="W456" s="28" t="str">
        <f>IF($A456="","",_xll.ciqfunctions.udf.CIQ($A456,"IQ_TOTAL_DEBT_TOTAL_REV",IQ_LTM,IQ_TODAY,"CHP"))</f>
        <v/>
      </c>
      <c r="Y456" s="28" t="str">
        <f>IF($A456="","",_xll.ciqfunctions.udf.CIQ($A456,"IQ_FFO_PLUS_CASH_ST_DEBT",IQ_LTM,IQ_TODAY,"CHP"))</f>
        <v/>
      </c>
      <c r="Z456" s="28" t="str">
        <f>IF($A456="","",_xll.ciqfunctions.udf.CIQ($A456,"IQ_FFO_GROSS_PROFIT",IQ_LTM,IQ_TODAY,"CHP"))</f>
        <v/>
      </c>
      <c r="AA456" s="28" t="str">
        <f>IF($A456="","",_xll.ciqfunctions.udf.CIQ($A456,"IQ_BASIC_DEFENSE_INTERVAL",IQ_LTM,IQ_TODAY,"CHP"))</f>
        <v/>
      </c>
      <c r="AB456" s="28" t="str">
        <f>IF($A456="","",_xll.ciqfunctions.udf.CIQ($A456,"IQ_CURRENT_RATIO",IQ_LTM,IQ_TODAY,"CHP"))</f>
        <v/>
      </c>
      <c r="AC456" s="28" t="str">
        <f>IF($A456="","",_xll.ciqfunctions.udf.CIQ($A456,"IQ_QUICK_RATIO",IQ_LTM,IQ_TODAY,"CHP"))</f>
        <v/>
      </c>
    </row>
    <row r="457" spans="3:29" ht="12.75" customHeight="1" x14ac:dyDescent="0.2">
      <c r="C457" s="37" t="str">
        <f>IF($A457="","",_xll.ciqfunctions.udf.CIQ($A457,"IQ_PERIODDATE",IQ_LTM,IQ_TODAY,"CHP"))</f>
        <v/>
      </c>
      <c r="D457" s="28" t="str">
        <f>IF($A457="","",_xll.ciqfunctions.udf.CIQ($A457,"IQ_TOTAL_REV",IQ_LTM,IQ_TODAY,"CHP",,$B$4))</f>
        <v/>
      </c>
      <c r="E457" s="28" t="str">
        <f>IF($A457="","",_xll.ciqfunctions.udf.CIQ($A457,"IQ_TOTAL_EQUITY",IQ_LTM,IQ_TODAY,"CHP",,$B$4))</f>
        <v/>
      </c>
      <c r="F457" s="28" t="str">
        <f>IF($A457="","",_xll.ciqfunctions.udf.CIQ($A457,"IQ_RETURN_CAPITAL_CHP",IQ_LTM,IQ_TODAY,"CHP"))</f>
        <v/>
      </c>
      <c r="G457" s="28" t="str">
        <f>IF($A457="","",_xll.ciqfunctions.udf.CIQ($A457,"IQ_RECURRING_EARN_ASSETS",IQ_LTM,IQ_TODAY,"CHP"))</f>
        <v/>
      </c>
      <c r="H457" s="28" t="str">
        <f>IF($A457="","",_xll.ciqfunctions.udf.CIQ($A457,"IQ_NET_WORKING_CAP_REV",IQ_LTM,IQ_TODAY,"CHP"))</f>
        <v/>
      </c>
      <c r="I457" s="28" t="str">
        <f>IF($A457="","",_xll.ciqfunctions.udf.CIQ($A457,"IQ_ASSET_TURNOVER",IQ_LTM,IQ_TODAY,"CHP"))</f>
        <v/>
      </c>
      <c r="J457" s="28" t="str">
        <f>IF($A457="","",_xll.ciqfunctions.udf.CIQ($A457,"IQ_INTAN_ASSETS_REV",IQ_LTM,IQ_TODAY,"CHP"))</f>
        <v/>
      </c>
      <c r="K457" s="28" t="str">
        <f>IF($A457="","",_xll.ciqfunctions.udf.CIQ($A457,"IQ_NET_WORKING_CAP_TOTAL_ASSETS",IQ_LTM,IQ_TODAY,"CHP"))</f>
        <v/>
      </c>
      <c r="L457" s="28" t="str">
        <f>IF($A457="","",_xll.ciqfunctions.udf.CIQ($A457,"IQ_AP_AR",IQ_LTM,IQ_TODAY,"CHP"))</f>
        <v/>
      </c>
      <c r="M457" s="28" t="str">
        <f>IF($A457="","",_xll.ciqfunctions.udf.CIQ($A457,"IQ_MGMT_RATE_RETURN",IQ_LTM,IQ_TODAY,"CHP"))</f>
        <v/>
      </c>
      <c r="N457" s="28" t="str">
        <f>IF($A457="","",_xll.ciqfunctions.udf.CIQ($A457,"IQ_GROSS_MARGIN",IQ_LTM,IQ_TODAY,"CHP"))</f>
        <v/>
      </c>
      <c r="O457" s="28" t="str">
        <f>IF($A457="","",_xll.ciqfunctions.udf.CIQ($A457,"IQ_EBITDA_MARGIN",IQ_LTM,IQ_TODAY,"CHP"))</f>
        <v/>
      </c>
      <c r="Q457" s="28" t="str">
        <f>IF($A457="","",_xll.ciqfunctions.udf.CIQ($A457,"IQ_FFO_INT",IQ_LTM,IQ_TODAY,"CHP"))</f>
        <v/>
      </c>
      <c r="R457" s="28" t="str">
        <f>IF($A457="","",_xll.ciqfunctions.udf.CIQ($A457,"IQ_EBITDA_INT",IQ_LTM,IQ_TODAY,"CHP"))</f>
        <v/>
      </c>
      <c r="S457" s="28" t="str">
        <f>IF($A457="","",_xll.ciqfunctions.udf.CIQ($A457,"IQ_FFO_TOTAL_DEBT",IQ_LTM,IQ_TODAY,"CHP"))</f>
        <v/>
      </c>
      <c r="T457" s="28" t="str">
        <f>IF($A457="","",_xll.ciqfunctions.udf.CIQ($A457,"IQ_NET_DEBT_EBITDA",IQ_LTM,IQ_TODAY,"CHP"))</f>
        <v/>
      </c>
      <c r="U457" s="28" t="str">
        <f>IF($A457="","",_xll.ciqfunctions.udf.CIQ($A457,"IQ_TOTAL_DEBT_CAP",IQ_LTM,IQ_TODAY,"CHP"))</f>
        <v/>
      </c>
      <c r="V457" s="28" t="str">
        <f>IF($A457="","",_xll.ciqfunctions.udf.CIQ($A457,"IQ_DEBT_TOTAL_LIAB",IQ_LTM,IQ_TODAY,"CHP"))</f>
        <v/>
      </c>
      <c r="W457" s="28" t="str">
        <f>IF($A457="","",_xll.ciqfunctions.udf.CIQ($A457,"IQ_TOTAL_DEBT_TOTAL_REV",IQ_LTM,IQ_TODAY,"CHP"))</f>
        <v/>
      </c>
      <c r="Y457" s="28" t="str">
        <f>IF($A457="","",_xll.ciqfunctions.udf.CIQ($A457,"IQ_FFO_PLUS_CASH_ST_DEBT",IQ_LTM,IQ_TODAY,"CHP"))</f>
        <v/>
      </c>
      <c r="Z457" s="28" t="str">
        <f>IF($A457="","",_xll.ciqfunctions.udf.CIQ($A457,"IQ_FFO_GROSS_PROFIT",IQ_LTM,IQ_TODAY,"CHP"))</f>
        <v/>
      </c>
      <c r="AA457" s="28" t="str">
        <f>IF($A457="","",_xll.ciqfunctions.udf.CIQ($A457,"IQ_BASIC_DEFENSE_INTERVAL",IQ_LTM,IQ_TODAY,"CHP"))</f>
        <v/>
      </c>
      <c r="AB457" s="28" t="str">
        <f>IF($A457="","",_xll.ciqfunctions.udf.CIQ($A457,"IQ_CURRENT_RATIO",IQ_LTM,IQ_TODAY,"CHP"))</f>
        <v/>
      </c>
      <c r="AC457" s="28" t="str">
        <f>IF($A457="","",_xll.ciqfunctions.udf.CIQ($A457,"IQ_QUICK_RATIO",IQ_LTM,IQ_TODAY,"CHP"))</f>
        <v/>
      </c>
    </row>
    <row r="458" spans="3:29" ht="12.75" customHeight="1" x14ac:dyDescent="0.2">
      <c r="C458" s="37" t="str">
        <f>IF($A458="","",_xll.ciqfunctions.udf.CIQ($A458,"IQ_PERIODDATE",IQ_LTM,IQ_TODAY,"CHP"))</f>
        <v/>
      </c>
      <c r="D458" s="28" t="str">
        <f>IF($A458="","",_xll.ciqfunctions.udf.CIQ($A458,"IQ_TOTAL_REV",IQ_LTM,IQ_TODAY,"CHP",,$B$4))</f>
        <v/>
      </c>
      <c r="E458" s="28" t="str">
        <f>IF($A458="","",_xll.ciqfunctions.udf.CIQ($A458,"IQ_TOTAL_EQUITY",IQ_LTM,IQ_TODAY,"CHP",,$B$4))</f>
        <v/>
      </c>
      <c r="F458" s="28" t="str">
        <f>IF($A458="","",_xll.ciqfunctions.udf.CIQ($A458,"IQ_RETURN_CAPITAL_CHP",IQ_LTM,IQ_TODAY,"CHP"))</f>
        <v/>
      </c>
      <c r="G458" s="28" t="str">
        <f>IF($A458="","",_xll.ciqfunctions.udf.CIQ($A458,"IQ_RECURRING_EARN_ASSETS",IQ_LTM,IQ_TODAY,"CHP"))</f>
        <v/>
      </c>
      <c r="H458" s="28" t="str">
        <f>IF($A458="","",_xll.ciqfunctions.udf.CIQ($A458,"IQ_NET_WORKING_CAP_REV",IQ_LTM,IQ_TODAY,"CHP"))</f>
        <v/>
      </c>
      <c r="I458" s="28" t="str">
        <f>IF($A458="","",_xll.ciqfunctions.udf.CIQ($A458,"IQ_ASSET_TURNOVER",IQ_LTM,IQ_TODAY,"CHP"))</f>
        <v/>
      </c>
      <c r="J458" s="28" t="str">
        <f>IF($A458="","",_xll.ciqfunctions.udf.CIQ($A458,"IQ_INTAN_ASSETS_REV",IQ_LTM,IQ_TODAY,"CHP"))</f>
        <v/>
      </c>
      <c r="K458" s="28" t="str">
        <f>IF($A458="","",_xll.ciqfunctions.udf.CIQ($A458,"IQ_NET_WORKING_CAP_TOTAL_ASSETS",IQ_LTM,IQ_TODAY,"CHP"))</f>
        <v/>
      </c>
      <c r="L458" s="28" t="str">
        <f>IF($A458="","",_xll.ciqfunctions.udf.CIQ($A458,"IQ_AP_AR",IQ_LTM,IQ_TODAY,"CHP"))</f>
        <v/>
      </c>
      <c r="M458" s="28" t="str">
        <f>IF($A458="","",_xll.ciqfunctions.udf.CIQ($A458,"IQ_MGMT_RATE_RETURN",IQ_LTM,IQ_TODAY,"CHP"))</f>
        <v/>
      </c>
      <c r="N458" s="28" t="str">
        <f>IF($A458="","",_xll.ciqfunctions.udf.CIQ($A458,"IQ_GROSS_MARGIN",IQ_LTM,IQ_TODAY,"CHP"))</f>
        <v/>
      </c>
      <c r="O458" s="28" t="str">
        <f>IF($A458="","",_xll.ciqfunctions.udf.CIQ($A458,"IQ_EBITDA_MARGIN",IQ_LTM,IQ_TODAY,"CHP"))</f>
        <v/>
      </c>
      <c r="Q458" s="28" t="str">
        <f>IF($A458="","",_xll.ciqfunctions.udf.CIQ($A458,"IQ_FFO_INT",IQ_LTM,IQ_TODAY,"CHP"))</f>
        <v/>
      </c>
      <c r="R458" s="28" t="str">
        <f>IF($A458="","",_xll.ciqfunctions.udf.CIQ($A458,"IQ_EBITDA_INT",IQ_LTM,IQ_TODAY,"CHP"))</f>
        <v/>
      </c>
      <c r="S458" s="28" t="str">
        <f>IF($A458="","",_xll.ciqfunctions.udf.CIQ($A458,"IQ_FFO_TOTAL_DEBT",IQ_LTM,IQ_TODAY,"CHP"))</f>
        <v/>
      </c>
      <c r="T458" s="28" t="str">
        <f>IF($A458="","",_xll.ciqfunctions.udf.CIQ($A458,"IQ_NET_DEBT_EBITDA",IQ_LTM,IQ_TODAY,"CHP"))</f>
        <v/>
      </c>
      <c r="U458" s="28" t="str">
        <f>IF($A458="","",_xll.ciqfunctions.udf.CIQ($A458,"IQ_TOTAL_DEBT_CAP",IQ_LTM,IQ_TODAY,"CHP"))</f>
        <v/>
      </c>
      <c r="V458" s="28" t="str">
        <f>IF($A458="","",_xll.ciqfunctions.udf.CIQ($A458,"IQ_DEBT_TOTAL_LIAB",IQ_LTM,IQ_TODAY,"CHP"))</f>
        <v/>
      </c>
      <c r="W458" s="28" t="str">
        <f>IF($A458="","",_xll.ciqfunctions.udf.CIQ($A458,"IQ_TOTAL_DEBT_TOTAL_REV",IQ_LTM,IQ_TODAY,"CHP"))</f>
        <v/>
      </c>
      <c r="Y458" s="28" t="str">
        <f>IF($A458="","",_xll.ciqfunctions.udf.CIQ($A458,"IQ_FFO_PLUS_CASH_ST_DEBT",IQ_LTM,IQ_TODAY,"CHP"))</f>
        <v/>
      </c>
      <c r="Z458" s="28" t="str">
        <f>IF($A458="","",_xll.ciqfunctions.udf.CIQ($A458,"IQ_FFO_GROSS_PROFIT",IQ_LTM,IQ_TODAY,"CHP"))</f>
        <v/>
      </c>
      <c r="AA458" s="28" t="str">
        <f>IF($A458="","",_xll.ciqfunctions.udf.CIQ($A458,"IQ_BASIC_DEFENSE_INTERVAL",IQ_LTM,IQ_TODAY,"CHP"))</f>
        <v/>
      </c>
      <c r="AB458" s="28" t="str">
        <f>IF($A458="","",_xll.ciqfunctions.udf.CIQ($A458,"IQ_CURRENT_RATIO",IQ_LTM,IQ_TODAY,"CHP"))</f>
        <v/>
      </c>
      <c r="AC458" s="28" t="str">
        <f>IF($A458="","",_xll.ciqfunctions.udf.CIQ($A458,"IQ_QUICK_RATIO",IQ_LTM,IQ_TODAY,"CHP"))</f>
        <v/>
      </c>
    </row>
    <row r="459" spans="3:29" ht="12.75" customHeight="1" x14ac:dyDescent="0.2">
      <c r="C459" s="37" t="str">
        <f>IF($A459="","",_xll.ciqfunctions.udf.CIQ($A459,"IQ_PERIODDATE",IQ_LTM,IQ_TODAY,"CHP"))</f>
        <v/>
      </c>
      <c r="D459" s="28" t="str">
        <f>IF($A459="","",_xll.ciqfunctions.udf.CIQ($A459,"IQ_TOTAL_REV",IQ_LTM,IQ_TODAY,"CHP",,$B$4))</f>
        <v/>
      </c>
      <c r="E459" s="28" t="str">
        <f>IF($A459="","",_xll.ciqfunctions.udf.CIQ($A459,"IQ_TOTAL_EQUITY",IQ_LTM,IQ_TODAY,"CHP",,$B$4))</f>
        <v/>
      </c>
      <c r="F459" s="28" t="str">
        <f>IF($A459="","",_xll.ciqfunctions.udf.CIQ($A459,"IQ_RETURN_CAPITAL_CHP",IQ_LTM,IQ_TODAY,"CHP"))</f>
        <v/>
      </c>
      <c r="G459" s="28" t="str">
        <f>IF($A459="","",_xll.ciqfunctions.udf.CIQ($A459,"IQ_RECURRING_EARN_ASSETS",IQ_LTM,IQ_TODAY,"CHP"))</f>
        <v/>
      </c>
      <c r="H459" s="28" t="str">
        <f>IF($A459="","",_xll.ciqfunctions.udf.CIQ($A459,"IQ_NET_WORKING_CAP_REV",IQ_LTM,IQ_TODAY,"CHP"))</f>
        <v/>
      </c>
      <c r="I459" s="28" t="str">
        <f>IF($A459="","",_xll.ciqfunctions.udf.CIQ($A459,"IQ_ASSET_TURNOVER",IQ_LTM,IQ_TODAY,"CHP"))</f>
        <v/>
      </c>
      <c r="J459" s="28" t="str">
        <f>IF($A459="","",_xll.ciqfunctions.udf.CIQ($A459,"IQ_INTAN_ASSETS_REV",IQ_LTM,IQ_TODAY,"CHP"))</f>
        <v/>
      </c>
      <c r="K459" s="28" t="str">
        <f>IF($A459="","",_xll.ciqfunctions.udf.CIQ($A459,"IQ_NET_WORKING_CAP_TOTAL_ASSETS",IQ_LTM,IQ_TODAY,"CHP"))</f>
        <v/>
      </c>
      <c r="L459" s="28" t="str">
        <f>IF($A459="","",_xll.ciqfunctions.udf.CIQ($A459,"IQ_AP_AR",IQ_LTM,IQ_TODAY,"CHP"))</f>
        <v/>
      </c>
      <c r="M459" s="28" t="str">
        <f>IF($A459="","",_xll.ciqfunctions.udf.CIQ($A459,"IQ_MGMT_RATE_RETURN",IQ_LTM,IQ_TODAY,"CHP"))</f>
        <v/>
      </c>
      <c r="N459" s="28" t="str">
        <f>IF($A459="","",_xll.ciqfunctions.udf.CIQ($A459,"IQ_GROSS_MARGIN",IQ_LTM,IQ_TODAY,"CHP"))</f>
        <v/>
      </c>
      <c r="O459" s="28" t="str">
        <f>IF($A459="","",_xll.ciqfunctions.udf.CIQ($A459,"IQ_EBITDA_MARGIN",IQ_LTM,IQ_TODAY,"CHP"))</f>
        <v/>
      </c>
      <c r="Q459" s="28" t="str">
        <f>IF($A459="","",_xll.ciqfunctions.udf.CIQ($A459,"IQ_FFO_INT",IQ_LTM,IQ_TODAY,"CHP"))</f>
        <v/>
      </c>
      <c r="R459" s="28" t="str">
        <f>IF($A459="","",_xll.ciqfunctions.udf.CIQ($A459,"IQ_EBITDA_INT",IQ_LTM,IQ_TODAY,"CHP"))</f>
        <v/>
      </c>
      <c r="S459" s="28" t="str">
        <f>IF($A459="","",_xll.ciqfunctions.udf.CIQ($A459,"IQ_FFO_TOTAL_DEBT",IQ_LTM,IQ_TODAY,"CHP"))</f>
        <v/>
      </c>
      <c r="T459" s="28" t="str">
        <f>IF($A459="","",_xll.ciqfunctions.udf.CIQ($A459,"IQ_NET_DEBT_EBITDA",IQ_LTM,IQ_TODAY,"CHP"))</f>
        <v/>
      </c>
      <c r="U459" s="28" t="str">
        <f>IF($A459="","",_xll.ciqfunctions.udf.CIQ($A459,"IQ_TOTAL_DEBT_CAP",IQ_LTM,IQ_TODAY,"CHP"))</f>
        <v/>
      </c>
      <c r="V459" s="28" t="str">
        <f>IF($A459="","",_xll.ciqfunctions.udf.CIQ($A459,"IQ_DEBT_TOTAL_LIAB",IQ_LTM,IQ_TODAY,"CHP"))</f>
        <v/>
      </c>
      <c r="W459" s="28" t="str">
        <f>IF($A459="","",_xll.ciqfunctions.udf.CIQ($A459,"IQ_TOTAL_DEBT_TOTAL_REV",IQ_LTM,IQ_TODAY,"CHP"))</f>
        <v/>
      </c>
      <c r="Y459" s="28" t="str">
        <f>IF($A459="","",_xll.ciqfunctions.udf.CIQ($A459,"IQ_FFO_PLUS_CASH_ST_DEBT",IQ_LTM,IQ_TODAY,"CHP"))</f>
        <v/>
      </c>
      <c r="Z459" s="28" t="str">
        <f>IF($A459="","",_xll.ciqfunctions.udf.CIQ($A459,"IQ_FFO_GROSS_PROFIT",IQ_LTM,IQ_TODAY,"CHP"))</f>
        <v/>
      </c>
      <c r="AA459" s="28" t="str">
        <f>IF($A459="","",_xll.ciqfunctions.udf.CIQ($A459,"IQ_BASIC_DEFENSE_INTERVAL",IQ_LTM,IQ_TODAY,"CHP"))</f>
        <v/>
      </c>
      <c r="AB459" s="28" t="str">
        <f>IF($A459="","",_xll.ciqfunctions.udf.CIQ($A459,"IQ_CURRENT_RATIO",IQ_LTM,IQ_TODAY,"CHP"))</f>
        <v/>
      </c>
      <c r="AC459" s="28" t="str">
        <f>IF($A459="","",_xll.ciqfunctions.udf.CIQ($A459,"IQ_QUICK_RATIO",IQ_LTM,IQ_TODAY,"CHP"))</f>
        <v/>
      </c>
    </row>
    <row r="460" spans="3:29" ht="12.75" customHeight="1" x14ac:dyDescent="0.2">
      <c r="C460" s="37" t="str">
        <f>IF($A460="","",_xll.ciqfunctions.udf.CIQ($A460,"IQ_PERIODDATE",IQ_LTM,IQ_TODAY,"CHP"))</f>
        <v/>
      </c>
      <c r="D460" s="28" t="str">
        <f>IF($A460="","",_xll.ciqfunctions.udf.CIQ($A460,"IQ_TOTAL_REV",IQ_LTM,IQ_TODAY,"CHP",,$B$4))</f>
        <v/>
      </c>
      <c r="E460" s="28" t="str">
        <f>IF($A460="","",_xll.ciqfunctions.udf.CIQ($A460,"IQ_TOTAL_EQUITY",IQ_LTM,IQ_TODAY,"CHP",,$B$4))</f>
        <v/>
      </c>
      <c r="F460" s="28" t="str">
        <f>IF($A460="","",_xll.ciqfunctions.udf.CIQ($A460,"IQ_RETURN_CAPITAL_CHP",IQ_LTM,IQ_TODAY,"CHP"))</f>
        <v/>
      </c>
      <c r="G460" s="28" t="str">
        <f>IF($A460="","",_xll.ciqfunctions.udf.CIQ($A460,"IQ_RECURRING_EARN_ASSETS",IQ_LTM,IQ_TODAY,"CHP"))</f>
        <v/>
      </c>
      <c r="H460" s="28" t="str">
        <f>IF($A460="","",_xll.ciqfunctions.udf.CIQ($A460,"IQ_NET_WORKING_CAP_REV",IQ_LTM,IQ_TODAY,"CHP"))</f>
        <v/>
      </c>
      <c r="I460" s="28" t="str">
        <f>IF($A460="","",_xll.ciqfunctions.udf.CIQ($A460,"IQ_ASSET_TURNOVER",IQ_LTM,IQ_TODAY,"CHP"))</f>
        <v/>
      </c>
      <c r="J460" s="28" t="str">
        <f>IF($A460="","",_xll.ciqfunctions.udf.CIQ($A460,"IQ_INTAN_ASSETS_REV",IQ_LTM,IQ_TODAY,"CHP"))</f>
        <v/>
      </c>
      <c r="K460" s="28" t="str">
        <f>IF($A460="","",_xll.ciqfunctions.udf.CIQ($A460,"IQ_NET_WORKING_CAP_TOTAL_ASSETS",IQ_LTM,IQ_TODAY,"CHP"))</f>
        <v/>
      </c>
      <c r="L460" s="28" t="str">
        <f>IF($A460="","",_xll.ciqfunctions.udf.CIQ($A460,"IQ_AP_AR",IQ_LTM,IQ_TODAY,"CHP"))</f>
        <v/>
      </c>
      <c r="M460" s="28" t="str">
        <f>IF($A460="","",_xll.ciqfunctions.udf.CIQ($A460,"IQ_MGMT_RATE_RETURN",IQ_LTM,IQ_TODAY,"CHP"))</f>
        <v/>
      </c>
      <c r="N460" s="28" t="str">
        <f>IF($A460="","",_xll.ciqfunctions.udf.CIQ($A460,"IQ_GROSS_MARGIN",IQ_LTM,IQ_TODAY,"CHP"))</f>
        <v/>
      </c>
      <c r="O460" s="28" t="str">
        <f>IF($A460="","",_xll.ciqfunctions.udf.CIQ($A460,"IQ_EBITDA_MARGIN",IQ_LTM,IQ_TODAY,"CHP"))</f>
        <v/>
      </c>
      <c r="Q460" s="28" t="str">
        <f>IF($A460="","",_xll.ciqfunctions.udf.CIQ($A460,"IQ_FFO_INT",IQ_LTM,IQ_TODAY,"CHP"))</f>
        <v/>
      </c>
      <c r="R460" s="28" t="str">
        <f>IF($A460="","",_xll.ciqfunctions.udf.CIQ($A460,"IQ_EBITDA_INT",IQ_LTM,IQ_TODAY,"CHP"))</f>
        <v/>
      </c>
      <c r="S460" s="28" t="str">
        <f>IF($A460="","",_xll.ciqfunctions.udf.CIQ($A460,"IQ_FFO_TOTAL_DEBT",IQ_LTM,IQ_TODAY,"CHP"))</f>
        <v/>
      </c>
      <c r="T460" s="28" t="str">
        <f>IF($A460="","",_xll.ciqfunctions.udf.CIQ($A460,"IQ_NET_DEBT_EBITDA",IQ_LTM,IQ_TODAY,"CHP"))</f>
        <v/>
      </c>
      <c r="U460" s="28" t="str">
        <f>IF($A460="","",_xll.ciqfunctions.udf.CIQ($A460,"IQ_TOTAL_DEBT_CAP",IQ_LTM,IQ_TODAY,"CHP"))</f>
        <v/>
      </c>
      <c r="V460" s="28" t="str">
        <f>IF($A460="","",_xll.ciqfunctions.udf.CIQ($A460,"IQ_DEBT_TOTAL_LIAB",IQ_LTM,IQ_TODAY,"CHP"))</f>
        <v/>
      </c>
      <c r="W460" s="28" t="str">
        <f>IF($A460="","",_xll.ciqfunctions.udf.CIQ($A460,"IQ_TOTAL_DEBT_TOTAL_REV",IQ_LTM,IQ_TODAY,"CHP"))</f>
        <v/>
      </c>
      <c r="Y460" s="28" t="str">
        <f>IF($A460="","",_xll.ciqfunctions.udf.CIQ($A460,"IQ_FFO_PLUS_CASH_ST_DEBT",IQ_LTM,IQ_TODAY,"CHP"))</f>
        <v/>
      </c>
      <c r="Z460" s="28" t="str">
        <f>IF($A460="","",_xll.ciqfunctions.udf.CIQ($A460,"IQ_FFO_GROSS_PROFIT",IQ_LTM,IQ_TODAY,"CHP"))</f>
        <v/>
      </c>
      <c r="AA460" s="28" t="str">
        <f>IF($A460="","",_xll.ciqfunctions.udf.CIQ($A460,"IQ_BASIC_DEFENSE_INTERVAL",IQ_LTM,IQ_TODAY,"CHP"))</f>
        <v/>
      </c>
      <c r="AB460" s="28" t="str">
        <f>IF($A460="","",_xll.ciqfunctions.udf.CIQ($A460,"IQ_CURRENT_RATIO",IQ_LTM,IQ_TODAY,"CHP"))</f>
        <v/>
      </c>
      <c r="AC460" s="28" t="str">
        <f>IF($A460="","",_xll.ciqfunctions.udf.CIQ($A460,"IQ_QUICK_RATIO",IQ_LTM,IQ_TODAY,"CHP"))</f>
        <v/>
      </c>
    </row>
    <row r="461" spans="3:29" ht="12.75" customHeight="1" x14ac:dyDescent="0.2">
      <c r="C461" s="37" t="str">
        <f>IF($A461="","",_xll.ciqfunctions.udf.CIQ($A461,"IQ_PERIODDATE",IQ_LTM,IQ_TODAY,"CHP"))</f>
        <v/>
      </c>
      <c r="D461" s="28" t="str">
        <f>IF($A461="","",_xll.ciqfunctions.udf.CIQ($A461,"IQ_TOTAL_REV",IQ_LTM,IQ_TODAY,"CHP",,$B$4))</f>
        <v/>
      </c>
      <c r="E461" s="28" t="str">
        <f>IF($A461="","",_xll.ciqfunctions.udf.CIQ($A461,"IQ_TOTAL_EQUITY",IQ_LTM,IQ_TODAY,"CHP",,$B$4))</f>
        <v/>
      </c>
      <c r="F461" s="28" t="str">
        <f>IF($A461="","",_xll.ciqfunctions.udf.CIQ($A461,"IQ_RETURN_CAPITAL_CHP",IQ_LTM,IQ_TODAY,"CHP"))</f>
        <v/>
      </c>
      <c r="G461" s="28" t="str">
        <f>IF($A461="","",_xll.ciqfunctions.udf.CIQ($A461,"IQ_RECURRING_EARN_ASSETS",IQ_LTM,IQ_TODAY,"CHP"))</f>
        <v/>
      </c>
      <c r="H461" s="28" t="str">
        <f>IF($A461="","",_xll.ciqfunctions.udf.CIQ($A461,"IQ_NET_WORKING_CAP_REV",IQ_LTM,IQ_TODAY,"CHP"))</f>
        <v/>
      </c>
      <c r="I461" s="28" t="str">
        <f>IF($A461="","",_xll.ciqfunctions.udf.CIQ($A461,"IQ_ASSET_TURNOVER",IQ_LTM,IQ_TODAY,"CHP"))</f>
        <v/>
      </c>
      <c r="J461" s="28" t="str">
        <f>IF($A461="","",_xll.ciqfunctions.udf.CIQ($A461,"IQ_INTAN_ASSETS_REV",IQ_LTM,IQ_TODAY,"CHP"))</f>
        <v/>
      </c>
      <c r="K461" s="28" t="str">
        <f>IF($A461="","",_xll.ciqfunctions.udf.CIQ($A461,"IQ_NET_WORKING_CAP_TOTAL_ASSETS",IQ_LTM,IQ_TODAY,"CHP"))</f>
        <v/>
      </c>
      <c r="L461" s="28" t="str">
        <f>IF($A461="","",_xll.ciqfunctions.udf.CIQ($A461,"IQ_AP_AR",IQ_LTM,IQ_TODAY,"CHP"))</f>
        <v/>
      </c>
      <c r="M461" s="28" t="str">
        <f>IF($A461="","",_xll.ciqfunctions.udf.CIQ($A461,"IQ_MGMT_RATE_RETURN",IQ_LTM,IQ_TODAY,"CHP"))</f>
        <v/>
      </c>
      <c r="N461" s="28" t="str">
        <f>IF($A461="","",_xll.ciqfunctions.udf.CIQ($A461,"IQ_GROSS_MARGIN",IQ_LTM,IQ_TODAY,"CHP"))</f>
        <v/>
      </c>
      <c r="O461" s="28" t="str">
        <f>IF($A461="","",_xll.ciqfunctions.udf.CIQ($A461,"IQ_EBITDA_MARGIN",IQ_LTM,IQ_TODAY,"CHP"))</f>
        <v/>
      </c>
      <c r="Q461" s="28" t="str">
        <f>IF($A461="","",_xll.ciqfunctions.udf.CIQ($A461,"IQ_FFO_INT",IQ_LTM,IQ_TODAY,"CHP"))</f>
        <v/>
      </c>
      <c r="R461" s="28" t="str">
        <f>IF($A461="","",_xll.ciqfunctions.udf.CIQ($A461,"IQ_EBITDA_INT",IQ_LTM,IQ_TODAY,"CHP"))</f>
        <v/>
      </c>
      <c r="S461" s="28" t="str">
        <f>IF($A461="","",_xll.ciqfunctions.udf.CIQ($A461,"IQ_FFO_TOTAL_DEBT",IQ_LTM,IQ_TODAY,"CHP"))</f>
        <v/>
      </c>
      <c r="T461" s="28" t="str">
        <f>IF($A461="","",_xll.ciqfunctions.udf.CIQ($A461,"IQ_NET_DEBT_EBITDA",IQ_LTM,IQ_TODAY,"CHP"))</f>
        <v/>
      </c>
      <c r="U461" s="28" t="str">
        <f>IF($A461="","",_xll.ciqfunctions.udf.CIQ($A461,"IQ_TOTAL_DEBT_CAP",IQ_LTM,IQ_TODAY,"CHP"))</f>
        <v/>
      </c>
      <c r="V461" s="28" t="str">
        <f>IF($A461="","",_xll.ciqfunctions.udf.CIQ($A461,"IQ_DEBT_TOTAL_LIAB",IQ_LTM,IQ_TODAY,"CHP"))</f>
        <v/>
      </c>
      <c r="W461" s="28" t="str">
        <f>IF($A461="","",_xll.ciqfunctions.udf.CIQ($A461,"IQ_TOTAL_DEBT_TOTAL_REV",IQ_LTM,IQ_TODAY,"CHP"))</f>
        <v/>
      </c>
      <c r="Y461" s="28" t="str">
        <f>IF($A461="","",_xll.ciqfunctions.udf.CIQ($A461,"IQ_FFO_PLUS_CASH_ST_DEBT",IQ_LTM,IQ_TODAY,"CHP"))</f>
        <v/>
      </c>
      <c r="Z461" s="28" t="str">
        <f>IF($A461="","",_xll.ciqfunctions.udf.CIQ($A461,"IQ_FFO_GROSS_PROFIT",IQ_LTM,IQ_TODAY,"CHP"))</f>
        <v/>
      </c>
      <c r="AA461" s="28" t="str">
        <f>IF($A461="","",_xll.ciqfunctions.udf.CIQ($A461,"IQ_BASIC_DEFENSE_INTERVAL",IQ_LTM,IQ_TODAY,"CHP"))</f>
        <v/>
      </c>
      <c r="AB461" s="28" t="str">
        <f>IF($A461="","",_xll.ciqfunctions.udf.CIQ($A461,"IQ_CURRENT_RATIO",IQ_LTM,IQ_TODAY,"CHP"))</f>
        <v/>
      </c>
      <c r="AC461" s="28" t="str">
        <f>IF($A461="","",_xll.ciqfunctions.udf.CIQ($A461,"IQ_QUICK_RATIO",IQ_LTM,IQ_TODAY,"CHP"))</f>
        <v/>
      </c>
    </row>
    <row r="462" spans="3:29" ht="12.75" customHeight="1" x14ac:dyDescent="0.2">
      <c r="C462" s="37" t="str">
        <f>IF($A462="","",_xll.ciqfunctions.udf.CIQ($A462,"IQ_PERIODDATE",IQ_LTM,IQ_TODAY,"CHP"))</f>
        <v/>
      </c>
      <c r="D462" s="28" t="str">
        <f>IF($A462="","",_xll.ciqfunctions.udf.CIQ($A462,"IQ_TOTAL_REV",IQ_LTM,IQ_TODAY,"CHP",,$B$4))</f>
        <v/>
      </c>
      <c r="E462" s="28" t="str">
        <f>IF($A462="","",_xll.ciqfunctions.udf.CIQ($A462,"IQ_TOTAL_EQUITY",IQ_LTM,IQ_TODAY,"CHP",,$B$4))</f>
        <v/>
      </c>
      <c r="F462" s="28" t="str">
        <f>IF($A462="","",_xll.ciqfunctions.udf.CIQ($A462,"IQ_RETURN_CAPITAL_CHP",IQ_LTM,IQ_TODAY,"CHP"))</f>
        <v/>
      </c>
      <c r="G462" s="28" t="str">
        <f>IF($A462="","",_xll.ciqfunctions.udf.CIQ($A462,"IQ_RECURRING_EARN_ASSETS",IQ_LTM,IQ_TODAY,"CHP"))</f>
        <v/>
      </c>
      <c r="H462" s="28" t="str">
        <f>IF($A462="","",_xll.ciqfunctions.udf.CIQ($A462,"IQ_NET_WORKING_CAP_REV",IQ_LTM,IQ_TODAY,"CHP"))</f>
        <v/>
      </c>
      <c r="I462" s="28" t="str">
        <f>IF($A462="","",_xll.ciqfunctions.udf.CIQ($A462,"IQ_ASSET_TURNOVER",IQ_LTM,IQ_TODAY,"CHP"))</f>
        <v/>
      </c>
      <c r="J462" s="28" t="str">
        <f>IF($A462="","",_xll.ciqfunctions.udf.CIQ($A462,"IQ_INTAN_ASSETS_REV",IQ_LTM,IQ_TODAY,"CHP"))</f>
        <v/>
      </c>
      <c r="K462" s="28" t="str">
        <f>IF($A462="","",_xll.ciqfunctions.udf.CIQ($A462,"IQ_NET_WORKING_CAP_TOTAL_ASSETS",IQ_LTM,IQ_TODAY,"CHP"))</f>
        <v/>
      </c>
      <c r="L462" s="28" t="str">
        <f>IF($A462="","",_xll.ciqfunctions.udf.CIQ($A462,"IQ_AP_AR",IQ_LTM,IQ_TODAY,"CHP"))</f>
        <v/>
      </c>
      <c r="M462" s="28" t="str">
        <f>IF($A462="","",_xll.ciqfunctions.udf.CIQ($A462,"IQ_MGMT_RATE_RETURN",IQ_LTM,IQ_TODAY,"CHP"))</f>
        <v/>
      </c>
      <c r="N462" s="28" t="str">
        <f>IF($A462="","",_xll.ciqfunctions.udf.CIQ($A462,"IQ_GROSS_MARGIN",IQ_LTM,IQ_TODAY,"CHP"))</f>
        <v/>
      </c>
      <c r="O462" s="28" t="str">
        <f>IF($A462="","",_xll.ciqfunctions.udf.CIQ($A462,"IQ_EBITDA_MARGIN",IQ_LTM,IQ_TODAY,"CHP"))</f>
        <v/>
      </c>
      <c r="Q462" s="28" t="str">
        <f>IF($A462="","",_xll.ciqfunctions.udf.CIQ($A462,"IQ_FFO_INT",IQ_LTM,IQ_TODAY,"CHP"))</f>
        <v/>
      </c>
      <c r="R462" s="28" t="str">
        <f>IF($A462="","",_xll.ciqfunctions.udf.CIQ($A462,"IQ_EBITDA_INT",IQ_LTM,IQ_TODAY,"CHP"))</f>
        <v/>
      </c>
      <c r="S462" s="28" t="str">
        <f>IF($A462="","",_xll.ciqfunctions.udf.CIQ($A462,"IQ_FFO_TOTAL_DEBT",IQ_LTM,IQ_TODAY,"CHP"))</f>
        <v/>
      </c>
      <c r="T462" s="28" t="str">
        <f>IF($A462="","",_xll.ciqfunctions.udf.CIQ($A462,"IQ_NET_DEBT_EBITDA",IQ_LTM,IQ_TODAY,"CHP"))</f>
        <v/>
      </c>
      <c r="U462" s="28" t="str">
        <f>IF($A462="","",_xll.ciqfunctions.udf.CIQ($A462,"IQ_TOTAL_DEBT_CAP",IQ_LTM,IQ_TODAY,"CHP"))</f>
        <v/>
      </c>
      <c r="V462" s="28" t="str">
        <f>IF($A462="","",_xll.ciqfunctions.udf.CIQ($A462,"IQ_DEBT_TOTAL_LIAB",IQ_LTM,IQ_TODAY,"CHP"))</f>
        <v/>
      </c>
      <c r="W462" s="28" t="str">
        <f>IF($A462="","",_xll.ciqfunctions.udf.CIQ($A462,"IQ_TOTAL_DEBT_TOTAL_REV",IQ_LTM,IQ_TODAY,"CHP"))</f>
        <v/>
      </c>
      <c r="Y462" s="28" t="str">
        <f>IF($A462="","",_xll.ciqfunctions.udf.CIQ($A462,"IQ_FFO_PLUS_CASH_ST_DEBT",IQ_LTM,IQ_TODAY,"CHP"))</f>
        <v/>
      </c>
      <c r="Z462" s="28" t="str">
        <f>IF($A462="","",_xll.ciqfunctions.udf.CIQ($A462,"IQ_FFO_GROSS_PROFIT",IQ_LTM,IQ_TODAY,"CHP"))</f>
        <v/>
      </c>
      <c r="AA462" s="28" t="str">
        <f>IF($A462="","",_xll.ciqfunctions.udf.CIQ($A462,"IQ_BASIC_DEFENSE_INTERVAL",IQ_LTM,IQ_TODAY,"CHP"))</f>
        <v/>
      </c>
      <c r="AB462" s="28" t="str">
        <f>IF($A462="","",_xll.ciqfunctions.udf.CIQ($A462,"IQ_CURRENT_RATIO",IQ_LTM,IQ_TODAY,"CHP"))</f>
        <v/>
      </c>
      <c r="AC462" s="28" t="str">
        <f>IF($A462="","",_xll.ciqfunctions.udf.CIQ($A462,"IQ_QUICK_RATIO",IQ_LTM,IQ_TODAY,"CHP"))</f>
        <v/>
      </c>
    </row>
    <row r="463" spans="3:29" ht="12.75" customHeight="1" x14ac:dyDescent="0.2">
      <c r="C463" s="37" t="str">
        <f>IF($A463="","",_xll.ciqfunctions.udf.CIQ($A463,"IQ_PERIODDATE",IQ_LTM,IQ_TODAY,"CHP"))</f>
        <v/>
      </c>
      <c r="D463" s="28" t="str">
        <f>IF($A463="","",_xll.ciqfunctions.udf.CIQ($A463,"IQ_TOTAL_REV",IQ_LTM,IQ_TODAY,"CHP",,$B$4))</f>
        <v/>
      </c>
      <c r="E463" s="28" t="str">
        <f>IF($A463="","",_xll.ciqfunctions.udf.CIQ($A463,"IQ_TOTAL_EQUITY",IQ_LTM,IQ_TODAY,"CHP",,$B$4))</f>
        <v/>
      </c>
      <c r="F463" s="28" t="str">
        <f>IF($A463="","",_xll.ciqfunctions.udf.CIQ($A463,"IQ_RETURN_CAPITAL_CHP",IQ_LTM,IQ_TODAY,"CHP"))</f>
        <v/>
      </c>
      <c r="G463" s="28" t="str">
        <f>IF($A463="","",_xll.ciqfunctions.udf.CIQ($A463,"IQ_RECURRING_EARN_ASSETS",IQ_LTM,IQ_TODAY,"CHP"))</f>
        <v/>
      </c>
      <c r="H463" s="28" t="str">
        <f>IF($A463="","",_xll.ciqfunctions.udf.CIQ($A463,"IQ_NET_WORKING_CAP_REV",IQ_LTM,IQ_TODAY,"CHP"))</f>
        <v/>
      </c>
      <c r="I463" s="28" t="str">
        <f>IF($A463="","",_xll.ciqfunctions.udf.CIQ($A463,"IQ_ASSET_TURNOVER",IQ_LTM,IQ_TODAY,"CHP"))</f>
        <v/>
      </c>
      <c r="J463" s="28" t="str">
        <f>IF($A463="","",_xll.ciqfunctions.udf.CIQ($A463,"IQ_INTAN_ASSETS_REV",IQ_LTM,IQ_TODAY,"CHP"))</f>
        <v/>
      </c>
      <c r="K463" s="28" t="str">
        <f>IF($A463="","",_xll.ciqfunctions.udf.CIQ($A463,"IQ_NET_WORKING_CAP_TOTAL_ASSETS",IQ_LTM,IQ_TODAY,"CHP"))</f>
        <v/>
      </c>
      <c r="L463" s="28" t="str">
        <f>IF($A463="","",_xll.ciqfunctions.udf.CIQ($A463,"IQ_AP_AR",IQ_LTM,IQ_TODAY,"CHP"))</f>
        <v/>
      </c>
      <c r="M463" s="28" t="str">
        <f>IF($A463="","",_xll.ciqfunctions.udf.CIQ($A463,"IQ_MGMT_RATE_RETURN",IQ_LTM,IQ_TODAY,"CHP"))</f>
        <v/>
      </c>
      <c r="N463" s="28" t="str">
        <f>IF($A463="","",_xll.ciqfunctions.udf.CIQ($A463,"IQ_GROSS_MARGIN",IQ_LTM,IQ_TODAY,"CHP"))</f>
        <v/>
      </c>
      <c r="O463" s="28" t="str">
        <f>IF($A463="","",_xll.ciqfunctions.udf.CIQ($A463,"IQ_EBITDA_MARGIN",IQ_LTM,IQ_TODAY,"CHP"))</f>
        <v/>
      </c>
      <c r="Q463" s="28" t="str">
        <f>IF($A463="","",_xll.ciqfunctions.udf.CIQ($A463,"IQ_FFO_INT",IQ_LTM,IQ_TODAY,"CHP"))</f>
        <v/>
      </c>
      <c r="R463" s="28" t="str">
        <f>IF($A463="","",_xll.ciqfunctions.udf.CIQ($A463,"IQ_EBITDA_INT",IQ_LTM,IQ_TODAY,"CHP"))</f>
        <v/>
      </c>
      <c r="S463" s="28" t="str">
        <f>IF($A463="","",_xll.ciqfunctions.udf.CIQ($A463,"IQ_FFO_TOTAL_DEBT",IQ_LTM,IQ_TODAY,"CHP"))</f>
        <v/>
      </c>
      <c r="T463" s="28" t="str">
        <f>IF($A463="","",_xll.ciqfunctions.udf.CIQ($A463,"IQ_NET_DEBT_EBITDA",IQ_LTM,IQ_TODAY,"CHP"))</f>
        <v/>
      </c>
      <c r="U463" s="28" t="str">
        <f>IF($A463="","",_xll.ciqfunctions.udf.CIQ($A463,"IQ_TOTAL_DEBT_CAP",IQ_LTM,IQ_TODAY,"CHP"))</f>
        <v/>
      </c>
      <c r="V463" s="28" t="str">
        <f>IF($A463="","",_xll.ciqfunctions.udf.CIQ($A463,"IQ_DEBT_TOTAL_LIAB",IQ_LTM,IQ_TODAY,"CHP"))</f>
        <v/>
      </c>
      <c r="W463" s="28" t="str">
        <f>IF($A463="","",_xll.ciqfunctions.udf.CIQ($A463,"IQ_TOTAL_DEBT_TOTAL_REV",IQ_LTM,IQ_TODAY,"CHP"))</f>
        <v/>
      </c>
      <c r="Y463" s="28" t="str">
        <f>IF($A463="","",_xll.ciqfunctions.udf.CIQ($A463,"IQ_FFO_PLUS_CASH_ST_DEBT",IQ_LTM,IQ_TODAY,"CHP"))</f>
        <v/>
      </c>
      <c r="Z463" s="28" t="str">
        <f>IF($A463="","",_xll.ciqfunctions.udf.CIQ($A463,"IQ_FFO_GROSS_PROFIT",IQ_LTM,IQ_TODAY,"CHP"))</f>
        <v/>
      </c>
      <c r="AA463" s="28" t="str">
        <f>IF($A463="","",_xll.ciqfunctions.udf.CIQ($A463,"IQ_BASIC_DEFENSE_INTERVAL",IQ_LTM,IQ_TODAY,"CHP"))</f>
        <v/>
      </c>
      <c r="AB463" s="28" t="str">
        <f>IF($A463="","",_xll.ciqfunctions.udf.CIQ($A463,"IQ_CURRENT_RATIO",IQ_LTM,IQ_TODAY,"CHP"))</f>
        <v/>
      </c>
      <c r="AC463" s="28" t="str">
        <f>IF($A463="","",_xll.ciqfunctions.udf.CIQ($A463,"IQ_QUICK_RATIO",IQ_LTM,IQ_TODAY,"CHP"))</f>
        <v/>
      </c>
    </row>
    <row r="464" spans="3:29" ht="12.75" customHeight="1" x14ac:dyDescent="0.2">
      <c r="C464" s="37" t="str">
        <f>IF($A464="","",_xll.ciqfunctions.udf.CIQ($A464,"IQ_PERIODDATE",IQ_LTM,IQ_TODAY,"CHP"))</f>
        <v/>
      </c>
      <c r="D464" s="28" t="str">
        <f>IF($A464="","",_xll.ciqfunctions.udf.CIQ($A464,"IQ_TOTAL_REV",IQ_LTM,IQ_TODAY,"CHP",,$B$4))</f>
        <v/>
      </c>
      <c r="E464" s="28" t="str">
        <f>IF($A464="","",_xll.ciqfunctions.udf.CIQ($A464,"IQ_TOTAL_EQUITY",IQ_LTM,IQ_TODAY,"CHP",,$B$4))</f>
        <v/>
      </c>
      <c r="F464" s="28" t="str">
        <f>IF($A464="","",_xll.ciqfunctions.udf.CIQ($A464,"IQ_RETURN_CAPITAL_CHP",IQ_LTM,IQ_TODAY,"CHP"))</f>
        <v/>
      </c>
      <c r="G464" s="28" t="str">
        <f>IF($A464="","",_xll.ciqfunctions.udf.CIQ($A464,"IQ_RECURRING_EARN_ASSETS",IQ_LTM,IQ_TODAY,"CHP"))</f>
        <v/>
      </c>
      <c r="H464" s="28" t="str">
        <f>IF($A464="","",_xll.ciqfunctions.udf.CIQ($A464,"IQ_NET_WORKING_CAP_REV",IQ_LTM,IQ_TODAY,"CHP"))</f>
        <v/>
      </c>
      <c r="I464" s="28" t="str">
        <f>IF($A464="","",_xll.ciqfunctions.udf.CIQ($A464,"IQ_ASSET_TURNOVER",IQ_LTM,IQ_TODAY,"CHP"))</f>
        <v/>
      </c>
      <c r="J464" s="28" t="str">
        <f>IF($A464="","",_xll.ciqfunctions.udf.CIQ($A464,"IQ_INTAN_ASSETS_REV",IQ_LTM,IQ_TODAY,"CHP"))</f>
        <v/>
      </c>
      <c r="K464" s="28" t="str">
        <f>IF($A464="","",_xll.ciqfunctions.udf.CIQ($A464,"IQ_NET_WORKING_CAP_TOTAL_ASSETS",IQ_LTM,IQ_TODAY,"CHP"))</f>
        <v/>
      </c>
      <c r="L464" s="28" t="str">
        <f>IF($A464="","",_xll.ciqfunctions.udf.CIQ($A464,"IQ_AP_AR",IQ_LTM,IQ_TODAY,"CHP"))</f>
        <v/>
      </c>
      <c r="M464" s="28" t="str">
        <f>IF($A464="","",_xll.ciqfunctions.udf.CIQ($A464,"IQ_MGMT_RATE_RETURN",IQ_LTM,IQ_TODAY,"CHP"))</f>
        <v/>
      </c>
      <c r="N464" s="28" t="str">
        <f>IF($A464="","",_xll.ciqfunctions.udf.CIQ($A464,"IQ_GROSS_MARGIN",IQ_LTM,IQ_TODAY,"CHP"))</f>
        <v/>
      </c>
      <c r="O464" s="28" t="str">
        <f>IF($A464="","",_xll.ciqfunctions.udf.CIQ($A464,"IQ_EBITDA_MARGIN",IQ_LTM,IQ_TODAY,"CHP"))</f>
        <v/>
      </c>
      <c r="Q464" s="28" t="str">
        <f>IF($A464="","",_xll.ciqfunctions.udf.CIQ($A464,"IQ_FFO_INT",IQ_LTM,IQ_TODAY,"CHP"))</f>
        <v/>
      </c>
      <c r="R464" s="28" t="str">
        <f>IF($A464="","",_xll.ciqfunctions.udf.CIQ($A464,"IQ_EBITDA_INT",IQ_LTM,IQ_TODAY,"CHP"))</f>
        <v/>
      </c>
      <c r="S464" s="28" t="str">
        <f>IF($A464="","",_xll.ciqfunctions.udf.CIQ($A464,"IQ_FFO_TOTAL_DEBT",IQ_LTM,IQ_TODAY,"CHP"))</f>
        <v/>
      </c>
      <c r="T464" s="28" t="str">
        <f>IF($A464="","",_xll.ciqfunctions.udf.CIQ($A464,"IQ_NET_DEBT_EBITDA",IQ_LTM,IQ_TODAY,"CHP"))</f>
        <v/>
      </c>
      <c r="U464" s="28" t="str">
        <f>IF($A464="","",_xll.ciqfunctions.udf.CIQ($A464,"IQ_TOTAL_DEBT_CAP",IQ_LTM,IQ_TODAY,"CHP"))</f>
        <v/>
      </c>
      <c r="V464" s="28" t="str">
        <f>IF($A464="","",_xll.ciqfunctions.udf.CIQ($A464,"IQ_DEBT_TOTAL_LIAB",IQ_LTM,IQ_TODAY,"CHP"))</f>
        <v/>
      </c>
      <c r="W464" s="28" t="str">
        <f>IF($A464="","",_xll.ciqfunctions.udf.CIQ($A464,"IQ_TOTAL_DEBT_TOTAL_REV",IQ_LTM,IQ_TODAY,"CHP"))</f>
        <v/>
      </c>
      <c r="Y464" s="28" t="str">
        <f>IF($A464="","",_xll.ciqfunctions.udf.CIQ($A464,"IQ_FFO_PLUS_CASH_ST_DEBT",IQ_LTM,IQ_TODAY,"CHP"))</f>
        <v/>
      </c>
      <c r="Z464" s="28" t="str">
        <f>IF($A464="","",_xll.ciqfunctions.udf.CIQ($A464,"IQ_FFO_GROSS_PROFIT",IQ_LTM,IQ_TODAY,"CHP"))</f>
        <v/>
      </c>
      <c r="AA464" s="28" t="str">
        <f>IF($A464="","",_xll.ciqfunctions.udf.CIQ($A464,"IQ_BASIC_DEFENSE_INTERVAL",IQ_LTM,IQ_TODAY,"CHP"))</f>
        <v/>
      </c>
      <c r="AB464" s="28" t="str">
        <f>IF($A464="","",_xll.ciqfunctions.udf.CIQ($A464,"IQ_CURRENT_RATIO",IQ_LTM,IQ_TODAY,"CHP"))</f>
        <v/>
      </c>
      <c r="AC464" s="28" t="str">
        <f>IF($A464="","",_xll.ciqfunctions.udf.CIQ($A464,"IQ_QUICK_RATIO",IQ_LTM,IQ_TODAY,"CHP"))</f>
        <v/>
      </c>
    </row>
    <row r="465" spans="3:29" ht="12.75" customHeight="1" x14ac:dyDescent="0.2">
      <c r="C465" s="37" t="str">
        <f>IF($A465="","",_xll.ciqfunctions.udf.CIQ($A465,"IQ_PERIODDATE",IQ_LTM,IQ_TODAY,"CHP"))</f>
        <v/>
      </c>
      <c r="D465" s="28" t="str">
        <f>IF($A465="","",_xll.ciqfunctions.udf.CIQ($A465,"IQ_TOTAL_REV",IQ_LTM,IQ_TODAY,"CHP",,$B$4))</f>
        <v/>
      </c>
      <c r="E465" s="28" t="str">
        <f>IF($A465="","",_xll.ciqfunctions.udf.CIQ($A465,"IQ_TOTAL_EQUITY",IQ_LTM,IQ_TODAY,"CHP",,$B$4))</f>
        <v/>
      </c>
      <c r="F465" s="28" t="str">
        <f>IF($A465="","",_xll.ciqfunctions.udf.CIQ($A465,"IQ_RETURN_CAPITAL_CHP",IQ_LTM,IQ_TODAY,"CHP"))</f>
        <v/>
      </c>
      <c r="G465" s="28" t="str">
        <f>IF($A465="","",_xll.ciqfunctions.udf.CIQ($A465,"IQ_RECURRING_EARN_ASSETS",IQ_LTM,IQ_TODAY,"CHP"))</f>
        <v/>
      </c>
      <c r="H465" s="28" t="str">
        <f>IF($A465="","",_xll.ciqfunctions.udf.CIQ($A465,"IQ_NET_WORKING_CAP_REV",IQ_LTM,IQ_TODAY,"CHP"))</f>
        <v/>
      </c>
      <c r="I465" s="28" t="str">
        <f>IF($A465="","",_xll.ciqfunctions.udf.CIQ($A465,"IQ_ASSET_TURNOVER",IQ_LTM,IQ_TODAY,"CHP"))</f>
        <v/>
      </c>
      <c r="J465" s="28" t="str">
        <f>IF($A465="","",_xll.ciqfunctions.udf.CIQ($A465,"IQ_INTAN_ASSETS_REV",IQ_LTM,IQ_TODAY,"CHP"))</f>
        <v/>
      </c>
      <c r="K465" s="28" t="str">
        <f>IF($A465="","",_xll.ciqfunctions.udf.CIQ($A465,"IQ_NET_WORKING_CAP_TOTAL_ASSETS",IQ_LTM,IQ_TODAY,"CHP"))</f>
        <v/>
      </c>
      <c r="L465" s="28" t="str">
        <f>IF($A465="","",_xll.ciqfunctions.udf.CIQ($A465,"IQ_AP_AR",IQ_LTM,IQ_TODAY,"CHP"))</f>
        <v/>
      </c>
      <c r="M465" s="28" t="str">
        <f>IF($A465="","",_xll.ciqfunctions.udf.CIQ($A465,"IQ_MGMT_RATE_RETURN",IQ_LTM,IQ_TODAY,"CHP"))</f>
        <v/>
      </c>
      <c r="N465" s="28" t="str">
        <f>IF($A465="","",_xll.ciqfunctions.udf.CIQ($A465,"IQ_GROSS_MARGIN",IQ_LTM,IQ_TODAY,"CHP"))</f>
        <v/>
      </c>
      <c r="O465" s="28" t="str">
        <f>IF($A465="","",_xll.ciqfunctions.udf.CIQ($A465,"IQ_EBITDA_MARGIN",IQ_LTM,IQ_TODAY,"CHP"))</f>
        <v/>
      </c>
      <c r="Q465" s="28" t="str">
        <f>IF($A465="","",_xll.ciqfunctions.udf.CIQ($A465,"IQ_FFO_INT",IQ_LTM,IQ_TODAY,"CHP"))</f>
        <v/>
      </c>
      <c r="R465" s="28" t="str">
        <f>IF($A465="","",_xll.ciqfunctions.udf.CIQ($A465,"IQ_EBITDA_INT",IQ_LTM,IQ_TODAY,"CHP"))</f>
        <v/>
      </c>
      <c r="S465" s="28" t="str">
        <f>IF($A465="","",_xll.ciqfunctions.udf.CIQ($A465,"IQ_FFO_TOTAL_DEBT",IQ_LTM,IQ_TODAY,"CHP"))</f>
        <v/>
      </c>
      <c r="T465" s="28" t="str">
        <f>IF($A465="","",_xll.ciqfunctions.udf.CIQ($A465,"IQ_NET_DEBT_EBITDA",IQ_LTM,IQ_TODAY,"CHP"))</f>
        <v/>
      </c>
      <c r="U465" s="28" t="str">
        <f>IF($A465="","",_xll.ciqfunctions.udf.CIQ($A465,"IQ_TOTAL_DEBT_CAP",IQ_LTM,IQ_TODAY,"CHP"))</f>
        <v/>
      </c>
      <c r="V465" s="28" t="str">
        <f>IF($A465="","",_xll.ciqfunctions.udf.CIQ($A465,"IQ_DEBT_TOTAL_LIAB",IQ_LTM,IQ_TODAY,"CHP"))</f>
        <v/>
      </c>
      <c r="W465" s="28" t="str">
        <f>IF($A465="","",_xll.ciqfunctions.udf.CIQ($A465,"IQ_TOTAL_DEBT_TOTAL_REV",IQ_LTM,IQ_TODAY,"CHP"))</f>
        <v/>
      </c>
      <c r="Y465" s="28" t="str">
        <f>IF($A465="","",_xll.ciqfunctions.udf.CIQ($A465,"IQ_FFO_PLUS_CASH_ST_DEBT",IQ_LTM,IQ_TODAY,"CHP"))</f>
        <v/>
      </c>
      <c r="Z465" s="28" t="str">
        <f>IF($A465="","",_xll.ciqfunctions.udf.CIQ($A465,"IQ_FFO_GROSS_PROFIT",IQ_LTM,IQ_TODAY,"CHP"))</f>
        <v/>
      </c>
      <c r="AA465" s="28" t="str">
        <f>IF($A465="","",_xll.ciqfunctions.udf.CIQ($A465,"IQ_BASIC_DEFENSE_INTERVAL",IQ_LTM,IQ_TODAY,"CHP"))</f>
        <v/>
      </c>
      <c r="AB465" s="28" t="str">
        <f>IF($A465="","",_xll.ciqfunctions.udf.CIQ($A465,"IQ_CURRENT_RATIO",IQ_LTM,IQ_TODAY,"CHP"))</f>
        <v/>
      </c>
      <c r="AC465" s="28" t="str">
        <f>IF($A465="","",_xll.ciqfunctions.udf.CIQ($A465,"IQ_QUICK_RATIO",IQ_LTM,IQ_TODAY,"CHP"))</f>
        <v/>
      </c>
    </row>
    <row r="466" spans="3:29" ht="12.75" customHeight="1" x14ac:dyDescent="0.2">
      <c r="C466" s="37" t="str">
        <f>IF($A466="","",_xll.ciqfunctions.udf.CIQ($A466,"IQ_PERIODDATE",IQ_LTM,IQ_TODAY,"CHP"))</f>
        <v/>
      </c>
      <c r="D466" s="28" t="str">
        <f>IF($A466="","",_xll.ciqfunctions.udf.CIQ($A466,"IQ_TOTAL_REV",IQ_LTM,IQ_TODAY,"CHP",,$B$4))</f>
        <v/>
      </c>
      <c r="E466" s="28" t="str">
        <f>IF($A466="","",_xll.ciqfunctions.udf.CIQ($A466,"IQ_TOTAL_EQUITY",IQ_LTM,IQ_TODAY,"CHP",,$B$4))</f>
        <v/>
      </c>
      <c r="F466" s="28" t="str">
        <f>IF($A466="","",_xll.ciqfunctions.udf.CIQ($A466,"IQ_RETURN_CAPITAL_CHP",IQ_LTM,IQ_TODAY,"CHP"))</f>
        <v/>
      </c>
      <c r="G466" s="28" t="str">
        <f>IF($A466="","",_xll.ciqfunctions.udf.CIQ($A466,"IQ_RECURRING_EARN_ASSETS",IQ_LTM,IQ_TODAY,"CHP"))</f>
        <v/>
      </c>
      <c r="H466" s="28" t="str">
        <f>IF($A466="","",_xll.ciqfunctions.udf.CIQ($A466,"IQ_NET_WORKING_CAP_REV",IQ_LTM,IQ_TODAY,"CHP"))</f>
        <v/>
      </c>
      <c r="I466" s="28" t="str">
        <f>IF($A466="","",_xll.ciqfunctions.udf.CIQ($A466,"IQ_ASSET_TURNOVER",IQ_LTM,IQ_TODAY,"CHP"))</f>
        <v/>
      </c>
      <c r="J466" s="28" t="str">
        <f>IF($A466="","",_xll.ciqfunctions.udf.CIQ($A466,"IQ_INTAN_ASSETS_REV",IQ_LTM,IQ_TODAY,"CHP"))</f>
        <v/>
      </c>
      <c r="K466" s="28" t="str">
        <f>IF($A466="","",_xll.ciqfunctions.udf.CIQ($A466,"IQ_NET_WORKING_CAP_TOTAL_ASSETS",IQ_LTM,IQ_TODAY,"CHP"))</f>
        <v/>
      </c>
      <c r="L466" s="28" t="str">
        <f>IF($A466="","",_xll.ciqfunctions.udf.CIQ($A466,"IQ_AP_AR",IQ_LTM,IQ_TODAY,"CHP"))</f>
        <v/>
      </c>
      <c r="M466" s="28" t="str">
        <f>IF($A466="","",_xll.ciqfunctions.udf.CIQ($A466,"IQ_MGMT_RATE_RETURN",IQ_LTM,IQ_TODAY,"CHP"))</f>
        <v/>
      </c>
      <c r="N466" s="28" t="str">
        <f>IF($A466="","",_xll.ciqfunctions.udf.CIQ($A466,"IQ_GROSS_MARGIN",IQ_LTM,IQ_TODAY,"CHP"))</f>
        <v/>
      </c>
      <c r="O466" s="28" t="str">
        <f>IF($A466="","",_xll.ciqfunctions.udf.CIQ($A466,"IQ_EBITDA_MARGIN",IQ_LTM,IQ_TODAY,"CHP"))</f>
        <v/>
      </c>
      <c r="Q466" s="28" t="str">
        <f>IF($A466="","",_xll.ciqfunctions.udf.CIQ($A466,"IQ_FFO_INT",IQ_LTM,IQ_TODAY,"CHP"))</f>
        <v/>
      </c>
      <c r="R466" s="28" t="str">
        <f>IF($A466="","",_xll.ciqfunctions.udf.CIQ($A466,"IQ_EBITDA_INT",IQ_LTM,IQ_TODAY,"CHP"))</f>
        <v/>
      </c>
      <c r="S466" s="28" t="str">
        <f>IF($A466="","",_xll.ciqfunctions.udf.CIQ($A466,"IQ_FFO_TOTAL_DEBT",IQ_LTM,IQ_TODAY,"CHP"))</f>
        <v/>
      </c>
      <c r="T466" s="28" t="str">
        <f>IF($A466="","",_xll.ciqfunctions.udf.CIQ($A466,"IQ_NET_DEBT_EBITDA",IQ_LTM,IQ_TODAY,"CHP"))</f>
        <v/>
      </c>
      <c r="U466" s="28" t="str">
        <f>IF($A466="","",_xll.ciqfunctions.udf.CIQ($A466,"IQ_TOTAL_DEBT_CAP",IQ_LTM,IQ_TODAY,"CHP"))</f>
        <v/>
      </c>
      <c r="V466" s="28" t="str">
        <f>IF($A466="","",_xll.ciqfunctions.udf.CIQ($A466,"IQ_DEBT_TOTAL_LIAB",IQ_LTM,IQ_TODAY,"CHP"))</f>
        <v/>
      </c>
      <c r="W466" s="28" t="str">
        <f>IF($A466="","",_xll.ciqfunctions.udf.CIQ($A466,"IQ_TOTAL_DEBT_TOTAL_REV",IQ_LTM,IQ_TODAY,"CHP"))</f>
        <v/>
      </c>
      <c r="Y466" s="28" t="str">
        <f>IF($A466="","",_xll.ciqfunctions.udf.CIQ($A466,"IQ_FFO_PLUS_CASH_ST_DEBT",IQ_LTM,IQ_TODAY,"CHP"))</f>
        <v/>
      </c>
      <c r="Z466" s="28" t="str">
        <f>IF($A466="","",_xll.ciqfunctions.udf.CIQ($A466,"IQ_FFO_GROSS_PROFIT",IQ_LTM,IQ_TODAY,"CHP"))</f>
        <v/>
      </c>
      <c r="AA466" s="28" t="str">
        <f>IF($A466="","",_xll.ciqfunctions.udf.CIQ($A466,"IQ_BASIC_DEFENSE_INTERVAL",IQ_LTM,IQ_TODAY,"CHP"))</f>
        <v/>
      </c>
      <c r="AB466" s="28" t="str">
        <f>IF($A466="","",_xll.ciqfunctions.udf.CIQ($A466,"IQ_CURRENT_RATIO",IQ_LTM,IQ_TODAY,"CHP"))</f>
        <v/>
      </c>
      <c r="AC466" s="28" t="str">
        <f>IF($A466="","",_xll.ciqfunctions.udf.CIQ($A466,"IQ_QUICK_RATIO",IQ_LTM,IQ_TODAY,"CHP"))</f>
        <v/>
      </c>
    </row>
    <row r="467" spans="3:29" ht="12.75" customHeight="1" x14ac:dyDescent="0.2">
      <c r="C467" s="37" t="str">
        <f>IF($A467="","",_xll.ciqfunctions.udf.CIQ($A467,"IQ_PERIODDATE",IQ_LTM,IQ_TODAY,"CHP"))</f>
        <v/>
      </c>
      <c r="D467" s="28" t="str">
        <f>IF($A467="","",_xll.ciqfunctions.udf.CIQ($A467,"IQ_TOTAL_REV",IQ_LTM,IQ_TODAY,"CHP",,$B$4))</f>
        <v/>
      </c>
      <c r="E467" s="28" t="str">
        <f>IF($A467="","",_xll.ciqfunctions.udf.CIQ($A467,"IQ_TOTAL_EQUITY",IQ_LTM,IQ_TODAY,"CHP",,$B$4))</f>
        <v/>
      </c>
      <c r="F467" s="28" t="str">
        <f>IF($A467="","",_xll.ciqfunctions.udf.CIQ($A467,"IQ_RETURN_CAPITAL_CHP",IQ_LTM,IQ_TODAY,"CHP"))</f>
        <v/>
      </c>
      <c r="G467" s="28" t="str">
        <f>IF($A467="","",_xll.ciqfunctions.udf.CIQ($A467,"IQ_RECURRING_EARN_ASSETS",IQ_LTM,IQ_TODAY,"CHP"))</f>
        <v/>
      </c>
      <c r="H467" s="28" t="str">
        <f>IF($A467="","",_xll.ciqfunctions.udf.CIQ($A467,"IQ_NET_WORKING_CAP_REV",IQ_LTM,IQ_TODAY,"CHP"))</f>
        <v/>
      </c>
      <c r="I467" s="28" t="str">
        <f>IF($A467="","",_xll.ciqfunctions.udf.CIQ($A467,"IQ_ASSET_TURNOVER",IQ_LTM,IQ_TODAY,"CHP"))</f>
        <v/>
      </c>
      <c r="J467" s="28" t="str">
        <f>IF($A467="","",_xll.ciqfunctions.udf.CIQ($A467,"IQ_INTAN_ASSETS_REV",IQ_LTM,IQ_TODAY,"CHP"))</f>
        <v/>
      </c>
      <c r="K467" s="28" t="str">
        <f>IF($A467="","",_xll.ciqfunctions.udf.CIQ($A467,"IQ_NET_WORKING_CAP_TOTAL_ASSETS",IQ_LTM,IQ_TODAY,"CHP"))</f>
        <v/>
      </c>
      <c r="L467" s="28" t="str">
        <f>IF($A467="","",_xll.ciqfunctions.udf.CIQ($A467,"IQ_AP_AR",IQ_LTM,IQ_TODAY,"CHP"))</f>
        <v/>
      </c>
      <c r="M467" s="28" t="str">
        <f>IF($A467="","",_xll.ciqfunctions.udf.CIQ($A467,"IQ_MGMT_RATE_RETURN",IQ_LTM,IQ_TODAY,"CHP"))</f>
        <v/>
      </c>
      <c r="N467" s="28" t="str">
        <f>IF($A467="","",_xll.ciqfunctions.udf.CIQ($A467,"IQ_GROSS_MARGIN",IQ_LTM,IQ_TODAY,"CHP"))</f>
        <v/>
      </c>
      <c r="O467" s="28" t="str">
        <f>IF($A467="","",_xll.ciqfunctions.udf.CIQ($A467,"IQ_EBITDA_MARGIN",IQ_LTM,IQ_TODAY,"CHP"))</f>
        <v/>
      </c>
      <c r="Q467" s="28" t="str">
        <f>IF($A467="","",_xll.ciqfunctions.udf.CIQ($A467,"IQ_FFO_INT",IQ_LTM,IQ_TODAY,"CHP"))</f>
        <v/>
      </c>
      <c r="R467" s="28" t="str">
        <f>IF($A467="","",_xll.ciqfunctions.udf.CIQ($A467,"IQ_EBITDA_INT",IQ_LTM,IQ_TODAY,"CHP"))</f>
        <v/>
      </c>
      <c r="S467" s="28" t="str">
        <f>IF($A467="","",_xll.ciqfunctions.udf.CIQ($A467,"IQ_FFO_TOTAL_DEBT",IQ_LTM,IQ_TODAY,"CHP"))</f>
        <v/>
      </c>
      <c r="T467" s="28" t="str">
        <f>IF($A467="","",_xll.ciqfunctions.udf.CIQ($A467,"IQ_NET_DEBT_EBITDA",IQ_LTM,IQ_TODAY,"CHP"))</f>
        <v/>
      </c>
      <c r="U467" s="28" t="str">
        <f>IF($A467="","",_xll.ciqfunctions.udf.CIQ($A467,"IQ_TOTAL_DEBT_CAP",IQ_LTM,IQ_TODAY,"CHP"))</f>
        <v/>
      </c>
      <c r="V467" s="28" t="str">
        <f>IF($A467="","",_xll.ciqfunctions.udf.CIQ($A467,"IQ_DEBT_TOTAL_LIAB",IQ_LTM,IQ_TODAY,"CHP"))</f>
        <v/>
      </c>
      <c r="W467" s="28" t="str">
        <f>IF($A467="","",_xll.ciqfunctions.udf.CIQ($A467,"IQ_TOTAL_DEBT_TOTAL_REV",IQ_LTM,IQ_TODAY,"CHP"))</f>
        <v/>
      </c>
      <c r="Y467" s="28" t="str">
        <f>IF($A467="","",_xll.ciqfunctions.udf.CIQ($A467,"IQ_FFO_PLUS_CASH_ST_DEBT",IQ_LTM,IQ_TODAY,"CHP"))</f>
        <v/>
      </c>
      <c r="Z467" s="28" t="str">
        <f>IF($A467="","",_xll.ciqfunctions.udf.CIQ($A467,"IQ_FFO_GROSS_PROFIT",IQ_LTM,IQ_TODAY,"CHP"))</f>
        <v/>
      </c>
      <c r="AA467" s="28" t="str">
        <f>IF($A467="","",_xll.ciqfunctions.udf.CIQ($A467,"IQ_BASIC_DEFENSE_INTERVAL",IQ_LTM,IQ_TODAY,"CHP"))</f>
        <v/>
      </c>
      <c r="AB467" s="28" t="str">
        <f>IF($A467="","",_xll.ciqfunctions.udf.CIQ($A467,"IQ_CURRENT_RATIO",IQ_LTM,IQ_TODAY,"CHP"))</f>
        <v/>
      </c>
      <c r="AC467" s="28" t="str">
        <f>IF($A467="","",_xll.ciqfunctions.udf.CIQ($A467,"IQ_QUICK_RATIO",IQ_LTM,IQ_TODAY,"CHP"))</f>
        <v/>
      </c>
    </row>
    <row r="468" spans="3:29" ht="12.75" customHeight="1" x14ac:dyDescent="0.2">
      <c r="C468" s="37" t="str">
        <f>IF($A468="","",_xll.ciqfunctions.udf.CIQ($A468,"IQ_PERIODDATE",IQ_LTM,IQ_TODAY,"CHP"))</f>
        <v/>
      </c>
      <c r="D468" s="28" t="str">
        <f>IF($A468="","",_xll.ciqfunctions.udf.CIQ($A468,"IQ_TOTAL_REV",IQ_LTM,IQ_TODAY,"CHP",,$B$4))</f>
        <v/>
      </c>
      <c r="E468" s="28" t="str">
        <f>IF($A468="","",_xll.ciqfunctions.udf.CIQ($A468,"IQ_TOTAL_EQUITY",IQ_LTM,IQ_TODAY,"CHP",,$B$4))</f>
        <v/>
      </c>
      <c r="F468" s="28" t="str">
        <f>IF($A468="","",_xll.ciqfunctions.udf.CIQ($A468,"IQ_RETURN_CAPITAL_CHP",IQ_LTM,IQ_TODAY,"CHP"))</f>
        <v/>
      </c>
      <c r="G468" s="28" t="str">
        <f>IF($A468="","",_xll.ciqfunctions.udf.CIQ($A468,"IQ_RECURRING_EARN_ASSETS",IQ_LTM,IQ_TODAY,"CHP"))</f>
        <v/>
      </c>
      <c r="H468" s="28" t="str">
        <f>IF($A468="","",_xll.ciqfunctions.udf.CIQ($A468,"IQ_NET_WORKING_CAP_REV",IQ_LTM,IQ_TODAY,"CHP"))</f>
        <v/>
      </c>
      <c r="I468" s="28" t="str">
        <f>IF($A468="","",_xll.ciqfunctions.udf.CIQ($A468,"IQ_ASSET_TURNOVER",IQ_LTM,IQ_TODAY,"CHP"))</f>
        <v/>
      </c>
      <c r="J468" s="28" t="str">
        <f>IF($A468="","",_xll.ciqfunctions.udf.CIQ($A468,"IQ_INTAN_ASSETS_REV",IQ_LTM,IQ_TODAY,"CHP"))</f>
        <v/>
      </c>
      <c r="K468" s="28" t="str">
        <f>IF($A468="","",_xll.ciqfunctions.udf.CIQ($A468,"IQ_NET_WORKING_CAP_TOTAL_ASSETS",IQ_LTM,IQ_TODAY,"CHP"))</f>
        <v/>
      </c>
      <c r="L468" s="28" t="str">
        <f>IF($A468="","",_xll.ciqfunctions.udf.CIQ($A468,"IQ_AP_AR",IQ_LTM,IQ_TODAY,"CHP"))</f>
        <v/>
      </c>
      <c r="M468" s="28" t="str">
        <f>IF($A468="","",_xll.ciqfunctions.udf.CIQ($A468,"IQ_MGMT_RATE_RETURN",IQ_LTM,IQ_TODAY,"CHP"))</f>
        <v/>
      </c>
      <c r="N468" s="28" t="str">
        <f>IF($A468="","",_xll.ciqfunctions.udf.CIQ($A468,"IQ_GROSS_MARGIN",IQ_LTM,IQ_TODAY,"CHP"))</f>
        <v/>
      </c>
      <c r="O468" s="28" t="str">
        <f>IF($A468="","",_xll.ciqfunctions.udf.CIQ($A468,"IQ_EBITDA_MARGIN",IQ_LTM,IQ_TODAY,"CHP"))</f>
        <v/>
      </c>
      <c r="Q468" s="28" t="str">
        <f>IF($A468="","",_xll.ciqfunctions.udf.CIQ($A468,"IQ_FFO_INT",IQ_LTM,IQ_TODAY,"CHP"))</f>
        <v/>
      </c>
      <c r="R468" s="28" t="str">
        <f>IF($A468="","",_xll.ciqfunctions.udf.CIQ($A468,"IQ_EBITDA_INT",IQ_LTM,IQ_TODAY,"CHP"))</f>
        <v/>
      </c>
      <c r="S468" s="28" t="str">
        <f>IF($A468="","",_xll.ciqfunctions.udf.CIQ($A468,"IQ_FFO_TOTAL_DEBT",IQ_LTM,IQ_TODAY,"CHP"))</f>
        <v/>
      </c>
      <c r="T468" s="28" t="str">
        <f>IF($A468="","",_xll.ciqfunctions.udf.CIQ($A468,"IQ_NET_DEBT_EBITDA",IQ_LTM,IQ_TODAY,"CHP"))</f>
        <v/>
      </c>
      <c r="U468" s="28" t="str">
        <f>IF($A468="","",_xll.ciqfunctions.udf.CIQ($A468,"IQ_TOTAL_DEBT_CAP",IQ_LTM,IQ_TODAY,"CHP"))</f>
        <v/>
      </c>
      <c r="V468" s="28" t="str">
        <f>IF($A468="","",_xll.ciqfunctions.udf.CIQ($A468,"IQ_DEBT_TOTAL_LIAB",IQ_LTM,IQ_TODAY,"CHP"))</f>
        <v/>
      </c>
      <c r="W468" s="28" t="str">
        <f>IF($A468="","",_xll.ciqfunctions.udf.CIQ($A468,"IQ_TOTAL_DEBT_TOTAL_REV",IQ_LTM,IQ_TODAY,"CHP"))</f>
        <v/>
      </c>
      <c r="Y468" s="28" t="str">
        <f>IF($A468="","",_xll.ciqfunctions.udf.CIQ($A468,"IQ_FFO_PLUS_CASH_ST_DEBT",IQ_LTM,IQ_TODAY,"CHP"))</f>
        <v/>
      </c>
      <c r="Z468" s="28" t="str">
        <f>IF($A468="","",_xll.ciqfunctions.udf.CIQ($A468,"IQ_FFO_GROSS_PROFIT",IQ_LTM,IQ_TODAY,"CHP"))</f>
        <v/>
      </c>
      <c r="AA468" s="28" t="str">
        <f>IF($A468="","",_xll.ciqfunctions.udf.CIQ($A468,"IQ_BASIC_DEFENSE_INTERVAL",IQ_LTM,IQ_TODAY,"CHP"))</f>
        <v/>
      </c>
      <c r="AB468" s="28" t="str">
        <f>IF($A468="","",_xll.ciqfunctions.udf.CIQ($A468,"IQ_CURRENT_RATIO",IQ_LTM,IQ_TODAY,"CHP"))</f>
        <v/>
      </c>
      <c r="AC468" s="28" t="str">
        <f>IF($A468="","",_xll.ciqfunctions.udf.CIQ($A468,"IQ_QUICK_RATIO",IQ_LTM,IQ_TODAY,"CHP"))</f>
        <v/>
      </c>
    </row>
    <row r="469" spans="3:29" ht="12.75" customHeight="1" x14ac:dyDescent="0.2">
      <c r="C469" s="37" t="str">
        <f>IF($A469="","",_xll.ciqfunctions.udf.CIQ($A469,"IQ_PERIODDATE",IQ_LTM,IQ_TODAY,"CHP"))</f>
        <v/>
      </c>
      <c r="D469" s="28" t="str">
        <f>IF($A469="","",_xll.ciqfunctions.udf.CIQ($A469,"IQ_TOTAL_REV",IQ_LTM,IQ_TODAY,"CHP",,$B$4))</f>
        <v/>
      </c>
      <c r="E469" s="28" t="str">
        <f>IF($A469="","",_xll.ciqfunctions.udf.CIQ($A469,"IQ_TOTAL_EQUITY",IQ_LTM,IQ_TODAY,"CHP",,$B$4))</f>
        <v/>
      </c>
      <c r="F469" s="28" t="str">
        <f>IF($A469="","",_xll.ciqfunctions.udf.CIQ($A469,"IQ_RETURN_CAPITAL_CHP",IQ_LTM,IQ_TODAY,"CHP"))</f>
        <v/>
      </c>
      <c r="G469" s="28" t="str">
        <f>IF($A469="","",_xll.ciqfunctions.udf.CIQ($A469,"IQ_RECURRING_EARN_ASSETS",IQ_LTM,IQ_TODAY,"CHP"))</f>
        <v/>
      </c>
      <c r="H469" s="28" t="str">
        <f>IF($A469="","",_xll.ciqfunctions.udf.CIQ($A469,"IQ_NET_WORKING_CAP_REV",IQ_LTM,IQ_TODAY,"CHP"))</f>
        <v/>
      </c>
      <c r="I469" s="28" t="str">
        <f>IF($A469="","",_xll.ciqfunctions.udf.CIQ($A469,"IQ_ASSET_TURNOVER",IQ_LTM,IQ_TODAY,"CHP"))</f>
        <v/>
      </c>
      <c r="J469" s="28" t="str">
        <f>IF($A469="","",_xll.ciqfunctions.udf.CIQ($A469,"IQ_INTAN_ASSETS_REV",IQ_LTM,IQ_TODAY,"CHP"))</f>
        <v/>
      </c>
      <c r="K469" s="28" t="str">
        <f>IF($A469="","",_xll.ciqfunctions.udf.CIQ($A469,"IQ_NET_WORKING_CAP_TOTAL_ASSETS",IQ_LTM,IQ_TODAY,"CHP"))</f>
        <v/>
      </c>
      <c r="L469" s="28" t="str">
        <f>IF($A469="","",_xll.ciqfunctions.udf.CIQ($A469,"IQ_AP_AR",IQ_LTM,IQ_TODAY,"CHP"))</f>
        <v/>
      </c>
      <c r="M469" s="28" t="str">
        <f>IF($A469="","",_xll.ciqfunctions.udf.CIQ($A469,"IQ_MGMT_RATE_RETURN",IQ_LTM,IQ_TODAY,"CHP"))</f>
        <v/>
      </c>
      <c r="N469" s="28" t="str">
        <f>IF($A469="","",_xll.ciqfunctions.udf.CIQ($A469,"IQ_GROSS_MARGIN",IQ_LTM,IQ_TODAY,"CHP"))</f>
        <v/>
      </c>
      <c r="O469" s="28" t="str">
        <f>IF($A469="","",_xll.ciqfunctions.udf.CIQ($A469,"IQ_EBITDA_MARGIN",IQ_LTM,IQ_TODAY,"CHP"))</f>
        <v/>
      </c>
      <c r="Q469" s="28" t="str">
        <f>IF($A469="","",_xll.ciqfunctions.udf.CIQ($A469,"IQ_FFO_INT",IQ_LTM,IQ_TODAY,"CHP"))</f>
        <v/>
      </c>
      <c r="R469" s="28" t="str">
        <f>IF($A469="","",_xll.ciqfunctions.udf.CIQ($A469,"IQ_EBITDA_INT",IQ_LTM,IQ_TODAY,"CHP"))</f>
        <v/>
      </c>
      <c r="S469" s="28" t="str">
        <f>IF($A469="","",_xll.ciqfunctions.udf.CIQ($A469,"IQ_FFO_TOTAL_DEBT",IQ_LTM,IQ_TODAY,"CHP"))</f>
        <v/>
      </c>
      <c r="T469" s="28" t="str">
        <f>IF($A469="","",_xll.ciqfunctions.udf.CIQ($A469,"IQ_NET_DEBT_EBITDA",IQ_LTM,IQ_TODAY,"CHP"))</f>
        <v/>
      </c>
      <c r="U469" s="28" t="str">
        <f>IF($A469="","",_xll.ciqfunctions.udf.CIQ($A469,"IQ_TOTAL_DEBT_CAP",IQ_LTM,IQ_TODAY,"CHP"))</f>
        <v/>
      </c>
      <c r="V469" s="28" t="str">
        <f>IF($A469="","",_xll.ciqfunctions.udf.CIQ($A469,"IQ_DEBT_TOTAL_LIAB",IQ_LTM,IQ_TODAY,"CHP"))</f>
        <v/>
      </c>
      <c r="W469" s="28" t="str">
        <f>IF($A469="","",_xll.ciqfunctions.udf.CIQ($A469,"IQ_TOTAL_DEBT_TOTAL_REV",IQ_LTM,IQ_TODAY,"CHP"))</f>
        <v/>
      </c>
      <c r="Y469" s="28" t="str">
        <f>IF($A469="","",_xll.ciqfunctions.udf.CIQ($A469,"IQ_FFO_PLUS_CASH_ST_DEBT",IQ_LTM,IQ_TODAY,"CHP"))</f>
        <v/>
      </c>
      <c r="Z469" s="28" t="str">
        <f>IF($A469="","",_xll.ciqfunctions.udf.CIQ($A469,"IQ_FFO_GROSS_PROFIT",IQ_LTM,IQ_TODAY,"CHP"))</f>
        <v/>
      </c>
      <c r="AA469" s="28" t="str">
        <f>IF($A469="","",_xll.ciqfunctions.udf.CIQ($A469,"IQ_BASIC_DEFENSE_INTERVAL",IQ_LTM,IQ_TODAY,"CHP"))</f>
        <v/>
      </c>
      <c r="AB469" s="28" t="str">
        <f>IF($A469="","",_xll.ciqfunctions.udf.CIQ($A469,"IQ_CURRENT_RATIO",IQ_LTM,IQ_TODAY,"CHP"))</f>
        <v/>
      </c>
      <c r="AC469" s="28" t="str">
        <f>IF($A469="","",_xll.ciqfunctions.udf.CIQ($A469,"IQ_QUICK_RATIO",IQ_LTM,IQ_TODAY,"CHP"))</f>
        <v/>
      </c>
    </row>
    <row r="470" spans="3:29" ht="12.75" customHeight="1" x14ac:dyDescent="0.2">
      <c r="C470" s="37" t="str">
        <f>IF($A470="","",_xll.ciqfunctions.udf.CIQ($A470,"IQ_PERIODDATE",IQ_LTM,IQ_TODAY,"CHP"))</f>
        <v/>
      </c>
      <c r="D470" s="28" t="str">
        <f>IF($A470="","",_xll.ciqfunctions.udf.CIQ($A470,"IQ_TOTAL_REV",IQ_LTM,IQ_TODAY,"CHP",,$B$4))</f>
        <v/>
      </c>
      <c r="E470" s="28" t="str">
        <f>IF($A470="","",_xll.ciqfunctions.udf.CIQ($A470,"IQ_TOTAL_EQUITY",IQ_LTM,IQ_TODAY,"CHP",,$B$4))</f>
        <v/>
      </c>
      <c r="F470" s="28" t="str">
        <f>IF($A470="","",_xll.ciqfunctions.udf.CIQ($A470,"IQ_RETURN_CAPITAL_CHP",IQ_LTM,IQ_TODAY,"CHP"))</f>
        <v/>
      </c>
      <c r="G470" s="28" t="str">
        <f>IF($A470="","",_xll.ciqfunctions.udf.CIQ($A470,"IQ_RECURRING_EARN_ASSETS",IQ_LTM,IQ_TODAY,"CHP"))</f>
        <v/>
      </c>
      <c r="H470" s="28" t="str">
        <f>IF($A470="","",_xll.ciqfunctions.udf.CIQ($A470,"IQ_NET_WORKING_CAP_REV",IQ_LTM,IQ_TODAY,"CHP"))</f>
        <v/>
      </c>
      <c r="I470" s="28" t="str">
        <f>IF($A470="","",_xll.ciqfunctions.udf.CIQ($A470,"IQ_ASSET_TURNOVER",IQ_LTM,IQ_TODAY,"CHP"))</f>
        <v/>
      </c>
      <c r="J470" s="28" t="str">
        <f>IF($A470="","",_xll.ciqfunctions.udf.CIQ($A470,"IQ_INTAN_ASSETS_REV",IQ_LTM,IQ_TODAY,"CHP"))</f>
        <v/>
      </c>
      <c r="K470" s="28" t="str">
        <f>IF($A470="","",_xll.ciqfunctions.udf.CIQ($A470,"IQ_NET_WORKING_CAP_TOTAL_ASSETS",IQ_LTM,IQ_TODAY,"CHP"))</f>
        <v/>
      </c>
      <c r="L470" s="28" t="str">
        <f>IF($A470="","",_xll.ciqfunctions.udf.CIQ($A470,"IQ_AP_AR",IQ_LTM,IQ_TODAY,"CHP"))</f>
        <v/>
      </c>
      <c r="M470" s="28" t="str">
        <f>IF($A470="","",_xll.ciqfunctions.udf.CIQ($A470,"IQ_MGMT_RATE_RETURN",IQ_LTM,IQ_TODAY,"CHP"))</f>
        <v/>
      </c>
      <c r="N470" s="28" t="str">
        <f>IF($A470="","",_xll.ciqfunctions.udf.CIQ($A470,"IQ_GROSS_MARGIN",IQ_LTM,IQ_TODAY,"CHP"))</f>
        <v/>
      </c>
      <c r="O470" s="28" t="str">
        <f>IF($A470="","",_xll.ciqfunctions.udf.CIQ($A470,"IQ_EBITDA_MARGIN",IQ_LTM,IQ_TODAY,"CHP"))</f>
        <v/>
      </c>
      <c r="Q470" s="28" t="str">
        <f>IF($A470="","",_xll.ciqfunctions.udf.CIQ($A470,"IQ_FFO_INT",IQ_LTM,IQ_TODAY,"CHP"))</f>
        <v/>
      </c>
      <c r="R470" s="28" t="str">
        <f>IF($A470="","",_xll.ciqfunctions.udf.CIQ($A470,"IQ_EBITDA_INT",IQ_LTM,IQ_TODAY,"CHP"))</f>
        <v/>
      </c>
      <c r="S470" s="28" t="str">
        <f>IF($A470="","",_xll.ciqfunctions.udf.CIQ($A470,"IQ_FFO_TOTAL_DEBT",IQ_LTM,IQ_TODAY,"CHP"))</f>
        <v/>
      </c>
      <c r="T470" s="28" t="str">
        <f>IF($A470="","",_xll.ciqfunctions.udf.CIQ($A470,"IQ_NET_DEBT_EBITDA",IQ_LTM,IQ_TODAY,"CHP"))</f>
        <v/>
      </c>
      <c r="U470" s="28" t="str">
        <f>IF($A470="","",_xll.ciqfunctions.udf.CIQ($A470,"IQ_TOTAL_DEBT_CAP",IQ_LTM,IQ_TODAY,"CHP"))</f>
        <v/>
      </c>
      <c r="V470" s="28" t="str">
        <f>IF($A470="","",_xll.ciqfunctions.udf.CIQ($A470,"IQ_DEBT_TOTAL_LIAB",IQ_LTM,IQ_TODAY,"CHP"))</f>
        <v/>
      </c>
      <c r="W470" s="28" t="str">
        <f>IF($A470="","",_xll.ciqfunctions.udf.CIQ($A470,"IQ_TOTAL_DEBT_TOTAL_REV",IQ_LTM,IQ_TODAY,"CHP"))</f>
        <v/>
      </c>
      <c r="Y470" s="28" t="str">
        <f>IF($A470="","",_xll.ciqfunctions.udf.CIQ($A470,"IQ_FFO_PLUS_CASH_ST_DEBT",IQ_LTM,IQ_TODAY,"CHP"))</f>
        <v/>
      </c>
      <c r="Z470" s="28" t="str">
        <f>IF($A470="","",_xll.ciqfunctions.udf.CIQ($A470,"IQ_FFO_GROSS_PROFIT",IQ_LTM,IQ_TODAY,"CHP"))</f>
        <v/>
      </c>
      <c r="AA470" s="28" t="str">
        <f>IF($A470="","",_xll.ciqfunctions.udf.CIQ($A470,"IQ_BASIC_DEFENSE_INTERVAL",IQ_LTM,IQ_TODAY,"CHP"))</f>
        <v/>
      </c>
      <c r="AB470" s="28" t="str">
        <f>IF($A470="","",_xll.ciqfunctions.udf.CIQ($A470,"IQ_CURRENT_RATIO",IQ_LTM,IQ_TODAY,"CHP"))</f>
        <v/>
      </c>
      <c r="AC470" s="28" t="str">
        <f>IF($A470="","",_xll.ciqfunctions.udf.CIQ($A470,"IQ_QUICK_RATIO",IQ_LTM,IQ_TODAY,"CHP"))</f>
        <v/>
      </c>
    </row>
    <row r="471" spans="3:29" ht="12.75" customHeight="1" x14ac:dyDescent="0.2">
      <c r="C471" s="37" t="str">
        <f>IF($A471="","",_xll.ciqfunctions.udf.CIQ($A471,"IQ_PERIODDATE",IQ_LTM,IQ_TODAY,"CHP"))</f>
        <v/>
      </c>
      <c r="D471" s="28" t="str">
        <f>IF($A471="","",_xll.ciqfunctions.udf.CIQ($A471,"IQ_TOTAL_REV",IQ_LTM,IQ_TODAY,"CHP",,$B$4))</f>
        <v/>
      </c>
      <c r="E471" s="28" t="str">
        <f>IF($A471="","",_xll.ciqfunctions.udf.CIQ($A471,"IQ_TOTAL_EQUITY",IQ_LTM,IQ_TODAY,"CHP",,$B$4))</f>
        <v/>
      </c>
      <c r="F471" s="28" t="str">
        <f>IF($A471="","",_xll.ciqfunctions.udf.CIQ($A471,"IQ_RETURN_CAPITAL_CHP",IQ_LTM,IQ_TODAY,"CHP"))</f>
        <v/>
      </c>
      <c r="G471" s="28" t="str">
        <f>IF($A471="","",_xll.ciqfunctions.udf.CIQ($A471,"IQ_RECURRING_EARN_ASSETS",IQ_LTM,IQ_TODAY,"CHP"))</f>
        <v/>
      </c>
      <c r="H471" s="28" t="str">
        <f>IF($A471="","",_xll.ciqfunctions.udf.CIQ($A471,"IQ_NET_WORKING_CAP_REV",IQ_LTM,IQ_TODAY,"CHP"))</f>
        <v/>
      </c>
      <c r="I471" s="28" t="str">
        <f>IF($A471="","",_xll.ciqfunctions.udf.CIQ($A471,"IQ_ASSET_TURNOVER",IQ_LTM,IQ_TODAY,"CHP"))</f>
        <v/>
      </c>
      <c r="J471" s="28" t="str">
        <f>IF($A471="","",_xll.ciqfunctions.udf.CIQ($A471,"IQ_INTAN_ASSETS_REV",IQ_LTM,IQ_TODAY,"CHP"))</f>
        <v/>
      </c>
      <c r="K471" s="28" t="str">
        <f>IF($A471="","",_xll.ciqfunctions.udf.CIQ($A471,"IQ_NET_WORKING_CAP_TOTAL_ASSETS",IQ_LTM,IQ_TODAY,"CHP"))</f>
        <v/>
      </c>
      <c r="L471" s="28" t="str">
        <f>IF($A471="","",_xll.ciqfunctions.udf.CIQ($A471,"IQ_AP_AR",IQ_LTM,IQ_TODAY,"CHP"))</f>
        <v/>
      </c>
      <c r="M471" s="28" t="str">
        <f>IF($A471="","",_xll.ciqfunctions.udf.CIQ($A471,"IQ_MGMT_RATE_RETURN",IQ_LTM,IQ_TODAY,"CHP"))</f>
        <v/>
      </c>
      <c r="N471" s="28" t="str">
        <f>IF($A471="","",_xll.ciqfunctions.udf.CIQ($A471,"IQ_GROSS_MARGIN",IQ_LTM,IQ_TODAY,"CHP"))</f>
        <v/>
      </c>
      <c r="O471" s="28" t="str">
        <f>IF($A471="","",_xll.ciqfunctions.udf.CIQ($A471,"IQ_EBITDA_MARGIN",IQ_LTM,IQ_TODAY,"CHP"))</f>
        <v/>
      </c>
      <c r="Q471" s="28" t="str">
        <f>IF($A471="","",_xll.ciqfunctions.udf.CIQ($A471,"IQ_FFO_INT",IQ_LTM,IQ_TODAY,"CHP"))</f>
        <v/>
      </c>
      <c r="R471" s="28" t="str">
        <f>IF($A471="","",_xll.ciqfunctions.udf.CIQ($A471,"IQ_EBITDA_INT",IQ_LTM,IQ_TODAY,"CHP"))</f>
        <v/>
      </c>
      <c r="S471" s="28" t="str">
        <f>IF($A471="","",_xll.ciqfunctions.udf.CIQ($A471,"IQ_FFO_TOTAL_DEBT",IQ_LTM,IQ_TODAY,"CHP"))</f>
        <v/>
      </c>
      <c r="T471" s="28" t="str">
        <f>IF($A471="","",_xll.ciqfunctions.udf.CIQ($A471,"IQ_NET_DEBT_EBITDA",IQ_LTM,IQ_TODAY,"CHP"))</f>
        <v/>
      </c>
      <c r="U471" s="28" t="str">
        <f>IF($A471="","",_xll.ciqfunctions.udf.CIQ($A471,"IQ_TOTAL_DEBT_CAP",IQ_LTM,IQ_TODAY,"CHP"))</f>
        <v/>
      </c>
      <c r="V471" s="28" t="str">
        <f>IF($A471="","",_xll.ciqfunctions.udf.CIQ($A471,"IQ_DEBT_TOTAL_LIAB",IQ_LTM,IQ_TODAY,"CHP"))</f>
        <v/>
      </c>
      <c r="W471" s="28" t="str">
        <f>IF($A471="","",_xll.ciqfunctions.udf.CIQ($A471,"IQ_TOTAL_DEBT_TOTAL_REV",IQ_LTM,IQ_TODAY,"CHP"))</f>
        <v/>
      </c>
      <c r="Y471" s="28" t="str">
        <f>IF($A471="","",_xll.ciqfunctions.udf.CIQ($A471,"IQ_FFO_PLUS_CASH_ST_DEBT",IQ_LTM,IQ_TODAY,"CHP"))</f>
        <v/>
      </c>
      <c r="Z471" s="28" t="str">
        <f>IF($A471="","",_xll.ciqfunctions.udf.CIQ($A471,"IQ_FFO_GROSS_PROFIT",IQ_LTM,IQ_TODAY,"CHP"))</f>
        <v/>
      </c>
      <c r="AA471" s="28" t="str">
        <f>IF($A471="","",_xll.ciqfunctions.udf.CIQ($A471,"IQ_BASIC_DEFENSE_INTERVAL",IQ_LTM,IQ_TODAY,"CHP"))</f>
        <v/>
      </c>
      <c r="AB471" s="28" t="str">
        <f>IF($A471="","",_xll.ciqfunctions.udf.CIQ($A471,"IQ_CURRENT_RATIO",IQ_LTM,IQ_TODAY,"CHP"))</f>
        <v/>
      </c>
      <c r="AC471" s="28" t="str">
        <f>IF($A471="","",_xll.ciqfunctions.udf.CIQ($A471,"IQ_QUICK_RATIO",IQ_LTM,IQ_TODAY,"CHP"))</f>
        <v/>
      </c>
    </row>
    <row r="472" spans="3:29" ht="12.75" customHeight="1" x14ac:dyDescent="0.2">
      <c r="C472" s="37" t="str">
        <f>IF($A472="","",_xll.ciqfunctions.udf.CIQ($A472,"IQ_PERIODDATE",IQ_LTM,IQ_TODAY,"CHP"))</f>
        <v/>
      </c>
      <c r="D472" s="28" t="str">
        <f>IF($A472="","",_xll.ciqfunctions.udf.CIQ($A472,"IQ_TOTAL_REV",IQ_LTM,IQ_TODAY,"CHP",,$B$4))</f>
        <v/>
      </c>
      <c r="E472" s="28" t="str">
        <f>IF($A472="","",_xll.ciqfunctions.udf.CIQ($A472,"IQ_TOTAL_EQUITY",IQ_LTM,IQ_TODAY,"CHP",,$B$4))</f>
        <v/>
      </c>
      <c r="F472" s="28" t="str">
        <f>IF($A472="","",_xll.ciqfunctions.udf.CIQ($A472,"IQ_RETURN_CAPITAL_CHP",IQ_LTM,IQ_TODAY,"CHP"))</f>
        <v/>
      </c>
      <c r="G472" s="28" t="str">
        <f>IF($A472="","",_xll.ciqfunctions.udf.CIQ($A472,"IQ_RECURRING_EARN_ASSETS",IQ_LTM,IQ_TODAY,"CHP"))</f>
        <v/>
      </c>
      <c r="H472" s="28" t="str">
        <f>IF($A472="","",_xll.ciqfunctions.udf.CIQ($A472,"IQ_NET_WORKING_CAP_REV",IQ_LTM,IQ_TODAY,"CHP"))</f>
        <v/>
      </c>
      <c r="I472" s="28" t="str">
        <f>IF($A472="","",_xll.ciqfunctions.udf.CIQ($A472,"IQ_ASSET_TURNOVER",IQ_LTM,IQ_TODAY,"CHP"))</f>
        <v/>
      </c>
      <c r="J472" s="28" t="str">
        <f>IF($A472="","",_xll.ciqfunctions.udf.CIQ($A472,"IQ_INTAN_ASSETS_REV",IQ_LTM,IQ_TODAY,"CHP"))</f>
        <v/>
      </c>
      <c r="K472" s="28" t="str">
        <f>IF($A472="","",_xll.ciqfunctions.udf.CIQ($A472,"IQ_NET_WORKING_CAP_TOTAL_ASSETS",IQ_LTM,IQ_TODAY,"CHP"))</f>
        <v/>
      </c>
      <c r="L472" s="28" t="str">
        <f>IF($A472="","",_xll.ciqfunctions.udf.CIQ($A472,"IQ_AP_AR",IQ_LTM,IQ_TODAY,"CHP"))</f>
        <v/>
      </c>
      <c r="M472" s="28" t="str">
        <f>IF($A472="","",_xll.ciqfunctions.udf.CIQ($A472,"IQ_MGMT_RATE_RETURN",IQ_LTM,IQ_TODAY,"CHP"))</f>
        <v/>
      </c>
      <c r="N472" s="28" t="str">
        <f>IF($A472="","",_xll.ciqfunctions.udf.CIQ($A472,"IQ_GROSS_MARGIN",IQ_LTM,IQ_TODAY,"CHP"))</f>
        <v/>
      </c>
      <c r="O472" s="28" t="str">
        <f>IF($A472="","",_xll.ciqfunctions.udf.CIQ($A472,"IQ_EBITDA_MARGIN",IQ_LTM,IQ_TODAY,"CHP"))</f>
        <v/>
      </c>
      <c r="Q472" s="28" t="str">
        <f>IF($A472="","",_xll.ciqfunctions.udf.CIQ($A472,"IQ_FFO_INT",IQ_LTM,IQ_TODAY,"CHP"))</f>
        <v/>
      </c>
      <c r="R472" s="28" t="str">
        <f>IF($A472="","",_xll.ciqfunctions.udf.CIQ($A472,"IQ_EBITDA_INT",IQ_LTM,IQ_TODAY,"CHP"))</f>
        <v/>
      </c>
      <c r="S472" s="28" t="str">
        <f>IF($A472="","",_xll.ciqfunctions.udf.CIQ($A472,"IQ_FFO_TOTAL_DEBT",IQ_LTM,IQ_TODAY,"CHP"))</f>
        <v/>
      </c>
      <c r="T472" s="28" t="str">
        <f>IF($A472="","",_xll.ciqfunctions.udf.CIQ($A472,"IQ_NET_DEBT_EBITDA",IQ_LTM,IQ_TODAY,"CHP"))</f>
        <v/>
      </c>
      <c r="U472" s="28" t="str">
        <f>IF($A472="","",_xll.ciqfunctions.udf.CIQ($A472,"IQ_TOTAL_DEBT_CAP",IQ_LTM,IQ_TODAY,"CHP"))</f>
        <v/>
      </c>
      <c r="V472" s="28" t="str">
        <f>IF($A472="","",_xll.ciqfunctions.udf.CIQ($A472,"IQ_DEBT_TOTAL_LIAB",IQ_LTM,IQ_TODAY,"CHP"))</f>
        <v/>
      </c>
      <c r="W472" s="28" t="str">
        <f>IF($A472="","",_xll.ciqfunctions.udf.CIQ($A472,"IQ_TOTAL_DEBT_TOTAL_REV",IQ_LTM,IQ_TODAY,"CHP"))</f>
        <v/>
      </c>
      <c r="Y472" s="28" t="str">
        <f>IF($A472="","",_xll.ciqfunctions.udf.CIQ($A472,"IQ_FFO_PLUS_CASH_ST_DEBT",IQ_LTM,IQ_TODAY,"CHP"))</f>
        <v/>
      </c>
      <c r="Z472" s="28" t="str">
        <f>IF($A472="","",_xll.ciqfunctions.udf.CIQ($A472,"IQ_FFO_GROSS_PROFIT",IQ_LTM,IQ_TODAY,"CHP"))</f>
        <v/>
      </c>
      <c r="AA472" s="28" t="str">
        <f>IF($A472="","",_xll.ciqfunctions.udf.CIQ($A472,"IQ_BASIC_DEFENSE_INTERVAL",IQ_LTM,IQ_TODAY,"CHP"))</f>
        <v/>
      </c>
      <c r="AB472" s="28" t="str">
        <f>IF($A472="","",_xll.ciqfunctions.udf.CIQ($A472,"IQ_CURRENT_RATIO",IQ_LTM,IQ_TODAY,"CHP"))</f>
        <v/>
      </c>
      <c r="AC472" s="28" t="str">
        <f>IF($A472="","",_xll.ciqfunctions.udf.CIQ($A472,"IQ_QUICK_RATIO",IQ_LTM,IQ_TODAY,"CHP"))</f>
        <v/>
      </c>
    </row>
    <row r="473" spans="3:29" ht="12.75" customHeight="1" x14ac:dyDescent="0.2">
      <c r="C473" s="37" t="str">
        <f>IF($A473="","",_xll.ciqfunctions.udf.CIQ($A473,"IQ_PERIODDATE",IQ_LTM,IQ_TODAY,"CHP"))</f>
        <v/>
      </c>
      <c r="D473" s="28" t="str">
        <f>IF($A473="","",_xll.ciqfunctions.udf.CIQ($A473,"IQ_TOTAL_REV",IQ_LTM,IQ_TODAY,"CHP",,$B$4))</f>
        <v/>
      </c>
      <c r="E473" s="28" t="str">
        <f>IF($A473="","",_xll.ciqfunctions.udf.CIQ($A473,"IQ_TOTAL_EQUITY",IQ_LTM,IQ_TODAY,"CHP",,$B$4))</f>
        <v/>
      </c>
      <c r="F473" s="28" t="str">
        <f>IF($A473="","",_xll.ciqfunctions.udf.CIQ($A473,"IQ_RETURN_CAPITAL_CHP",IQ_LTM,IQ_TODAY,"CHP"))</f>
        <v/>
      </c>
      <c r="G473" s="28" t="str">
        <f>IF($A473="","",_xll.ciqfunctions.udf.CIQ($A473,"IQ_RECURRING_EARN_ASSETS",IQ_LTM,IQ_TODAY,"CHP"))</f>
        <v/>
      </c>
      <c r="H473" s="28" t="str">
        <f>IF($A473="","",_xll.ciqfunctions.udf.CIQ($A473,"IQ_NET_WORKING_CAP_REV",IQ_LTM,IQ_TODAY,"CHP"))</f>
        <v/>
      </c>
      <c r="I473" s="28" t="str">
        <f>IF($A473="","",_xll.ciqfunctions.udf.CIQ($A473,"IQ_ASSET_TURNOVER",IQ_LTM,IQ_TODAY,"CHP"))</f>
        <v/>
      </c>
      <c r="J473" s="28" t="str">
        <f>IF($A473="","",_xll.ciqfunctions.udf.CIQ($A473,"IQ_INTAN_ASSETS_REV",IQ_LTM,IQ_TODAY,"CHP"))</f>
        <v/>
      </c>
      <c r="K473" s="28" t="str">
        <f>IF($A473="","",_xll.ciqfunctions.udf.CIQ($A473,"IQ_NET_WORKING_CAP_TOTAL_ASSETS",IQ_LTM,IQ_TODAY,"CHP"))</f>
        <v/>
      </c>
      <c r="L473" s="28" t="str">
        <f>IF($A473="","",_xll.ciqfunctions.udf.CIQ($A473,"IQ_AP_AR",IQ_LTM,IQ_TODAY,"CHP"))</f>
        <v/>
      </c>
      <c r="M473" s="28" t="str">
        <f>IF($A473="","",_xll.ciqfunctions.udf.CIQ($A473,"IQ_MGMT_RATE_RETURN",IQ_LTM,IQ_TODAY,"CHP"))</f>
        <v/>
      </c>
      <c r="N473" s="28" t="str">
        <f>IF($A473="","",_xll.ciqfunctions.udf.CIQ($A473,"IQ_GROSS_MARGIN",IQ_LTM,IQ_TODAY,"CHP"))</f>
        <v/>
      </c>
      <c r="O473" s="28" t="str">
        <f>IF($A473="","",_xll.ciqfunctions.udf.CIQ($A473,"IQ_EBITDA_MARGIN",IQ_LTM,IQ_TODAY,"CHP"))</f>
        <v/>
      </c>
      <c r="Q473" s="28" t="str">
        <f>IF($A473="","",_xll.ciqfunctions.udf.CIQ($A473,"IQ_FFO_INT",IQ_LTM,IQ_TODAY,"CHP"))</f>
        <v/>
      </c>
      <c r="R473" s="28" t="str">
        <f>IF($A473="","",_xll.ciqfunctions.udf.CIQ($A473,"IQ_EBITDA_INT",IQ_LTM,IQ_TODAY,"CHP"))</f>
        <v/>
      </c>
      <c r="S473" s="28" t="str">
        <f>IF($A473="","",_xll.ciqfunctions.udf.CIQ($A473,"IQ_FFO_TOTAL_DEBT",IQ_LTM,IQ_TODAY,"CHP"))</f>
        <v/>
      </c>
      <c r="T473" s="28" t="str">
        <f>IF($A473="","",_xll.ciqfunctions.udf.CIQ($A473,"IQ_NET_DEBT_EBITDA",IQ_LTM,IQ_TODAY,"CHP"))</f>
        <v/>
      </c>
      <c r="U473" s="28" t="str">
        <f>IF($A473="","",_xll.ciqfunctions.udf.CIQ($A473,"IQ_TOTAL_DEBT_CAP",IQ_LTM,IQ_TODAY,"CHP"))</f>
        <v/>
      </c>
      <c r="V473" s="28" t="str">
        <f>IF($A473="","",_xll.ciqfunctions.udf.CIQ($A473,"IQ_DEBT_TOTAL_LIAB",IQ_LTM,IQ_TODAY,"CHP"))</f>
        <v/>
      </c>
      <c r="W473" s="28" t="str">
        <f>IF($A473="","",_xll.ciqfunctions.udf.CIQ($A473,"IQ_TOTAL_DEBT_TOTAL_REV",IQ_LTM,IQ_TODAY,"CHP"))</f>
        <v/>
      </c>
      <c r="Y473" s="28" t="str">
        <f>IF($A473="","",_xll.ciqfunctions.udf.CIQ($A473,"IQ_FFO_PLUS_CASH_ST_DEBT",IQ_LTM,IQ_TODAY,"CHP"))</f>
        <v/>
      </c>
      <c r="Z473" s="28" t="str">
        <f>IF($A473="","",_xll.ciqfunctions.udf.CIQ($A473,"IQ_FFO_GROSS_PROFIT",IQ_LTM,IQ_TODAY,"CHP"))</f>
        <v/>
      </c>
      <c r="AA473" s="28" t="str">
        <f>IF($A473="","",_xll.ciqfunctions.udf.CIQ($A473,"IQ_BASIC_DEFENSE_INTERVAL",IQ_LTM,IQ_TODAY,"CHP"))</f>
        <v/>
      </c>
      <c r="AB473" s="28" t="str">
        <f>IF($A473="","",_xll.ciqfunctions.udf.CIQ($A473,"IQ_CURRENT_RATIO",IQ_LTM,IQ_TODAY,"CHP"))</f>
        <v/>
      </c>
      <c r="AC473" s="28" t="str">
        <f>IF($A473="","",_xll.ciqfunctions.udf.CIQ($A473,"IQ_QUICK_RATIO",IQ_LTM,IQ_TODAY,"CHP"))</f>
        <v/>
      </c>
    </row>
    <row r="474" spans="3:29" ht="12.75" customHeight="1" x14ac:dyDescent="0.2">
      <c r="C474" s="37" t="str">
        <f>IF($A474="","",_xll.ciqfunctions.udf.CIQ($A474,"IQ_PERIODDATE",IQ_LTM,IQ_TODAY,"CHP"))</f>
        <v/>
      </c>
      <c r="D474" s="28" t="str">
        <f>IF($A474="","",_xll.ciqfunctions.udf.CIQ($A474,"IQ_TOTAL_REV",IQ_LTM,IQ_TODAY,"CHP",,$B$4))</f>
        <v/>
      </c>
      <c r="E474" s="28" t="str">
        <f>IF($A474="","",_xll.ciqfunctions.udf.CIQ($A474,"IQ_TOTAL_EQUITY",IQ_LTM,IQ_TODAY,"CHP",,$B$4))</f>
        <v/>
      </c>
      <c r="F474" s="28" t="str">
        <f>IF($A474="","",_xll.ciqfunctions.udf.CIQ($A474,"IQ_RETURN_CAPITAL_CHP",IQ_LTM,IQ_TODAY,"CHP"))</f>
        <v/>
      </c>
      <c r="G474" s="28" t="str">
        <f>IF($A474="","",_xll.ciqfunctions.udf.CIQ($A474,"IQ_RECURRING_EARN_ASSETS",IQ_LTM,IQ_TODAY,"CHP"))</f>
        <v/>
      </c>
      <c r="H474" s="28" t="str">
        <f>IF($A474="","",_xll.ciqfunctions.udf.CIQ($A474,"IQ_NET_WORKING_CAP_REV",IQ_LTM,IQ_TODAY,"CHP"))</f>
        <v/>
      </c>
      <c r="I474" s="28" t="str">
        <f>IF($A474="","",_xll.ciqfunctions.udf.CIQ($A474,"IQ_ASSET_TURNOVER",IQ_LTM,IQ_TODAY,"CHP"))</f>
        <v/>
      </c>
      <c r="J474" s="28" t="str">
        <f>IF($A474="","",_xll.ciqfunctions.udf.CIQ($A474,"IQ_INTAN_ASSETS_REV",IQ_LTM,IQ_TODAY,"CHP"))</f>
        <v/>
      </c>
      <c r="K474" s="28" t="str">
        <f>IF($A474="","",_xll.ciqfunctions.udf.CIQ($A474,"IQ_NET_WORKING_CAP_TOTAL_ASSETS",IQ_LTM,IQ_TODAY,"CHP"))</f>
        <v/>
      </c>
      <c r="L474" s="28" t="str">
        <f>IF($A474="","",_xll.ciqfunctions.udf.CIQ($A474,"IQ_AP_AR",IQ_LTM,IQ_TODAY,"CHP"))</f>
        <v/>
      </c>
      <c r="M474" s="28" t="str">
        <f>IF($A474="","",_xll.ciqfunctions.udf.CIQ($A474,"IQ_MGMT_RATE_RETURN",IQ_LTM,IQ_TODAY,"CHP"))</f>
        <v/>
      </c>
      <c r="N474" s="28" t="str">
        <f>IF($A474="","",_xll.ciqfunctions.udf.CIQ($A474,"IQ_GROSS_MARGIN",IQ_LTM,IQ_TODAY,"CHP"))</f>
        <v/>
      </c>
      <c r="O474" s="28" t="str">
        <f>IF($A474="","",_xll.ciqfunctions.udf.CIQ($A474,"IQ_EBITDA_MARGIN",IQ_LTM,IQ_TODAY,"CHP"))</f>
        <v/>
      </c>
      <c r="Q474" s="28" t="str">
        <f>IF($A474="","",_xll.ciqfunctions.udf.CIQ($A474,"IQ_FFO_INT",IQ_LTM,IQ_TODAY,"CHP"))</f>
        <v/>
      </c>
      <c r="R474" s="28" t="str">
        <f>IF($A474="","",_xll.ciqfunctions.udf.CIQ($A474,"IQ_EBITDA_INT",IQ_LTM,IQ_TODAY,"CHP"))</f>
        <v/>
      </c>
      <c r="S474" s="28" t="str">
        <f>IF($A474="","",_xll.ciqfunctions.udf.CIQ($A474,"IQ_FFO_TOTAL_DEBT",IQ_LTM,IQ_TODAY,"CHP"))</f>
        <v/>
      </c>
      <c r="T474" s="28" t="str">
        <f>IF($A474="","",_xll.ciqfunctions.udf.CIQ($A474,"IQ_NET_DEBT_EBITDA",IQ_LTM,IQ_TODAY,"CHP"))</f>
        <v/>
      </c>
      <c r="U474" s="28" t="str">
        <f>IF($A474="","",_xll.ciqfunctions.udf.CIQ($A474,"IQ_TOTAL_DEBT_CAP",IQ_LTM,IQ_TODAY,"CHP"))</f>
        <v/>
      </c>
      <c r="V474" s="28" t="str">
        <f>IF($A474="","",_xll.ciqfunctions.udf.CIQ($A474,"IQ_DEBT_TOTAL_LIAB",IQ_LTM,IQ_TODAY,"CHP"))</f>
        <v/>
      </c>
      <c r="W474" s="28" t="str">
        <f>IF($A474="","",_xll.ciqfunctions.udf.CIQ($A474,"IQ_TOTAL_DEBT_TOTAL_REV",IQ_LTM,IQ_TODAY,"CHP"))</f>
        <v/>
      </c>
      <c r="Y474" s="28" t="str">
        <f>IF($A474="","",_xll.ciqfunctions.udf.CIQ($A474,"IQ_FFO_PLUS_CASH_ST_DEBT",IQ_LTM,IQ_TODAY,"CHP"))</f>
        <v/>
      </c>
      <c r="Z474" s="28" t="str">
        <f>IF($A474="","",_xll.ciqfunctions.udf.CIQ($A474,"IQ_FFO_GROSS_PROFIT",IQ_LTM,IQ_TODAY,"CHP"))</f>
        <v/>
      </c>
      <c r="AA474" s="28" t="str">
        <f>IF($A474="","",_xll.ciqfunctions.udf.CIQ($A474,"IQ_BASIC_DEFENSE_INTERVAL",IQ_LTM,IQ_TODAY,"CHP"))</f>
        <v/>
      </c>
      <c r="AB474" s="28" t="str">
        <f>IF($A474="","",_xll.ciqfunctions.udf.CIQ($A474,"IQ_CURRENT_RATIO",IQ_LTM,IQ_TODAY,"CHP"))</f>
        <v/>
      </c>
      <c r="AC474" s="28" t="str">
        <f>IF($A474="","",_xll.ciqfunctions.udf.CIQ($A474,"IQ_QUICK_RATIO",IQ_LTM,IQ_TODAY,"CHP"))</f>
        <v/>
      </c>
    </row>
    <row r="475" spans="3:29" ht="12.75" customHeight="1" x14ac:dyDescent="0.2">
      <c r="C475" s="37" t="str">
        <f>IF($A475="","",_xll.ciqfunctions.udf.CIQ($A475,"IQ_PERIODDATE",IQ_LTM,IQ_TODAY,"CHP"))</f>
        <v/>
      </c>
      <c r="D475" s="28" t="str">
        <f>IF($A475="","",_xll.ciqfunctions.udf.CIQ($A475,"IQ_TOTAL_REV",IQ_LTM,IQ_TODAY,"CHP",,$B$4))</f>
        <v/>
      </c>
      <c r="E475" s="28" t="str">
        <f>IF($A475="","",_xll.ciqfunctions.udf.CIQ($A475,"IQ_TOTAL_EQUITY",IQ_LTM,IQ_TODAY,"CHP",,$B$4))</f>
        <v/>
      </c>
      <c r="F475" s="28" t="str">
        <f>IF($A475="","",_xll.ciqfunctions.udf.CIQ($A475,"IQ_RETURN_CAPITAL_CHP",IQ_LTM,IQ_TODAY,"CHP"))</f>
        <v/>
      </c>
      <c r="G475" s="28" t="str">
        <f>IF($A475="","",_xll.ciqfunctions.udf.CIQ($A475,"IQ_RECURRING_EARN_ASSETS",IQ_LTM,IQ_TODAY,"CHP"))</f>
        <v/>
      </c>
      <c r="H475" s="28" t="str">
        <f>IF($A475="","",_xll.ciqfunctions.udf.CIQ($A475,"IQ_NET_WORKING_CAP_REV",IQ_LTM,IQ_TODAY,"CHP"))</f>
        <v/>
      </c>
      <c r="I475" s="28" t="str">
        <f>IF($A475="","",_xll.ciqfunctions.udf.CIQ($A475,"IQ_ASSET_TURNOVER",IQ_LTM,IQ_TODAY,"CHP"))</f>
        <v/>
      </c>
      <c r="J475" s="28" t="str">
        <f>IF($A475="","",_xll.ciqfunctions.udf.CIQ($A475,"IQ_INTAN_ASSETS_REV",IQ_LTM,IQ_TODAY,"CHP"))</f>
        <v/>
      </c>
      <c r="K475" s="28" t="str">
        <f>IF($A475="","",_xll.ciqfunctions.udf.CIQ($A475,"IQ_NET_WORKING_CAP_TOTAL_ASSETS",IQ_LTM,IQ_TODAY,"CHP"))</f>
        <v/>
      </c>
      <c r="L475" s="28" t="str">
        <f>IF($A475="","",_xll.ciqfunctions.udf.CIQ($A475,"IQ_AP_AR",IQ_LTM,IQ_TODAY,"CHP"))</f>
        <v/>
      </c>
      <c r="M475" s="28" t="str">
        <f>IF($A475="","",_xll.ciqfunctions.udf.CIQ($A475,"IQ_MGMT_RATE_RETURN",IQ_LTM,IQ_TODAY,"CHP"))</f>
        <v/>
      </c>
      <c r="N475" s="28" t="str">
        <f>IF($A475="","",_xll.ciqfunctions.udf.CIQ($A475,"IQ_GROSS_MARGIN",IQ_LTM,IQ_TODAY,"CHP"))</f>
        <v/>
      </c>
      <c r="O475" s="28" t="str">
        <f>IF($A475="","",_xll.ciqfunctions.udf.CIQ($A475,"IQ_EBITDA_MARGIN",IQ_LTM,IQ_TODAY,"CHP"))</f>
        <v/>
      </c>
      <c r="Q475" s="28" t="str">
        <f>IF($A475="","",_xll.ciqfunctions.udf.CIQ($A475,"IQ_FFO_INT",IQ_LTM,IQ_TODAY,"CHP"))</f>
        <v/>
      </c>
      <c r="R475" s="28" t="str">
        <f>IF($A475="","",_xll.ciqfunctions.udf.CIQ($A475,"IQ_EBITDA_INT",IQ_LTM,IQ_TODAY,"CHP"))</f>
        <v/>
      </c>
      <c r="S475" s="28" t="str">
        <f>IF($A475="","",_xll.ciqfunctions.udf.CIQ($A475,"IQ_FFO_TOTAL_DEBT",IQ_LTM,IQ_TODAY,"CHP"))</f>
        <v/>
      </c>
      <c r="T475" s="28" t="str">
        <f>IF($A475="","",_xll.ciqfunctions.udf.CIQ($A475,"IQ_NET_DEBT_EBITDA",IQ_LTM,IQ_TODAY,"CHP"))</f>
        <v/>
      </c>
      <c r="U475" s="28" t="str">
        <f>IF($A475="","",_xll.ciqfunctions.udf.CIQ($A475,"IQ_TOTAL_DEBT_CAP",IQ_LTM,IQ_TODAY,"CHP"))</f>
        <v/>
      </c>
      <c r="V475" s="28" t="str">
        <f>IF($A475="","",_xll.ciqfunctions.udf.CIQ($A475,"IQ_DEBT_TOTAL_LIAB",IQ_LTM,IQ_TODAY,"CHP"))</f>
        <v/>
      </c>
      <c r="W475" s="28" t="str">
        <f>IF($A475="","",_xll.ciqfunctions.udf.CIQ($A475,"IQ_TOTAL_DEBT_TOTAL_REV",IQ_LTM,IQ_TODAY,"CHP"))</f>
        <v/>
      </c>
      <c r="Y475" s="28" t="str">
        <f>IF($A475="","",_xll.ciqfunctions.udf.CIQ($A475,"IQ_FFO_PLUS_CASH_ST_DEBT",IQ_LTM,IQ_TODAY,"CHP"))</f>
        <v/>
      </c>
      <c r="Z475" s="28" t="str">
        <f>IF($A475="","",_xll.ciqfunctions.udf.CIQ($A475,"IQ_FFO_GROSS_PROFIT",IQ_LTM,IQ_TODAY,"CHP"))</f>
        <v/>
      </c>
      <c r="AA475" s="28" t="str">
        <f>IF($A475="","",_xll.ciqfunctions.udf.CIQ($A475,"IQ_BASIC_DEFENSE_INTERVAL",IQ_LTM,IQ_TODAY,"CHP"))</f>
        <v/>
      </c>
      <c r="AB475" s="28" t="str">
        <f>IF($A475="","",_xll.ciqfunctions.udf.CIQ($A475,"IQ_CURRENT_RATIO",IQ_LTM,IQ_TODAY,"CHP"))</f>
        <v/>
      </c>
      <c r="AC475" s="28" t="str">
        <f>IF($A475="","",_xll.ciqfunctions.udf.CIQ($A475,"IQ_QUICK_RATIO",IQ_LTM,IQ_TODAY,"CHP"))</f>
        <v/>
      </c>
    </row>
    <row r="476" spans="3:29" ht="12.75" customHeight="1" x14ac:dyDescent="0.2">
      <c r="C476" s="37" t="str">
        <f>IF($A476="","",_xll.ciqfunctions.udf.CIQ($A476,"IQ_PERIODDATE",IQ_LTM,IQ_TODAY,"CHP"))</f>
        <v/>
      </c>
      <c r="D476" s="28" t="str">
        <f>IF($A476="","",_xll.ciqfunctions.udf.CIQ($A476,"IQ_TOTAL_REV",IQ_LTM,IQ_TODAY,"CHP",,$B$4))</f>
        <v/>
      </c>
      <c r="E476" s="28" t="str">
        <f>IF($A476="","",_xll.ciqfunctions.udf.CIQ($A476,"IQ_TOTAL_EQUITY",IQ_LTM,IQ_TODAY,"CHP",,$B$4))</f>
        <v/>
      </c>
      <c r="F476" s="28" t="str">
        <f>IF($A476="","",_xll.ciqfunctions.udf.CIQ($A476,"IQ_RETURN_CAPITAL_CHP",IQ_LTM,IQ_TODAY,"CHP"))</f>
        <v/>
      </c>
      <c r="G476" s="28" t="str">
        <f>IF($A476="","",_xll.ciqfunctions.udf.CIQ($A476,"IQ_RECURRING_EARN_ASSETS",IQ_LTM,IQ_TODAY,"CHP"))</f>
        <v/>
      </c>
      <c r="H476" s="28" t="str">
        <f>IF($A476="","",_xll.ciqfunctions.udf.CIQ($A476,"IQ_NET_WORKING_CAP_REV",IQ_LTM,IQ_TODAY,"CHP"))</f>
        <v/>
      </c>
      <c r="I476" s="28" t="str">
        <f>IF($A476="","",_xll.ciqfunctions.udf.CIQ($A476,"IQ_ASSET_TURNOVER",IQ_LTM,IQ_TODAY,"CHP"))</f>
        <v/>
      </c>
      <c r="J476" s="28" t="str">
        <f>IF($A476="","",_xll.ciqfunctions.udf.CIQ($A476,"IQ_INTAN_ASSETS_REV",IQ_LTM,IQ_TODAY,"CHP"))</f>
        <v/>
      </c>
      <c r="K476" s="28" t="str">
        <f>IF($A476="","",_xll.ciqfunctions.udf.CIQ($A476,"IQ_NET_WORKING_CAP_TOTAL_ASSETS",IQ_LTM,IQ_TODAY,"CHP"))</f>
        <v/>
      </c>
      <c r="L476" s="28" t="str">
        <f>IF($A476="","",_xll.ciqfunctions.udf.CIQ($A476,"IQ_AP_AR",IQ_LTM,IQ_TODAY,"CHP"))</f>
        <v/>
      </c>
      <c r="M476" s="28" t="str">
        <f>IF($A476="","",_xll.ciqfunctions.udf.CIQ($A476,"IQ_MGMT_RATE_RETURN",IQ_LTM,IQ_TODAY,"CHP"))</f>
        <v/>
      </c>
      <c r="N476" s="28" t="str">
        <f>IF($A476="","",_xll.ciqfunctions.udf.CIQ($A476,"IQ_GROSS_MARGIN",IQ_LTM,IQ_TODAY,"CHP"))</f>
        <v/>
      </c>
      <c r="O476" s="28" t="str">
        <f>IF($A476="","",_xll.ciqfunctions.udf.CIQ($A476,"IQ_EBITDA_MARGIN",IQ_LTM,IQ_TODAY,"CHP"))</f>
        <v/>
      </c>
      <c r="Q476" s="28" t="str">
        <f>IF($A476="","",_xll.ciqfunctions.udf.CIQ($A476,"IQ_FFO_INT",IQ_LTM,IQ_TODAY,"CHP"))</f>
        <v/>
      </c>
      <c r="R476" s="28" t="str">
        <f>IF($A476="","",_xll.ciqfunctions.udf.CIQ($A476,"IQ_EBITDA_INT",IQ_LTM,IQ_TODAY,"CHP"))</f>
        <v/>
      </c>
      <c r="S476" s="28" t="str">
        <f>IF($A476="","",_xll.ciqfunctions.udf.CIQ($A476,"IQ_FFO_TOTAL_DEBT",IQ_LTM,IQ_TODAY,"CHP"))</f>
        <v/>
      </c>
      <c r="T476" s="28" t="str">
        <f>IF($A476="","",_xll.ciqfunctions.udf.CIQ($A476,"IQ_NET_DEBT_EBITDA",IQ_LTM,IQ_TODAY,"CHP"))</f>
        <v/>
      </c>
      <c r="U476" s="28" t="str">
        <f>IF($A476="","",_xll.ciqfunctions.udf.CIQ($A476,"IQ_TOTAL_DEBT_CAP",IQ_LTM,IQ_TODAY,"CHP"))</f>
        <v/>
      </c>
      <c r="V476" s="28" t="str">
        <f>IF($A476="","",_xll.ciqfunctions.udf.CIQ($A476,"IQ_DEBT_TOTAL_LIAB",IQ_LTM,IQ_TODAY,"CHP"))</f>
        <v/>
      </c>
      <c r="W476" s="28" t="str">
        <f>IF($A476="","",_xll.ciqfunctions.udf.CIQ($A476,"IQ_TOTAL_DEBT_TOTAL_REV",IQ_LTM,IQ_TODAY,"CHP"))</f>
        <v/>
      </c>
      <c r="Y476" s="28" t="str">
        <f>IF($A476="","",_xll.ciqfunctions.udf.CIQ($A476,"IQ_FFO_PLUS_CASH_ST_DEBT",IQ_LTM,IQ_TODAY,"CHP"))</f>
        <v/>
      </c>
      <c r="Z476" s="28" t="str">
        <f>IF($A476="","",_xll.ciqfunctions.udf.CIQ($A476,"IQ_FFO_GROSS_PROFIT",IQ_LTM,IQ_TODAY,"CHP"))</f>
        <v/>
      </c>
      <c r="AA476" s="28" t="str">
        <f>IF($A476="","",_xll.ciqfunctions.udf.CIQ($A476,"IQ_BASIC_DEFENSE_INTERVAL",IQ_LTM,IQ_TODAY,"CHP"))</f>
        <v/>
      </c>
      <c r="AB476" s="28" t="str">
        <f>IF($A476="","",_xll.ciqfunctions.udf.CIQ($A476,"IQ_CURRENT_RATIO",IQ_LTM,IQ_TODAY,"CHP"))</f>
        <v/>
      </c>
      <c r="AC476" s="28" t="str">
        <f>IF($A476="","",_xll.ciqfunctions.udf.CIQ($A476,"IQ_QUICK_RATIO",IQ_LTM,IQ_TODAY,"CHP"))</f>
        <v/>
      </c>
    </row>
    <row r="477" spans="3:29" ht="12.75" customHeight="1" x14ac:dyDescent="0.2">
      <c r="C477" s="37" t="str">
        <f>IF($A477="","",_xll.ciqfunctions.udf.CIQ($A477,"IQ_PERIODDATE",IQ_LTM,IQ_TODAY,"CHP"))</f>
        <v/>
      </c>
      <c r="D477" s="28" t="str">
        <f>IF($A477="","",_xll.ciqfunctions.udf.CIQ($A477,"IQ_TOTAL_REV",IQ_LTM,IQ_TODAY,"CHP",,$B$4))</f>
        <v/>
      </c>
      <c r="E477" s="28" t="str">
        <f>IF($A477="","",_xll.ciqfunctions.udf.CIQ($A477,"IQ_TOTAL_EQUITY",IQ_LTM,IQ_TODAY,"CHP",,$B$4))</f>
        <v/>
      </c>
      <c r="F477" s="28" t="str">
        <f>IF($A477="","",_xll.ciqfunctions.udf.CIQ($A477,"IQ_RETURN_CAPITAL_CHP",IQ_LTM,IQ_TODAY,"CHP"))</f>
        <v/>
      </c>
      <c r="G477" s="28" t="str">
        <f>IF($A477="","",_xll.ciqfunctions.udf.CIQ($A477,"IQ_RECURRING_EARN_ASSETS",IQ_LTM,IQ_TODAY,"CHP"))</f>
        <v/>
      </c>
      <c r="H477" s="28" t="str">
        <f>IF($A477="","",_xll.ciqfunctions.udf.CIQ($A477,"IQ_NET_WORKING_CAP_REV",IQ_LTM,IQ_TODAY,"CHP"))</f>
        <v/>
      </c>
      <c r="I477" s="28" t="str">
        <f>IF($A477="","",_xll.ciqfunctions.udf.CIQ($A477,"IQ_ASSET_TURNOVER",IQ_LTM,IQ_TODAY,"CHP"))</f>
        <v/>
      </c>
      <c r="J477" s="28" t="str">
        <f>IF($A477="","",_xll.ciqfunctions.udf.CIQ($A477,"IQ_INTAN_ASSETS_REV",IQ_LTM,IQ_TODAY,"CHP"))</f>
        <v/>
      </c>
      <c r="K477" s="28" t="str">
        <f>IF($A477="","",_xll.ciqfunctions.udf.CIQ($A477,"IQ_NET_WORKING_CAP_TOTAL_ASSETS",IQ_LTM,IQ_TODAY,"CHP"))</f>
        <v/>
      </c>
      <c r="L477" s="28" t="str">
        <f>IF($A477="","",_xll.ciqfunctions.udf.CIQ($A477,"IQ_AP_AR",IQ_LTM,IQ_TODAY,"CHP"))</f>
        <v/>
      </c>
      <c r="M477" s="28" t="str">
        <f>IF($A477="","",_xll.ciqfunctions.udf.CIQ($A477,"IQ_MGMT_RATE_RETURN",IQ_LTM,IQ_TODAY,"CHP"))</f>
        <v/>
      </c>
      <c r="N477" s="28" t="str">
        <f>IF($A477="","",_xll.ciqfunctions.udf.CIQ($A477,"IQ_GROSS_MARGIN",IQ_LTM,IQ_TODAY,"CHP"))</f>
        <v/>
      </c>
      <c r="O477" s="28" t="str">
        <f>IF($A477="","",_xll.ciqfunctions.udf.CIQ($A477,"IQ_EBITDA_MARGIN",IQ_LTM,IQ_TODAY,"CHP"))</f>
        <v/>
      </c>
      <c r="Q477" s="28" t="str">
        <f>IF($A477="","",_xll.ciqfunctions.udf.CIQ($A477,"IQ_FFO_INT",IQ_LTM,IQ_TODAY,"CHP"))</f>
        <v/>
      </c>
      <c r="R477" s="28" t="str">
        <f>IF($A477="","",_xll.ciqfunctions.udf.CIQ($A477,"IQ_EBITDA_INT",IQ_LTM,IQ_TODAY,"CHP"))</f>
        <v/>
      </c>
      <c r="S477" s="28" t="str">
        <f>IF($A477="","",_xll.ciqfunctions.udf.CIQ($A477,"IQ_FFO_TOTAL_DEBT",IQ_LTM,IQ_TODAY,"CHP"))</f>
        <v/>
      </c>
      <c r="T477" s="28" t="str">
        <f>IF($A477="","",_xll.ciqfunctions.udf.CIQ($A477,"IQ_NET_DEBT_EBITDA",IQ_LTM,IQ_TODAY,"CHP"))</f>
        <v/>
      </c>
      <c r="U477" s="28" t="str">
        <f>IF($A477="","",_xll.ciqfunctions.udf.CIQ($A477,"IQ_TOTAL_DEBT_CAP",IQ_LTM,IQ_TODAY,"CHP"))</f>
        <v/>
      </c>
      <c r="V477" s="28" t="str">
        <f>IF($A477="","",_xll.ciqfunctions.udf.CIQ($A477,"IQ_DEBT_TOTAL_LIAB",IQ_LTM,IQ_TODAY,"CHP"))</f>
        <v/>
      </c>
      <c r="W477" s="28" t="str">
        <f>IF($A477="","",_xll.ciqfunctions.udf.CIQ($A477,"IQ_TOTAL_DEBT_TOTAL_REV",IQ_LTM,IQ_TODAY,"CHP"))</f>
        <v/>
      </c>
      <c r="Y477" s="28" t="str">
        <f>IF($A477="","",_xll.ciqfunctions.udf.CIQ($A477,"IQ_FFO_PLUS_CASH_ST_DEBT",IQ_LTM,IQ_TODAY,"CHP"))</f>
        <v/>
      </c>
      <c r="Z477" s="28" t="str">
        <f>IF($A477="","",_xll.ciqfunctions.udf.CIQ($A477,"IQ_FFO_GROSS_PROFIT",IQ_LTM,IQ_TODAY,"CHP"))</f>
        <v/>
      </c>
      <c r="AA477" s="28" t="str">
        <f>IF($A477="","",_xll.ciqfunctions.udf.CIQ($A477,"IQ_BASIC_DEFENSE_INTERVAL",IQ_LTM,IQ_TODAY,"CHP"))</f>
        <v/>
      </c>
      <c r="AB477" s="28" t="str">
        <f>IF($A477="","",_xll.ciqfunctions.udf.CIQ($A477,"IQ_CURRENT_RATIO",IQ_LTM,IQ_TODAY,"CHP"))</f>
        <v/>
      </c>
      <c r="AC477" s="28" t="str">
        <f>IF($A477="","",_xll.ciqfunctions.udf.CIQ($A477,"IQ_QUICK_RATIO",IQ_LTM,IQ_TODAY,"CHP"))</f>
        <v/>
      </c>
    </row>
    <row r="478" spans="3:29" ht="12.75" customHeight="1" x14ac:dyDescent="0.2">
      <c r="C478" s="37" t="str">
        <f>IF($A478="","",_xll.ciqfunctions.udf.CIQ($A478,"IQ_PERIODDATE",IQ_LTM,IQ_TODAY,"CHP"))</f>
        <v/>
      </c>
      <c r="D478" s="28" t="str">
        <f>IF($A478="","",_xll.ciqfunctions.udf.CIQ($A478,"IQ_TOTAL_REV",IQ_LTM,IQ_TODAY,"CHP",,$B$4))</f>
        <v/>
      </c>
      <c r="E478" s="28" t="str">
        <f>IF($A478="","",_xll.ciqfunctions.udf.CIQ($A478,"IQ_TOTAL_EQUITY",IQ_LTM,IQ_TODAY,"CHP",,$B$4))</f>
        <v/>
      </c>
      <c r="F478" s="28" t="str">
        <f>IF($A478="","",_xll.ciqfunctions.udf.CIQ($A478,"IQ_RETURN_CAPITAL_CHP",IQ_LTM,IQ_TODAY,"CHP"))</f>
        <v/>
      </c>
      <c r="G478" s="28" t="str">
        <f>IF($A478="","",_xll.ciqfunctions.udf.CIQ($A478,"IQ_RECURRING_EARN_ASSETS",IQ_LTM,IQ_TODAY,"CHP"))</f>
        <v/>
      </c>
      <c r="H478" s="28" t="str">
        <f>IF($A478="","",_xll.ciqfunctions.udf.CIQ($A478,"IQ_NET_WORKING_CAP_REV",IQ_LTM,IQ_TODAY,"CHP"))</f>
        <v/>
      </c>
      <c r="I478" s="28" t="str">
        <f>IF($A478="","",_xll.ciqfunctions.udf.CIQ($A478,"IQ_ASSET_TURNOVER",IQ_LTM,IQ_TODAY,"CHP"))</f>
        <v/>
      </c>
      <c r="J478" s="28" t="str">
        <f>IF($A478="","",_xll.ciqfunctions.udf.CIQ($A478,"IQ_INTAN_ASSETS_REV",IQ_LTM,IQ_TODAY,"CHP"))</f>
        <v/>
      </c>
      <c r="K478" s="28" t="str">
        <f>IF($A478="","",_xll.ciqfunctions.udf.CIQ($A478,"IQ_NET_WORKING_CAP_TOTAL_ASSETS",IQ_LTM,IQ_TODAY,"CHP"))</f>
        <v/>
      </c>
      <c r="L478" s="28" t="str">
        <f>IF($A478="","",_xll.ciqfunctions.udf.CIQ($A478,"IQ_AP_AR",IQ_LTM,IQ_TODAY,"CHP"))</f>
        <v/>
      </c>
      <c r="M478" s="28" t="str">
        <f>IF($A478="","",_xll.ciqfunctions.udf.CIQ($A478,"IQ_MGMT_RATE_RETURN",IQ_LTM,IQ_TODAY,"CHP"))</f>
        <v/>
      </c>
      <c r="N478" s="28" t="str">
        <f>IF($A478="","",_xll.ciqfunctions.udf.CIQ($A478,"IQ_GROSS_MARGIN",IQ_LTM,IQ_TODAY,"CHP"))</f>
        <v/>
      </c>
      <c r="O478" s="28" t="str">
        <f>IF($A478="","",_xll.ciqfunctions.udf.CIQ($A478,"IQ_EBITDA_MARGIN",IQ_LTM,IQ_TODAY,"CHP"))</f>
        <v/>
      </c>
      <c r="Q478" s="28" t="str">
        <f>IF($A478="","",_xll.ciqfunctions.udf.CIQ($A478,"IQ_FFO_INT",IQ_LTM,IQ_TODAY,"CHP"))</f>
        <v/>
      </c>
      <c r="R478" s="28" t="str">
        <f>IF($A478="","",_xll.ciqfunctions.udf.CIQ($A478,"IQ_EBITDA_INT",IQ_LTM,IQ_TODAY,"CHP"))</f>
        <v/>
      </c>
      <c r="S478" s="28" t="str">
        <f>IF($A478="","",_xll.ciqfunctions.udf.CIQ($A478,"IQ_FFO_TOTAL_DEBT",IQ_LTM,IQ_TODAY,"CHP"))</f>
        <v/>
      </c>
      <c r="T478" s="28" t="str">
        <f>IF($A478="","",_xll.ciqfunctions.udf.CIQ($A478,"IQ_NET_DEBT_EBITDA",IQ_LTM,IQ_TODAY,"CHP"))</f>
        <v/>
      </c>
      <c r="U478" s="28" t="str">
        <f>IF($A478="","",_xll.ciqfunctions.udf.CIQ($A478,"IQ_TOTAL_DEBT_CAP",IQ_LTM,IQ_TODAY,"CHP"))</f>
        <v/>
      </c>
      <c r="V478" s="28" t="str">
        <f>IF($A478="","",_xll.ciqfunctions.udf.CIQ($A478,"IQ_DEBT_TOTAL_LIAB",IQ_LTM,IQ_TODAY,"CHP"))</f>
        <v/>
      </c>
      <c r="W478" s="28" t="str">
        <f>IF($A478="","",_xll.ciqfunctions.udf.CIQ($A478,"IQ_TOTAL_DEBT_TOTAL_REV",IQ_LTM,IQ_TODAY,"CHP"))</f>
        <v/>
      </c>
      <c r="Y478" s="28" t="str">
        <f>IF($A478="","",_xll.ciqfunctions.udf.CIQ($A478,"IQ_FFO_PLUS_CASH_ST_DEBT",IQ_LTM,IQ_TODAY,"CHP"))</f>
        <v/>
      </c>
      <c r="Z478" s="28" t="str">
        <f>IF($A478="","",_xll.ciqfunctions.udf.CIQ($A478,"IQ_FFO_GROSS_PROFIT",IQ_LTM,IQ_TODAY,"CHP"))</f>
        <v/>
      </c>
      <c r="AA478" s="28" t="str">
        <f>IF($A478="","",_xll.ciqfunctions.udf.CIQ($A478,"IQ_BASIC_DEFENSE_INTERVAL",IQ_LTM,IQ_TODAY,"CHP"))</f>
        <v/>
      </c>
      <c r="AB478" s="28" t="str">
        <f>IF($A478="","",_xll.ciqfunctions.udf.CIQ($A478,"IQ_CURRENT_RATIO",IQ_LTM,IQ_TODAY,"CHP"))</f>
        <v/>
      </c>
      <c r="AC478" s="28" t="str">
        <f>IF($A478="","",_xll.ciqfunctions.udf.CIQ($A478,"IQ_QUICK_RATIO",IQ_LTM,IQ_TODAY,"CHP"))</f>
        <v/>
      </c>
    </row>
    <row r="479" spans="3:29" ht="12.75" customHeight="1" x14ac:dyDescent="0.2">
      <c r="C479" s="37" t="str">
        <f>IF($A479="","",_xll.ciqfunctions.udf.CIQ($A479,"IQ_PERIODDATE",IQ_LTM,IQ_TODAY,"CHP"))</f>
        <v/>
      </c>
      <c r="D479" s="28" t="str">
        <f>IF($A479="","",_xll.ciqfunctions.udf.CIQ($A479,"IQ_TOTAL_REV",IQ_LTM,IQ_TODAY,"CHP",,$B$4))</f>
        <v/>
      </c>
      <c r="E479" s="28" t="str">
        <f>IF($A479="","",_xll.ciqfunctions.udf.CIQ($A479,"IQ_TOTAL_EQUITY",IQ_LTM,IQ_TODAY,"CHP",,$B$4))</f>
        <v/>
      </c>
      <c r="F479" s="28" t="str">
        <f>IF($A479="","",_xll.ciqfunctions.udf.CIQ($A479,"IQ_RETURN_CAPITAL_CHP",IQ_LTM,IQ_TODAY,"CHP"))</f>
        <v/>
      </c>
      <c r="G479" s="28" t="str">
        <f>IF($A479="","",_xll.ciqfunctions.udf.CIQ($A479,"IQ_RECURRING_EARN_ASSETS",IQ_LTM,IQ_TODAY,"CHP"))</f>
        <v/>
      </c>
      <c r="H479" s="28" t="str">
        <f>IF($A479="","",_xll.ciqfunctions.udf.CIQ($A479,"IQ_NET_WORKING_CAP_REV",IQ_LTM,IQ_TODAY,"CHP"))</f>
        <v/>
      </c>
      <c r="I479" s="28" t="str">
        <f>IF($A479="","",_xll.ciqfunctions.udf.CIQ($A479,"IQ_ASSET_TURNOVER",IQ_LTM,IQ_TODAY,"CHP"))</f>
        <v/>
      </c>
      <c r="J479" s="28" t="str">
        <f>IF($A479="","",_xll.ciqfunctions.udf.CIQ($A479,"IQ_INTAN_ASSETS_REV",IQ_LTM,IQ_TODAY,"CHP"))</f>
        <v/>
      </c>
      <c r="K479" s="28" t="str">
        <f>IF($A479="","",_xll.ciqfunctions.udf.CIQ($A479,"IQ_NET_WORKING_CAP_TOTAL_ASSETS",IQ_LTM,IQ_TODAY,"CHP"))</f>
        <v/>
      </c>
      <c r="L479" s="28" t="str">
        <f>IF($A479="","",_xll.ciqfunctions.udf.CIQ($A479,"IQ_AP_AR",IQ_LTM,IQ_TODAY,"CHP"))</f>
        <v/>
      </c>
      <c r="M479" s="28" t="str">
        <f>IF($A479="","",_xll.ciqfunctions.udf.CIQ($A479,"IQ_MGMT_RATE_RETURN",IQ_LTM,IQ_TODAY,"CHP"))</f>
        <v/>
      </c>
      <c r="N479" s="28" t="str">
        <f>IF($A479="","",_xll.ciqfunctions.udf.CIQ($A479,"IQ_GROSS_MARGIN",IQ_LTM,IQ_TODAY,"CHP"))</f>
        <v/>
      </c>
      <c r="O479" s="28" t="str">
        <f>IF($A479="","",_xll.ciqfunctions.udf.CIQ($A479,"IQ_EBITDA_MARGIN",IQ_LTM,IQ_TODAY,"CHP"))</f>
        <v/>
      </c>
      <c r="Q479" s="28" t="str">
        <f>IF($A479="","",_xll.ciqfunctions.udf.CIQ($A479,"IQ_FFO_INT",IQ_LTM,IQ_TODAY,"CHP"))</f>
        <v/>
      </c>
      <c r="R479" s="28" t="str">
        <f>IF($A479="","",_xll.ciqfunctions.udf.CIQ($A479,"IQ_EBITDA_INT",IQ_LTM,IQ_TODAY,"CHP"))</f>
        <v/>
      </c>
      <c r="S479" s="28" t="str">
        <f>IF($A479="","",_xll.ciqfunctions.udf.CIQ($A479,"IQ_FFO_TOTAL_DEBT",IQ_LTM,IQ_TODAY,"CHP"))</f>
        <v/>
      </c>
      <c r="T479" s="28" t="str">
        <f>IF($A479="","",_xll.ciqfunctions.udf.CIQ($A479,"IQ_NET_DEBT_EBITDA",IQ_LTM,IQ_TODAY,"CHP"))</f>
        <v/>
      </c>
      <c r="U479" s="28" t="str">
        <f>IF($A479="","",_xll.ciqfunctions.udf.CIQ($A479,"IQ_TOTAL_DEBT_CAP",IQ_LTM,IQ_TODAY,"CHP"))</f>
        <v/>
      </c>
      <c r="V479" s="28" t="str">
        <f>IF($A479="","",_xll.ciqfunctions.udf.CIQ($A479,"IQ_DEBT_TOTAL_LIAB",IQ_LTM,IQ_TODAY,"CHP"))</f>
        <v/>
      </c>
      <c r="W479" s="28" t="str">
        <f>IF($A479="","",_xll.ciqfunctions.udf.CIQ($A479,"IQ_TOTAL_DEBT_TOTAL_REV",IQ_LTM,IQ_TODAY,"CHP"))</f>
        <v/>
      </c>
      <c r="Y479" s="28" t="str">
        <f>IF($A479="","",_xll.ciqfunctions.udf.CIQ($A479,"IQ_FFO_PLUS_CASH_ST_DEBT",IQ_LTM,IQ_TODAY,"CHP"))</f>
        <v/>
      </c>
      <c r="Z479" s="28" t="str">
        <f>IF($A479="","",_xll.ciqfunctions.udf.CIQ($A479,"IQ_FFO_GROSS_PROFIT",IQ_LTM,IQ_TODAY,"CHP"))</f>
        <v/>
      </c>
      <c r="AA479" s="28" t="str">
        <f>IF($A479="","",_xll.ciqfunctions.udf.CIQ($A479,"IQ_BASIC_DEFENSE_INTERVAL",IQ_LTM,IQ_TODAY,"CHP"))</f>
        <v/>
      </c>
      <c r="AB479" s="28" t="str">
        <f>IF($A479="","",_xll.ciqfunctions.udf.CIQ($A479,"IQ_CURRENT_RATIO",IQ_LTM,IQ_TODAY,"CHP"))</f>
        <v/>
      </c>
      <c r="AC479" s="28" t="str">
        <f>IF($A479="","",_xll.ciqfunctions.udf.CIQ($A479,"IQ_QUICK_RATIO",IQ_LTM,IQ_TODAY,"CHP"))</f>
        <v/>
      </c>
    </row>
    <row r="480" spans="3:29" ht="12.75" customHeight="1" x14ac:dyDescent="0.2">
      <c r="C480" s="37" t="str">
        <f>IF($A480="","",_xll.ciqfunctions.udf.CIQ($A480,"IQ_PERIODDATE",IQ_LTM,IQ_TODAY,"CHP"))</f>
        <v/>
      </c>
      <c r="D480" s="28" t="str">
        <f>IF($A480="","",_xll.ciqfunctions.udf.CIQ($A480,"IQ_TOTAL_REV",IQ_LTM,IQ_TODAY,"CHP",,$B$4))</f>
        <v/>
      </c>
      <c r="E480" s="28" t="str">
        <f>IF($A480="","",_xll.ciqfunctions.udf.CIQ($A480,"IQ_TOTAL_EQUITY",IQ_LTM,IQ_TODAY,"CHP",,$B$4))</f>
        <v/>
      </c>
      <c r="F480" s="28" t="str">
        <f>IF($A480="","",_xll.ciqfunctions.udf.CIQ($A480,"IQ_RETURN_CAPITAL_CHP",IQ_LTM,IQ_TODAY,"CHP"))</f>
        <v/>
      </c>
      <c r="G480" s="28" t="str">
        <f>IF($A480="","",_xll.ciqfunctions.udf.CIQ($A480,"IQ_RECURRING_EARN_ASSETS",IQ_LTM,IQ_TODAY,"CHP"))</f>
        <v/>
      </c>
      <c r="H480" s="28" t="str">
        <f>IF($A480="","",_xll.ciqfunctions.udf.CIQ($A480,"IQ_NET_WORKING_CAP_REV",IQ_LTM,IQ_TODAY,"CHP"))</f>
        <v/>
      </c>
      <c r="I480" s="28" t="str">
        <f>IF($A480="","",_xll.ciqfunctions.udf.CIQ($A480,"IQ_ASSET_TURNOVER",IQ_LTM,IQ_TODAY,"CHP"))</f>
        <v/>
      </c>
      <c r="J480" s="28" t="str">
        <f>IF($A480="","",_xll.ciqfunctions.udf.CIQ($A480,"IQ_INTAN_ASSETS_REV",IQ_LTM,IQ_TODAY,"CHP"))</f>
        <v/>
      </c>
      <c r="K480" s="28" t="str">
        <f>IF($A480="","",_xll.ciqfunctions.udf.CIQ($A480,"IQ_NET_WORKING_CAP_TOTAL_ASSETS",IQ_LTM,IQ_TODAY,"CHP"))</f>
        <v/>
      </c>
      <c r="L480" s="28" t="str">
        <f>IF($A480="","",_xll.ciqfunctions.udf.CIQ($A480,"IQ_AP_AR",IQ_LTM,IQ_TODAY,"CHP"))</f>
        <v/>
      </c>
      <c r="M480" s="28" t="str">
        <f>IF($A480="","",_xll.ciqfunctions.udf.CIQ($A480,"IQ_MGMT_RATE_RETURN",IQ_LTM,IQ_TODAY,"CHP"))</f>
        <v/>
      </c>
      <c r="N480" s="28" t="str">
        <f>IF($A480="","",_xll.ciqfunctions.udf.CIQ($A480,"IQ_GROSS_MARGIN",IQ_LTM,IQ_TODAY,"CHP"))</f>
        <v/>
      </c>
      <c r="O480" s="28" t="str">
        <f>IF($A480="","",_xll.ciqfunctions.udf.CIQ($A480,"IQ_EBITDA_MARGIN",IQ_LTM,IQ_TODAY,"CHP"))</f>
        <v/>
      </c>
      <c r="Q480" s="28" t="str">
        <f>IF($A480="","",_xll.ciqfunctions.udf.CIQ($A480,"IQ_FFO_INT",IQ_LTM,IQ_TODAY,"CHP"))</f>
        <v/>
      </c>
      <c r="R480" s="28" t="str">
        <f>IF($A480="","",_xll.ciqfunctions.udf.CIQ($A480,"IQ_EBITDA_INT",IQ_LTM,IQ_TODAY,"CHP"))</f>
        <v/>
      </c>
      <c r="S480" s="28" t="str">
        <f>IF($A480="","",_xll.ciqfunctions.udf.CIQ($A480,"IQ_FFO_TOTAL_DEBT",IQ_LTM,IQ_TODAY,"CHP"))</f>
        <v/>
      </c>
      <c r="T480" s="28" t="str">
        <f>IF($A480="","",_xll.ciqfunctions.udf.CIQ($A480,"IQ_NET_DEBT_EBITDA",IQ_LTM,IQ_TODAY,"CHP"))</f>
        <v/>
      </c>
      <c r="U480" s="28" t="str">
        <f>IF($A480="","",_xll.ciqfunctions.udf.CIQ($A480,"IQ_TOTAL_DEBT_CAP",IQ_LTM,IQ_TODAY,"CHP"))</f>
        <v/>
      </c>
      <c r="V480" s="28" t="str">
        <f>IF($A480="","",_xll.ciqfunctions.udf.CIQ($A480,"IQ_DEBT_TOTAL_LIAB",IQ_LTM,IQ_TODAY,"CHP"))</f>
        <v/>
      </c>
      <c r="W480" s="28" t="str">
        <f>IF($A480="","",_xll.ciqfunctions.udf.CIQ($A480,"IQ_TOTAL_DEBT_TOTAL_REV",IQ_LTM,IQ_TODAY,"CHP"))</f>
        <v/>
      </c>
      <c r="Y480" s="28" t="str">
        <f>IF($A480="","",_xll.ciqfunctions.udf.CIQ($A480,"IQ_FFO_PLUS_CASH_ST_DEBT",IQ_LTM,IQ_TODAY,"CHP"))</f>
        <v/>
      </c>
      <c r="Z480" s="28" t="str">
        <f>IF($A480="","",_xll.ciqfunctions.udf.CIQ($A480,"IQ_FFO_GROSS_PROFIT",IQ_LTM,IQ_TODAY,"CHP"))</f>
        <v/>
      </c>
      <c r="AA480" s="28" t="str">
        <f>IF($A480="","",_xll.ciqfunctions.udf.CIQ($A480,"IQ_BASIC_DEFENSE_INTERVAL",IQ_LTM,IQ_TODAY,"CHP"))</f>
        <v/>
      </c>
      <c r="AB480" s="28" t="str">
        <f>IF($A480="","",_xll.ciqfunctions.udf.CIQ($A480,"IQ_CURRENT_RATIO",IQ_LTM,IQ_TODAY,"CHP"))</f>
        <v/>
      </c>
      <c r="AC480" s="28" t="str">
        <f>IF($A480="","",_xll.ciqfunctions.udf.CIQ($A480,"IQ_QUICK_RATIO",IQ_LTM,IQ_TODAY,"CHP"))</f>
        <v/>
      </c>
    </row>
    <row r="481" spans="3:29" ht="12.75" customHeight="1" x14ac:dyDescent="0.2">
      <c r="C481" s="37" t="str">
        <f>IF($A481="","",_xll.ciqfunctions.udf.CIQ($A481,"IQ_PERIODDATE",IQ_LTM,IQ_TODAY,"CHP"))</f>
        <v/>
      </c>
      <c r="D481" s="28" t="str">
        <f>IF($A481="","",_xll.ciqfunctions.udf.CIQ($A481,"IQ_TOTAL_REV",IQ_LTM,IQ_TODAY,"CHP",,$B$4))</f>
        <v/>
      </c>
      <c r="E481" s="28" t="str">
        <f>IF($A481="","",_xll.ciqfunctions.udf.CIQ($A481,"IQ_TOTAL_EQUITY",IQ_LTM,IQ_TODAY,"CHP",,$B$4))</f>
        <v/>
      </c>
      <c r="F481" s="28" t="str">
        <f>IF($A481="","",_xll.ciqfunctions.udf.CIQ($A481,"IQ_RETURN_CAPITAL_CHP",IQ_LTM,IQ_TODAY,"CHP"))</f>
        <v/>
      </c>
      <c r="G481" s="28" t="str">
        <f>IF($A481="","",_xll.ciqfunctions.udf.CIQ($A481,"IQ_RECURRING_EARN_ASSETS",IQ_LTM,IQ_TODAY,"CHP"))</f>
        <v/>
      </c>
      <c r="H481" s="28" t="str">
        <f>IF($A481="","",_xll.ciqfunctions.udf.CIQ($A481,"IQ_NET_WORKING_CAP_REV",IQ_LTM,IQ_TODAY,"CHP"))</f>
        <v/>
      </c>
      <c r="I481" s="28" t="str">
        <f>IF($A481="","",_xll.ciqfunctions.udf.CIQ($A481,"IQ_ASSET_TURNOVER",IQ_LTM,IQ_TODAY,"CHP"))</f>
        <v/>
      </c>
      <c r="J481" s="28" t="str">
        <f>IF($A481="","",_xll.ciqfunctions.udf.CIQ($A481,"IQ_INTAN_ASSETS_REV",IQ_LTM,IQ_TODAY,"CHP"))</f>
        <v/>
      </c>
      <c r="K481" s="28" t="str">
        <f>IF($A481="","",_xll.ciqfunctions.udf.CIQ($A481,"IQ_NET_WORKING_CAP_TOTAL_ASSETS",IQ_LTM,IQ_TODAY,"CHP"))</f>
        <v/>
      </c>
      <c r="L481" s="28" t="str">
        <f>IF($A481="","",_xll.ciqfunctions.udf.CIQ($A481,"IQ_AP_AR",IQ_LTM,IQ_TODAY,"CHP"))</f>
        <v/>
      </c>
      <c r="M481" s="28" t="str">
        <f>IF($A481="","",_xll.ciqfunctions.udf.CIQ($A481,"IQ_MGMT_RATE_RETURN",IQ_LTM,IQ_TODAY,"CHP"))</f>
        <v/>
      </c>
      <c r="N481" s="28" t="str">
        <f>IF($A481="","",_xll.ciqfunctions.udf.CIQ($A481,"IQ_GROSS_MARGIN",IQ_LTM,IQ_TODAY,"CHP"))</f>
        <v/>
      </c>
      <c r="O481" s="28" t="str">
        <f>IF($A481="","",_xll.ciqfunctions.udf.CIQ($A481,"IQ_EBITDA_MARGIN",IQ_LTM,IQ_TODAY,"CHP"))</f>
        <v/>
      </c>
      <c r="Q481" s="28" t="str">
        <f>IF($A481="","",_xll.ciqfunctions.udf.CIQ($A481,"IQ_FFO_INT",IQ_LTM,IQ_TODAY,"CHP"))</f>
        <v/>
      </c>
      <c r="R481" s="28" t="str">
        <f>IF($A481="","",_xll.ciqfunctions.udf.CIQ($A481,"IQ_EBITDA_INT",IQ_LTM,IQ_TODAY,"CHP"))</f>
        <v/>
      </c>
      <c r="S481" s="28" t="str">
        <f>IF($A481="","",_xll.ciqfunctions.udf.CIQ($A481,"IQ_FFO_TOTAL_DEBT",IQ_LTM,IQ_TODAY,"CHP"))</f>
        <v/>
      </c>
      <c r="T481" s="28" t="str">
        <f>IF($A481="","",_xll.ciqfunctions.udf.CIQ($A481,"IQ_NET_DEBT_EBITDA",IQ_LTM,IQ_TODAY,"CHP"))</f>
        <v/>
      </c>
      <c r="U481" s="28" t="str">
        <f>IF($A481="","",_xll.ciqfunctions.udf.CIQ($A481,"IQ_TOTAL_DEBT_CAP",IQ_LTM,IQ_TODAY,"CHP"))</f>
        <v/>
      </c>
      <c r="V481" s="28" t="str">
        <f>IF($A481="","",_xll.ciqfunctions.udf.CIQ($A481,"IQ_DEBT_TOTAL_LIAB",IQ_LTM,IQ_TODAY,"CHP"))</f>
        <v/>
      </c>
      <c r="W481" s="28" t="str">
        <f>IF($A481="","",_xll.ciqfunctions.udf.CIQ($A481,"IQ_TOTAL_DEBT_TOTAL_REV",IQ_LTM,IQ_TODAY,"CHP"))</f>
        <v/>
      </c>
      <c r="Y481" s="28" t="str">
        <f>IF($A481="","",_xll.ciqfunctions.udf.CIQ($A481,"IQ_FFO_PLUS_CASH_ST_DEBT",IQ_LTM,IQ_TODAY,"CHP"))</f>
        <v/>
      </c>
      <c r="Z481" s="28" t="str">
        <f>IF($A481="","",_xll.ciqfunctions.udf.CIQ($A481,"IQ_FFO_GROSS_PROFIT",IQ_LTM,IQ_TODAY,"CHP"))</f>
        <v/>
      </c>
      <c r="AA481" s="28" t="str">
        <f>IF($A481="","",_xll.ciqfunctions.udf.CIQ($A481,"IQ_BASIC_DEFENSE_INTERVAL",IQ_LTM,IQ_TODAY,"CHP"))</f>
        <v/>
      </c>
      <c r="AB481" s="28" t="str">
        <f>IF($A481="","",_xll.ciqfunctions.udf.CIQ($A481,"IQ_CURRENT_RATIO",IQ_LTM,IQ_TODAY,"CHP"))</f>
        <v/>
      </c>
      <c r="AC481" s="28" t="str">
        <f>IF($A481="","",_xll.ciqfunctions.udf.CIQ($A481,"IQ_QUICK_RATIO",IQ_LTM,IQ_TODAY,"CHP"))</f>
        <v/>
      </c>
    </row>
    <row r="482" spans="3:29" ht="12.75" customHeight="1" x14ac:dyDescent="0.2">
      <c r="C482" s="37" t="str">
        <f>IF($A482="","",_xll.ciqfunctions.udf.CIQ($A482,"IQ_PERIODDATE",IQ_LTM,IQ_TODAY,"CHP"))</f>
        <v/>
      </c>
      <c r="D482" s="28" t="str">
        <f>IF($A482="","",_xll.ciqfunctions.udf.CIQ($A482,"IQ_TOTAL_REV",IQ_LTM,IQ_TODAY,"CHP",,$B$4))</f>
        <v/>
      </c>
      <c r="E482" s="28" t="str">
        <f>IF($A482="","",_xll.ciqfunctions.udf.CIQ($A482,"IQ_TOTAL_EQUITY",IQ_LTM,IQ_TODAY,"CHP",,$B$4))</f>
        <v/>
      </c>
      <c r="F482" s="28" t="str">
        <f>IF($A482="","",_xll.ciqfunctions.udf.CIQ($A482,"IQ_RETURN_CAPITAL_CHP",IQ_LTM,IQ_TODAY,"CHP"))</f>
        <v/>
      </c>
      <c r="G482" s="28" t="str">
        <f>IF($A482="","",_xll.ciqfunctions.udf.CIQ($A482,"IQ_RECURRING_EARN_ASSETS",IQ_LTM,IQ_TODAY,"CHP"))</f>
        <v/>
      </c>
      <c r="H482" s="28" t="str">
        <f>IF($A482="","",_xll.ciqfunctions.udf.CIQ($A482,"IQ_NET_WORKING_CAP_REV",IQ_LTM,IQ_TODAY,"CHP"))</f>
        <v/>
      </c>
      <c r="I482" s="28" t="str">
        <f>IF($A482="","",_xll.ciqfunctions.udf.CIQ($A482,"IQ_ASSET_TURNOVER",IQ_LTM,IQ_TODAY,"CHP"))</f>
        <v/>
      </c>
      <c r="J482" s="28" t="str">
        <f>IF($A482="","",_xll.ciqfunctions.udf.CIQ($A482,"IQ_INTAN_ASSETS_REV",IQ_LTM,IQ_TODAY,"CHP"))</f>
        <v/>
      </c>
      <c r="K482" s="28" t="str">
        <f>IF($A482="","",_xll.ciqfunctions.udf.CIQ($A482,"IQ_NET_WORKING_CAP_TOTAL_ASSETS",IQ_LTM,IQ_TODAY,"CHP"))</f>
        <v/>
      </c>
      <c r="L482" s="28" t="str">
        <f>IF($A482="","",_xll.ciqfunctions.udf.CIQ($A482,"IQ_AP_AR",IQ_LTM,IQ_TODAY,"CHP"))</f>
        <v/>
      </c>
      <c r="M482" s="28" t="str">
        <f>IF($A482="","",_xll.ciqfunctions.udf.CIQ($A482,"IQ_MGMT_RATE_RETURN",IQ_LTM,IQ_TODAY,"CHP"))</f>
        <v/>
      </c>
      <c r="N482" s="28" t="str">
        <f>IF($A482="","",_xll.ciqfunctions.udf.CIQ($A482,"IQ_GROSS_MARGIN",IQ_LTM,IQ_TODAY,"CHP"))</f>
        <v/>
      </c>
      <c r="O482" s="28" t="str">
        <f>IF($A482="","",_xll.ciqfunctions.udf.CIQ($A482,"IQ_EBITDA_MARGIN",IQ_LTM,IQ_TODAY,"CHP"))</f>
        <v/>
      </c>
      <c r="Q482" s="28" t="str">
        <f>IF($A482="","",_xll.ciqfunctions.udf.CIQ($A482,"IQ_FFO_INT",IQ_LTM,IQ_TODAY,"CHP"))</f>
        <v/>
      </c>
      <c r="R482" s="28" t="str">
        <f>IF($A482="","",_xll.ciqfunctions.udf.CIQ($A482,"IQ_EBITDA_INT",IQ_LTM,IQ_TODAY,"CHP"))</f>
        <v/>
      </c>
      <c r="S482" s="28" t="str">
        <f>IF($A482="","",_xll.ciqfunctions.udf.CIQ($A482,"IQ_FFO_TOTAL_DEBT",IQ_LTM,IQ_TODAY,"CHP"))</f>
        <v/>
      </c>
      <c r="T482" s="28" t="str">
        <f>IF($A482="","",_xll.ciqfunctions.udf.CIQ($A482,"IQ_NET_DEBT_EBITDA",IQ_LTM,IQ_TODAY,"CHP"))</f>
        <v/>
      </c>
      <c r="U482" s="28" t="str">
        <f>IF($A482="","",_xll.ciqfunctions.udf.CIQ($A482,"IQ_TOTAL_DEBT_CAP",IQ_LTM,IQ_TODAY,"CHP"))</f>
        <v/>
      </c>
      <c r="V482" s="28" t="str">
        <f>IF($A482="","",_xll.ciqfunctions.udf.CIQ($A482,"IQ_DEBT_TOTAL_LIAB",IQ_LTM,IQ_TODAY,"CHP"))</f>
        <v/>
      </c>
      <c r="W482" s="28" t="str">
        <f>IF($A482="","",_xll.ciqfunctions.udf.CIQ($A482,"IQ_TOTAL_DEBT_TOTAL_REV",IQ_LTM,IQ_TODAY,"CHP"))</f>
        <v/>
      </c>
      <c r="Y482" s="28" t="str">
        <f>IF($A482="","",_xll.ciqfunctions.udf.CIQ($A482,"IQ_FFO_PLUS_CASH_ST_DEBT",IQ_LTM,IQ_TODAY,"CHP"))</f>
        <v/>
      </c>
      <c r="Z482" s="28" t="str">
        <f>IF($A482="","",_xll.ciqfunctions.udf.CIQ($A482,"IQ_FFO_GROSS_PROFIT",IQ_LTM,IQ_TODAY,"CHP"))</f>
        <v/>
      </c>
      <c r="AA482" s="28" t="str">
        <f>IF($A482="","",_xll.ciqfunctions.udf.CIQ($A482,"IQ_BASIC_DEFENSE_INTERVAL",IQ_LTM,IQ_TODAY,"CHP"))</f>
        <v/>
      </c>
      <c r="AB482" s="28" t="str">
        <f>IF($A482="","",_xll.ciqfunctions.udf.CIQ($A482,"IQ_CURRENT_RATIO",IQ_LTM,IQ_TODAY,"CHP"))</f>
        <v/>
      </c>
      <c r="AC482" s="28" t="str">
        <f>IF($A482="","",_xll.ciqfunctions.udf.CIQ($A482,"IQ_QUICK_RATIO",IQ_LTM,IQ_TODAY,"CHP"))</f>
        <v/>
      </c>
    </row>
    <row r="483" spans="3:29" ht="12.75" customHeight="1" x14ac:dyDescent="0.2">
      <c r="C483" s="37" t="str">
        <f>IF($A483="","",_xll.ciqfunctions.udf.CIQ($A483,"IQ_PERIODDATE",IQ_LTM,IQ_TODAY,"CHP"))</f>
        <v/>
      </c>
      <c r="D483" s="28" t="str">
        <f>IF($A483="","",_xll.ciqfunctions.udf.CIQ($A483,"IQ_TOTAL_REV",IQ_LTM,IQ_TODAY,"CHP",,$B$4))</f>
        <v/>
      </c>
      <c r="E483" s="28" t="str">
        <f>IF($A483="","",_xll.ciqfunctions.udf.CIQ($A483,"IQ_TOTAL_EQUITY",IQ_LTM,IQ_TODAY,"CHP",,$B$4))</f>
        <v/>
      </c>
      <c r="F483" s="28" t="str">
        <f>IF($A483="","",_xll.ciqfunctions.udf.CIQ($A483,"IQ_RETURN_CAPITAL_CHP",IQ_LTM,IQ_TODAY,"CHP"))</f>
        <v/>
      </c>
      <c r="G483" s="28" t="str">
        <f>IF($A483="","",_xll.ciqfunctions.udf.CIQ($A483,"IQ_RECURRING_EARN_ASSETS",IQ_LTM,IQ_TODAY,"CHP"))</f>
        <v/>
      </c>
      <c r="H483" s="28" t="str">
        <f>IF($A483="","",_xll.ciqfunctions.udf.CIQ($A483,"IQ_NET_WORKING_CAP_REV",IQ_LTM,IQ_TODAY,"CHP"))</f>
        <v/>
      </c>
      <c r="I483" s="28" t="str">
        <f>IF($A483="","",_xll.ciqfunctions.udf.CIQ($A483,"IQ_ASSET_TURNOVER",IQ_LTM,IQ_TODAY,"CHP"))</f>
        <v/>
      </c>
      <c r="J483" s="28" t="str">
        <f>IF($A483="","",_xll.ciqfunctions.udf.CIQ($A483,"IQ_INTAN_ASSETS_REV",IQ_LTM,IQ_TODAY,"CHP"))</f>
        <v/>
      </c>
      <c r="K483" s="28" t="str">
        <f>IF($A483="","",_xll.ciqfunctions.udf.CIQ($A483,"IQ_NET_WORKING_CAP_TOTAL_ASSETS",IQ_LTM,IQ_TODAY,"CHP"))</f>
        <v/>
      </c>
      <c r="L483" s="28" t="str">
        <f>IF($A483="","",_xll.ciqfunctions.udf.CIQ($A483,"IQ_AP_AR",IQ_LTM,IQ_TODAY,"CHP"))</f>
        <v/>
      </c>
      <c r="M483" s="28" t="str">
        <f>IF($A483="","",_xll.ciqfunctions.udf.CIQ($A483,"IQ_MGMT_RATE_RETURN",IQ_LTM,IQ_TODAY,"CHP"))</f>
        <v/>
      </c>
      <c r="N483" s="28" t="str">
        <f>IF($A483="","",_xll.ciqfunctions.udf.CIQ($A483,"IQ_GROSS_MARGIN",IQ_LTM,IQ_TODAY,"CHP"))</f>
        <v/>
      </c>
      <c r="O483" s="28" t="str">
        <f>IF($A483="","",_xll.ciqfunctions.udf.CIQ($A483,"IQ_EBITDA_MARGIN",IQ_LTM,IQ_TODAY,"CHP"))</f>
        <v/>
      </c>
      <c r="Q483" s="28" t="str">
        <f>IF($A483="","",_xll.ciqfunctions.udf.CIQ($A483,"IQ_FFO_INT",IQ_LTM,IQ_TODAY,"CHP"))</f>
        <v/>
      </c>
      <c r="R483" s="28" t="str">
        <f>IF($A483="","",_xll.ciqfunctions.udf.CIQ($A483,"IQ_EBITDA_INT",IQ_LTM,IQ_TODAY,"CHP"))</f>
        <v/>
      </c>
      <c r="S483" s="28" t="str">
        <f>IF($A483="","",_xll.ciqfunctions.udf.CIQ($A483,"IQ_FFO_TOTAL_DEBT",IQ_LTM,IQ_TODAY,"CHP"))</f>
        <v/>
      </c>
      <c r="T483" s="28" t="str">
        <f>IF($A483="","",_xll.ciqfunctions.udf.CIQ($A483,"IQ_NET_DEBT_EBITDA",IQ_LTM,IQ_TODAY,"CHP"))</f>
        <v/>
      </c>
      <c r="U483" s="28" t="str">
        <f>IF($A483="","",_xll.ciqfunctions.udf.CIQ($A483,"IQ_TOTAL_DEBT_CAP",IQ_LTM,IQ_TODAY,"CHP"))</f>
        <v/>
      </c>
      <c r="V483" s="28" t="str">
        <f>IF($A483="","",_xll.ciqfunctions.udf.CIQ($A483,"IQ_DEBT_TOTAL_LIAB",IQ_LTM,IQ_TODAY,"CHP"))</f>
        <v/>
      </c>
      <c r="W483" s="28" t="str">
        <f>IF($A483="","",_xll.ciqfunctions.udf.CIQ($A483,"IQ_TOTAL_DEBT_TOTAL_REV",IQ_LTM,IQ_TODAY,"CHP"))</f>
        <v/>
      </c>
      <c r="Y483" s="28" t="str">
        <f>IF($A483="","",_xll.ciqfunctions.udf.CIQ($A483,"IQ_FFO_PLUS_CASH_ST_DEBT",IQ_LTM,IQ_TODAY,"CHP"))</f>
        <v/>
      </c>
      <c r="Z483" s="28" t="str">
        <f>IF($A483="","",_xll.ciqfunctions.udf.CIQ($A483,"IQ_FFO_GROSS_PROFIT",IQ_LTM,IQ_TODAY,"CHP"))</f>
        <v/>
      </c>
      <c r="AA483" s="28" t="str">
        <f>IF($A483="","",_xll.ciqfunctions.udf.CIQ($A483,"IQ_BASIC_DEFENSE_INTERVAL",IQ_LTM,IQ_TODAY,"CHP"))</f>
        <v/>
      </c>
      <c r="AB483" s="28" t="str">
        <f>IF($A483="","",_xll.ciqfunctions.udf.CIQ($A483,"IQ_CURRENT_RATIO",IQ_LTM,IQ_TODAY,"CHP"))</f>
        <v/>
      </c>
      <c r="AC483" s="28" t="str">
        <f>IF($A483="","",_xll.ciqfunctions.udf.CIQ($A483,"IQ_QUICK_RATIO",IQ_LTM,IQ_TODAY,"CHP"))</f>
        <v/>
      </c>
    </row>
    <row r="484" spans="3:29" ht="12.75" customHeight="1" x14ac:dyDescent="0.2">
      <c r="C484" s="37" t="str">
        <f>IF($A484="","",_xll.ciqfunctions.udf.CIQ($A484,"IQ_PERIODDATE",IQ_LTM,IQ_TODAY,"CHP"))</f>
        <v/>
      </c>
      <c r="D484" s="28" t="str">
        <f>IF($A484="","",_xll.ciqfunctions.udf.CIQ($A484,"IQ_TOTAL_REV",IQ_LTM,IQ_TODAY,"CHP",,$B$4))</f>
        <v/>
      </c>
      <c r="E484" s="28" t="str">
        <f>IF($A484="","",_xll.ciqfunctions.udf.CIQ($A484,"IQ_TOTAL_EQUITY",IQ_LTM,IQ_TODAY,"CHP",,$B$4))</f>
        <v/>
      </c>
      <c r="F484" s="28" t="str">
        <f>IF($A484="","",_xll.ciqfunctions.udf.CIQ($A484,"IQ_RETURN_CAPITAL_CHP",IQ_LTM,IQ_TODAY,"CHP"))</f>
        <v/>
      </c>
      <c r="G484" s="28" t="str">
        <f>IF($A484="","",_xll.ciqfunctions.udf.CIQ($A484,"IQ_RECURRING_EARN_ASSETS",IQ_LTM,IQ_TODAY,"CHP"))</f>
        <v/>
      </c>
      <c r="H484" s="28" t="str">
        <f>IF($A484="","",_xll.ciqfunctions.udf.CIQ($A484,"IQ_NET_WORKING_CAP_REV",IQ_LTM,IQ_TODAY,"CHP"))</f>
        <v/>
      </c>
      <c r="I484" s="28" t="str">
        <f>IF($A484="","",_xll.ciqfunctions.udf.CIQ($A484,"IQ_ASSET_TURNOVER",IQ_LTM,IQ_TODAY,"CHP"))</f>
        <v/>
      </c>
      <c r="J484" s="28" t="str">
        <f>IF($A484="","",_xll.ciqfunctions.udf.CIQ($A484,"IQ_INTAN_ASSETS_REV",IQ_LTM,IQ_TODAY,"CHP"))</f>
        <v/>
      </c>
      <c r="K484" s="28" t="str">
        <f>IF($A484="","",_xll.ciqfunctions.udf.CIQ($A484,"IQ_NET_WORKING_CAP_TOTAL_ASSETS",IQ_LTM,IQ_TODAY,"CHP"))</f>
        <v/>
      </c>
      <c r="L484" s="28" t="str">
        <f>IF($A484="","",_xll.ciqfunctions.udf.CIQ($A484,"IQ_AP_AR",IQ_LTM,IQ_TODAY,"CHP"))</f>
        <v/>
      </c>
      <c r="M484" s="28" t="str">
        <f>IF($A484="","",_xll.ciqfunctions.udf.CIQ($A484,"IQ_MGMT_RATE_RETURN",IQ_LTM,IQ_TODAY,"CHP"))</f>
        <v/>
      </c>
      <c r="N484" s="28" t="str">
        <f>IF($A484="","",_xll.ciqfunctions.udf.CIQ($A484,"IQ_GROSS_MARGIN",IQ_LTM,IQ_TODAY,"CHP"))</f>
        <v/>
      </c>
      <c r="O484" s="28" t="str">
        <f>IF($A484="","",_xll.ciqfunctions.udf.CIQ($A484,"IQ_EBITDA_MARGIN",IQ_LTM,IQ_TODAY,"CHP"))</f>
        <v/>
      </c>
      <c r="Q484" s="28" t="str">
        <f>IF($A484="","",_xll.ciqfunctions.udf.CIQ($A484,"IQ_FFO_INT",IQ_LTM,IQ_TODAY,"CHP"))</f>
        <v/>
      </c>
      <c r="R484" s="28" t="str">
        <f>IF($A484="","",_xll.ciqfunctions.udf.CIQ($A484,"IQ_EBITDA_INT",IQ_LTM,IQ_TODAY,"CHP"))</f>
        <v/>
      </c>
      <c r="S484" s="28" t="str">
        <f>IF($A484="","",_xll.ciqfunctions.udf.CIQ($A484,"IQ_FFO_TOTAL_DEBT",IQ_LTM,IQ_TODAY,"CHP"))</f>
        <v/>
      </c>
      <c r="T484" s="28" t="str">
        <f>IF($A484="","",_xll.ciqfunctions.udf.CIQ($A484,"IQ_NET_DEBT_EBITDA",IQ_LTM,IQ_TODAY,"CHP"))</f>
        <v/>
      </c>
      <c r="U484" s="28" t="str">
        <f>IF($A484="","",_xll.ciqfunctions.udf.CIQ($A484,"IQ_TOTAL_DEBT_CAP",IQ_LTM,IQ_TODAY,"CHP"))</f>
        <v/>
      </c>
      <c r="V484" s="28" t="str">
        <f>IF($A484="","",_xll.ciqfunctions.udf.CIQ($A484,"IQ_DEBT_TOTAL_LIAB",IQ_LTM,IQ_TODAY,"CHP"))</f>
        <v/>
      </c>
      <c r="W484" s="28" t="str">
        <f>IF($A484="","",_xll.ciqfunctions.udf.CIQ($A484,"IQ_TOTAL_DEBT_TOTAL_REV",IQ_LTM,IQ_TODAY,"CHP"))</f>
        <v/>
      </c>
      <c r="Y484" s="28" t="str">
        <f>IF($A484="","",_xll.ciqfunctions.udf.CIQ($A484,"IQ_FFO_PLUS_CASH_ST_DEBT",IQ_LTM,IQ_TODAY,"CHP"))</f>
        <v/>
      </c>
      <c r="Z484" s="28" t="str">
        <f>IF($A484="","",_xll.ciqfunctions.udf.CIQ($A484,"IQ_FFO_GROSS_PROFIT",IQ_LTM,IQ_TODAY,"CHP"))</f>
        <v/>
      </c>
      <c r="AA484" s="28" t="str">
        <f>IF($A484="","",_xll.ciqfunctions.udf.CIQ($A484,"IQ_BASIC_DEFENSE_INTERVAL",IQ_LTM,IQ_TODAY,"CHP"))</f>
        <v/>
      </c>
      <c r="AB484" s="28" t="str">
        <f>IF($A484="","",_xll.ciqfunctions.udf.CIQ($A484,"IQ_CURRENT_RATIO",IQ_LTM,IQ_TODAY,"CHP"))</f>
        <v/>
      </c>
      <c r="AC484" s="28" t="str">
        <f>IF($A484="","",_xll.ciqfunctions.udf.CIQ($A484,"IQ_QUICK_RATIO",IQ_LTM,IQ_TODAY,"CHP"))</f>
        <v/>
      </c>
    </row>
    <row r="485" spans="3:29" ht="12.75" customHeight="1" x14ac:dyDescent="0.2">
      <c r="C485" s="37" t="str">
        <f>IF($A485="","",_xll.ciqfunctions.udf.CIQ($A485,"IQ_PERIODDATE",IQ_LTM,IQ_TODAY,"CHP"))</f>
        <v/>
      </c>
      <c r="D485" s="28" t="str">
        <f>IF($A485="","",_xll.ciqfunctions.udf.CIQ($A485,"IQ_TOTAL_REV",IQ_LTM,IQ_TODAY,"CHP",,$B$4))</f>
        <v/>
      </c>
      <c r="E485" s="28" t="str">
        <f>IF($A485="","",_xll.ciqfunctions.udf.CIQ($A485,"IQ_TOTAL_EQUITY",IQ_LTM,IQ_TODAY,"CHP",,$B$4))</f>
        <v/>
      </c>
      <c r="F485" s="28" t="str">
        <f>IF($A485="","",_xll.ciqfunctions.udf.CIQ($A485,"IQ_RETURN_CAPITAL_CHP",IQ_LTM,IQ_TODAY,"CHP"))</f>
        <v/>
      </c>
      <c r="G485" s="28" t="str">
        <f>IF($A485="","",_xll.ciqfunctions.udf.CIQ($A485,"IQ_RECURRING_EARN_ASSETS",IQ_LTM,IQ_TODAY,"CHP"))</f>
        <v/>
      </c>
      <c r="H485" s="28" t="str">
        <f>IF($A485="","",_xll.ciqfunctions.udf.CIQ($A485,"IQ_NET_WORKING_CAP_REV",IQ_LTM,IQ_TODAY,"CHP"))</f>
        <v/>
      </c>
      <c r="I485" s="28" t="str">
        <f>IF($A485="","",_xll.ciqfunctions.udf.CIQ($A485,"IQ_ASSET_TURNOVER",IQ_LTM,IQ_TODAY,"CHP"))</f>
        <v/>
      </c>
      <c r="J485" s="28" t="str">
        <f>IF($A485="","",_xll.ciqfunctions.udf.CIQ($A485,"IQ_INTAN_ASSETS_REV",IQ_LTM,IQ_TODAY,"CHP"))</f>
        <v/>
      </c>
      <c r="K485" s="28" t="str">
        <f>IF($A485="","",_xll.ciqfunctions.udf.CIQ($A485,"IQ_NET_WORKING_CAP_TOTAL_ASSETS",IQ_LTM,IQ_TODAY,"CHP"))</f>
        <v/>
      </c>
      <c r="L485" s="28" t="str">
        <f>IF($A485="","",_xll.ciqfunctions.udf.CIQ($A485,"IQ_AP_AR",IQ_LTM,IQ_TODAY,"CHP"))</f>
        <v/>
      </c>
      <c r="M485" s="28" t="str">
        <f>IF($A485="","",_xll.ciqfunctions.udf.CIQ($A485,"IQ_MGMT_RATE_RETURN",IQ_LTM,IQ_TODAY,"CHP"))</f>
        <v/>
      </c>
      <c r="N485" s="28" t="str">
        <f>IF($A485="","",_xll.ciqfunctions.udf.CIQ($A485,"IQ_GROSS_MARGIN",IQ_LTM,IQ_TODAY,"CHP"))</f>
        <v/>
      </c>
      <c r="O485" s="28" t="str">
        <f>IF($A485="","",_xll.ciqfunctions.udf.CIQ($A485,"IQ_EBITDA_MARGIN",IQ_LTM,IQ_TODAY,"CHP"))</f>
        <v/>
      </c>
      <c r="Q485" s="28" t="str">
        <f>IF($A485="","",_xll.ciqfunctions.udf.CIQ($A485,"IQ_FFO_INT",IQ_LTM,IQ_TODAY,"CHP"))</f>
        <v/>
      </c>
      <c r="R485" s="28" t="str">
        <f>IF($A485="","",_xll.ciqfunctions.udf.CIQ($A485,"IQ_EBITDA_INT",IQ_LTM,IQ_TODAY,"CHP"))</f>
        <v/>
      </c>
      <c r="S485" s="28" t="str">
        <f>IF($A485="","",_xll.ciqfunctions.udf.CIQ($A485,"IQ_FFO_TOTAL_DEBT",IQ_LTM,IQ_TODAY,"CHP"))</f>
        <v/>
      </c>
      <c r="T485" s="28" t="str">
        <f>IF($A485="","",_xll.ciqfunctions.udf.CIQ($A485,"IQ_NET_DEBT_EBITDA",IQ_LTM,IQ_TODAY,"CHP"))</f>
        <v/>
      </c>
      <c r="U485" s="28" t="str">
        <f>IF($A485="","",_xll.ciqfunctions.udf.CIQ($A485,"IQ_TOTAL_DEBT_CAP",IQ_LTM,IQ_TODAY,"CHP"))</f>
        <v/>
      </c>
      <c r="V485" s="28" t="str">
        <f>IF($A485="","",_xll.ciqfunctions.udf.CIQ($A485,"IQ_DEBT_TOTAL_LIAB",IQ_LTM,IQ_TODAY,"CHP"))</f>
        <v/>
      </c>
      <c r="W485" s="28" t="str">
        <f>IF($A485="","",_xll.ciqfunctions.udf.CIQ($A485,"IQ_TOTAL_DEBT_TOTAL_REV",IQ_LTM,IQ_TODAY,"CHP"))</f>
        <v/>
      </c>
      <c r="Y485" s="28" t="str">
        <f>IF($A485="","",_xll.ciqfunctions.udf.CIQ($A485,"IQ_FFO_PLUS_CASH_ST_DEBT",IQ_LTM,IQ_TODAY,"CHP"))</f>
        <v/>
      </c>
      <c r="Z485" s="28" t="str">
        <f>IF($A485="","",_xll.ciqfunctions.udf.CIQ($A485,"IQ_FFO_GROSS_PROFIT",IQ_LTM,IQ_TODAY,"CHP"))</f>
        <v/>
      </c>
      <c r="AA485" s="28" t="str">
        <f>IF($A485="","",_xll.ciqfunctions.udf.CIQ($A485,"IQ_BASIC_DEFENSE_INTERVAL",IQ_LTM,IQ_TODAY,"CHP"))</f>
        <v/>
      </c>
      <c r="AB485" s="28" t="str">
        <f>IF($A485="","",_xll.ciqfunctions.udf.CIQ($A485,"IQ_CURRENT_RATIO",IQ_LTM,IQ_TODAY,"CHP"))</f>
        <v/>
      </c>
      <c r="AC485" s="28" t="str">
        <f>IF($A485="","",_xll.ciqfunctions.udf.CIQ($A485,"IQ_QUICK_RATIO",IQ_LTM,IQ_TODAY,"CHP"))</f>
        <v/>
      </c>
    </row>
    <row r="486" spans="3:29" ht="12.75" customHeight="1" x14ac:dyDescent="0.2">
      <c r="C486" s="37" t="str">
        <f>IF($A486="","",_xll.ciqfunctions.udf.CIQ($A486,"IQ_PERIODDATE",IQ_LTM,IQ_TODAY,"CHP"))</f>
        <v/>
      </c>
      <c r="D486" s="28" t="str">
        <f>IF($A486="","",_xll.ciqfunctions.udf.CIQ($A486,"IQ_TOTAL_REV",IQ_LTM,IQ_TODAY,"CHP",,$B$4))</f>
        <v/>
      </c>
      <c r="E486" s="28" t="str">
        <f>IF($A486="","",_xll.ciqfunctions.udf.CIQ($A486,"IQ_TOTAL_EQUITY",IQ_LTM,IQ_TODAY,"CHP",,$B$4))</f>
        <v/>
      </c>
      <c r="F486" s="28" t="str">
        <f>IF($A486="","",_xll.ciqfunctions.udf.CIQ($A486,"IQ_RETURN_CAPITAL_CHP",IQ_LTM,IQ_TODAY,"CHP"))</f>
        <v/>
      </c>
      <c r="G486" s="28" t="str">
        <f>IF($A486="","",_xll.ciqfunctions.udf.CIQ($A486,"IQ_RECURRING_EARN_ASSETS",IQ_LTM,IQ_TODAY,"CHP"))</f>
        <v/>
      </c>
      <c r="H486" s="28" t="str">
        <f>IF($A486="","",_xll.ciqfunctions.udf.CIQ($A486,"IQ_NET_WORKING_CAP_REV",IQ_LTM,IQ_TODAY,"CHP"))</f>
        <v/>
      </c>
      <c r="I486" s="28" t="str">
        <f>IF($A486="","",_xll.ciqfunctions.udf.CIQ($A486,"IQ_ASSET_TURNOVER",IQ_LTM,IQ_TODAY,"CHP"))</f>
        <v/>
      </c>
      <c r="J486" s="28" t="str">
        <f>IF($A486="","",_xll.ciqfunctions.udf.CIQ($A486,"IQ_INTAN_ASSETS_REV",IQ_LTM,IQ_TODAY,"CHP"))</f>
        <v/>
      </c>
      <c r="K486" s="28" t="str">
        <f>IF($A486="","",_xll.ciqfunctions.udf.CIQ($A486,"IQ_NET_WORKING_CAP_TOTAL_ASSETS",IQ_LTM,IQ_TODAY,"CHP"))</f>
        <v/>
      </c>
      <c r="L486" s="28" t="str">
        <f>IF($A486="","",_xll.ciqfunctions.udf.CIQ($A486,"IQ_AP_AR",IQ_LTM,IQ_TODAY,"CHP"))</f>
        <v/>
      </c>
      <c r="M486" s="28" t="str">
        <f>IF($A486="","",_xll.ciqfunctions.udf.CIQ($A486,"IQ_MGMT_RATE_RETURN",IQ_LTM,IQ_TODAY,"CHP"))</f>
        <v/>
      </c>
      <c r="N486" s="28" t="str">
        <f>IF($A486="","",_xll.ciqfunctions.udf.CIQ($A486,"IQ_GROSS_MARGIN",IQ_LTM,IQ_TODAY,"CHP"))</f>
        <v/>
      </c>
      <c r="O486" s="28" t="str">
        <f>IF($A486="","",_xll.ciqfunctions.udf.CIQ($A486,"IQ_EBITDA_MARGIN",IQ_LTM,IQ_TODAY,"CHP"))</f>
        <v/>
      </c>
      <c r="Q486" s="28" t="str">
        <f>IF($A486="","",_xll.ciqfunctions.udf.CIQ($A486,"IQ_FFO_INT",IQ_LTM,IQ_TODAY,"CHP"))</f>
        <v/>
      </c>
      <c r="R486" s="28" t="str">
        <f>IF($A486="","",_xll.ciqfunctions.udf.CIQ($A486,"IQ_EBITDA_INT",IQ_LTM,IQ_TODAY,"CHP"))</f>
        <v/>
      </c>
      <c r="S486" s="28" t="str">
        <f>IF($A486="","",_xll.ciqfunctions.udf.CIQ($A486,"IQ_FFO_TOTAL_DEBT",IQ_LTM,IQ_TODAY,"CHP"))</f>
        <v/>
      </c>
      <c r="T486" s="28" t="str">
        <f>IF($A486="","",_xll.ciqfunctions.udf.CIQ($A486,"IQ_NET_DEBT_EBITDA",IQ_LTM,IQ_TODAY,"CHP"))</f>
        <v/>
      </c>
      <c r="U486" s="28" t="str">
        <f>IF($A486="","",_xll.ciqfunctions.udf.CIQ($A486,"IQ_TOTAL_DEBT_CAP",IQ_LTM,IQ_TODAY,"CHP"))</f>
        <v/>
      </c>
      <c r="V486" s="28" t="str">
        <f>IF($A486="","",_xll.ciqfunctions.udf.CIQ($A486,"IQ_DEBT_TOTAL_LIAB",IQ_LTM,IQ_TODAY,"CHP"))</f>
        <v/>
      </c>
      <c r="W486" s="28" t="str">
        <f>IF($A486="","",_xll.ciqfunctions.udf.CIQ($A486,"IQ_TOTAL_DEBT_TOTAL_REV",IQ_LTM,IQ_TODAY,"CHP"))</f>
        <v/>
      </c>
      <c r="Y486" s="28" t="str">
        <f>IF($A486="","",_xll.ciqfunctions.udf.CIQ($A486,"IQ_FFO_PLUS_CASH_ST_DEBT",IQ_LTM,IQ_TODAY,"CHP"))</f>
        <v/>
      </c>
      <c r="Z486" s="28" t="str">
        <f>IF($A486="","",_xll.ciqfunctions.udf.CIQ($A486,"IQ_FFO_GROSS_PROFIT",IQ_LTM,IQ_TODAY,"CHP"))</f>
        <v/>
      </c>
      <c r="AA486" s="28" t="str">
        <f>IF($A486="","",_xll.ciqfunctions.udf.CIQ($A486,"IQ_BASIC_DEFENSE_INTERVAL",IQ_LTM,IQ_TODAY,"CHP"))</f>
        <v/>
      </c>
      <c r="AB486" s="28" t="str">
        <f>IF($A486="","",_xll.ciqfunctions.udf.CIQ($A486,"IQ_CURRENT_RATIO",IQ_LTM,IQ_TODAY,"CHP"))</f>
        <v/>
      </c>
      <c r="AC486" s="28" t="str">
        <f>IF($A486="","",_xll.ciqfunctions.udf.CIQ($A486,"IQ_QUICK_RATIO",IQ_LTM,IQ_TODAY,"CHP"))</f>
        <v/>
      </c>
    </row>
    <row r="487" spans="3:29" ht="12.75" customHeight="1" x14ac:dyDescent="0.2">
      <c r="C487" s="37" t="str">
        <f>IF($A487="","",_xll.ciqfunctions.udf.CIQ($A487,"IQ_PERIODDATE",IQ_LTM,IQ_TODAY,"CHP"))</f>
        <v/>
      </c>
      <c r="D487" s="28" t="str">
        <f>IF($A487="","",_xll.ciqfunctions.udf.CIQ($A487,"IQ_TOTAL_REV",IQ_LTM,IQ_TODAY,"CHP",,$B$4))</f>
        <v/>
      </c>
      <c r="E487" s="28" t="str">
        <f>IF($A487="","",_xll.ciqfunctions.udf.CIQ($A487,"IQ_TOTAL_EQUITY",IQ_LTM,IQ_TODAY,"CHP",,$B$4))</f>
        <v/>
      </c>
      <c r="F487" s="28" t="str">
        <f>IF($A487="","",_xll.ciqfunctions.udf.CIQ($A487,"IQ_RETURN_CAPITAL_CHP",IQ_LTM,IQ_TODAY,"CHP"))</f>
        <v/>
      </c>
      <c r="G487" s="28" t="str">
        <f>IF($A487="","",_xll.ciqfunctions.udf.CIQ($A487,"IQ_RECURRING_EARN_ASSETS",IQ_LTM,IQ_TODAY,"CHP"))</f>
        <v/>
      </c>
      <c r="H487" s="28" t="str">
        <f>IF($A487="","",_xll.ciqfunctions.udf.CIQ($A487,"IQ_NET_WORKING_CAP_REV",IQ_LTM,IQ_TODAY,"CHP"))</f>
        <v/>
      </c>
      <c r="I487" s="28" t="str">
        <f>IF($A487="","",_xll.ciqfunctions.udf.CIQ($A487,"IQ_ASSET_TURNOVER",IQ_LTM,IQ_TODAY,"CHP"))</f>
        <v/>
      </c>
      <c r="J487" s="28" t="str">
        <f>IF($A487="","",_xll.ciqfunctions.udf.CIQ($A487,"IQ_INTAN_ASSETS_REV",IQ_LTM,IQ_TODAY,"CHP"))</f>
        <v/>
      </c>
      <c r="K487" s="28" t="str">
        <f>IF($A487="","",_xll.ciqfunctions.udf.CIQ($A487,"IQ_NET_WORKING_CAP_TOTAL_ASSETS",IQ_LTM,IQ_TODAY,"CHP"))</f>
        <v/>
      </c>
      <c r="L487" s="28" t="str">
        <f>IF($A487="","",_xll.ciqfunctions.udf.CIQ($A487,"IQ_AP_AR",IQ_LTM,IQ_TODAY,"CHP"))</f>
        <v/>
      </c>
      <c r="M487" s="28" t="str">
        <f>IF($A487="","",_xll.ciqfunctions.udf.CIQ($A487,"IQ_MGMT_RATE_RETURN",IQ_LTM,IQ_TODAY,"CHP"))</f>
        <v/>
      </c>
      <c r="N487" s="28" t="str">
        <f>IF($A487="","",_xll.ciqfunctions.udf.CIQ($A487,"IQ_GROSS_MARGIN",IQ_LTM,IQ_TODAY,"CHP"))</f>
        <v/>
      </c>
      <c r="O487" s="28" t="str">
        <f>IF($A487="","",_xll.ciqfunctions.udf.CIQ($A487,"IQ_EBITDA_MARGIN",IQ_LTM,IQ_TODAY,"CHP"))</f>
        <v/>
      </c>
      <c r="Q487" s="28" t="str">
        <f>IF($A487="","",_xll.ciqfunctions.udf.CIQ($A487,"IQ_FFO_INT",IQ_LTM,IQ_TODAY,"CHP"))</f>
        <v/>
      </c>
      <c r="R487" s="28" t="str">
        <f>IF($A487="","",_xll.ciqfunctions.udf.CIQ($A487,"IQ_EBITDA_INT",IQ_LTM,IQ_TODAY,"CHP"))</f>
        <v/>
      </c>
      <c r="S487" s="28" t="str">
        <f>IF($A487="","",_xll.ciqfunctions.udf.CIQ($A487,"IQ_FFO_TOTAL_DEBT",IQ_LTM,IQ_TODAY,"CHP"))</f>
        <v/>
      </c>
      <c r="T487" s="28" t="str">
        <f>IF($A487="","",_xll.ciqfunctions.udf.CIQ($A487,"IQ_NET_DEBT_EBITDA",IQ_LTM,IQ_TODAY,"CHP"))</f>
        <v/>
      </c>
      <c r="U487" s="28" t="str">
        <f>IF($A487="","",_xll.ciqfunctions.udf.CIQ($A487,"IQ_TOTAL_DEBT_CAP",IQ_LTM,IQ_TODAY,"CHP"))</f>
        <v/>
      </c>
      <c r="V487" s="28" t="str">
        <f>IF($A487="","",_xll.ciqfunctions.udf.CIQ($A487,"IQ_DEBT_TOTAL_LIAB",IQ_LTM,IQ_TODAY,"CHP"))</f>
        <v/>
      </c>
      <c r="W487" s="28" t="str">
        <f>IF($A487="","",_xll.ciqfunctions.udf.CIQ($A487,"IQ_TOTAL_DEBT_TOTAL_REV",IQ_LTM,IQ_TODAY,"CHP"))</f>
        <v/>
      </c>
      <c r="Y487" s="28" t="str">
        <f>IF($A487="","",_xll.ciqfunctions.udf.CIQ($A487,"IQ_FFO_PLUS_CASH_ST_DEBT",IQ_LTM,IQ_TODAY,"CHP"))</f>
        <v/>
      </c>
      <c r="Z487" s="28" t="str">
        <f>IF($A487="","",_xll.ciqfunctions.udf.CIQ($A487,"IQ_FFO_GROSS_PROFIT",IQ_LTM,IQ_TODAY,"CHP"))</f>
        <v/>
      </c>
      <c r="AA487" s="28" t="str">
        <f>IF($A487="","",_xll.ciqfunctions.udf.CIQ($A487,"IQ_BASIC_DEFENSE_INTERVAL",IQ_LTM,IQ_TODAY,"CHP"))</f>
        <v/>
      </c>
      <c r="AB487" s="28" t="str">
        <f>IF($A487="","",_xll.ciqfunctions.udf.CIQ($A487,"IQ_CURRENT_RATIO",IQ_LTM,IQ_TODAY,"CHP"))</f>
        <v/>
      </c>
      <c r="AC487" s="28" t="str">
        <f>IF($A487="","",_xll.ciqfunctions.udf.CIQ($A487,"IQ_QUICK_RATIO",IQ_LTM,IQ_TODAY,"CHP"))</f>
        <v/>
      </c>
    </row>
    <row r="488" spans="3:29" ht="12.75" customHeight="1" x14ac:dyDescent="0.2">
      <c r="C488" s="37" t="str">
        <f>IF($A488="","",_xll.ciqfunctions.udf.CIQ($A488,"IQ_PERIODDATE",IQ_LTM,IQ_TODAY,"CHP"))</f>
        <v/>
      </c>
      <c r="D488" s="28" t="str">
        <f>IF($A488="","",_xll.ciqfunctions.udf.CIQ($A488,"IQ_TOTAL_REV",IQ_LTM,IQ_TODAY,"CHP",,$B$4))</f>
        <v/>
      </c>
      <c r="E488" s="28" t="str">
        <f>IF($A488="","",_xll.ciqfunctions.udf.CIQ($A488,"IQ_TOTAL_EQUITY",IQ_LTM,IQ_TODAY,"CHP",,$B$4))</f>
        <v/>
      </c>
      <c r="F488" s="28" t="str">
        <f>IF($A488="","",_xll.ciqfunctions.udf.CIQ($A488,"IQ_RETURN_CAPITAL_CHP",IQ_LTM,IQ_TODAY,"CHP"))</f>
        <v/>
      </c>
      <c r="G488" s="28" t="str">
        <f>IF($A488="","",_xll.ciqfunctions.udf.CIQ($A488,"IQ_RECURRING_EARN_ASSETS",IQ_LTM,IQ_TODAY,"CHP"))</f>
        <v/>
      </c>
      <c r="H488" s="28" t="str">
        <f>IF($A488="","",_xll.ciqfunctions.udf.CIQ($A488,"IQ_NET_WORKING_CAP_REV",IQ_LTM,IQ_TODAY,"CHP"))</f>
        <v/>
      </c>
      <c r="I488" s="28" t="str">
        <f>IF($A488="","",_xll.ciqfunctions.udf.CIQ($A488,"IQ_ASSET_TURNOVER",IQ_LTM,IQ_TODAY,"CHP"))</f>
        <v/>
      </c>
      <c r="J488" s="28" t="str">
        <f>IF($A488="","",_xll.ciqfunctions.udf.CIQ($A488,"IQ_INTAN_ASSETS_REV",IQ_LTM,IQ_TODAY,"CHP"))</f>
        <v/>
      </c>
      <c r="K488" s="28" t="str">
        <f>IF($A488="","",_xll.ciqfunctions.udf.CIQ($A488,"IQ_NET_WORKING_CAP_TOTAL_ASSETS",IQ_LTM,IQ_TODAY,"CHP"))</f>
        <v/>
      </c>
      <c r="L488" s="28" t="str">
        <f>IF($A488="","",_xll.ciqfunctions.udf.CIQ($A488,"IQ_AP_AR",IQ_LTM,IQ_TODAY,"CHP"))</f>
        <v/>
      </c>
      <c r="M488" s="28" t="str">
        <f>IF($A488="","",_xll.ciqfunctions.udf.CIQ($A488,"IQ_MGMT_RATE_RETURN",IQ_LTM,IQ_TODAY,"CHP"))</f>
        <v/>
      </c>
      <c r="N488" s="28" t="str">
        <f>IF($A488="","",_xll.ciqfunctions.udf.CIQ($A488,"IQ_GROSS_MARGIN",IQ_LTM,IQ_TODAY,"CHP"))</f>
        <v/>
      </c>
      <c r="O488" s="28" t="str">
        <f>IF($A488="","",_xll.ciqfunctions.udf.CIQ($A488,"IQ_EBITDA_MARGIN",IQ_LTM,IQ_TODAY,"CHP"))</f>
        <v/>
      </c>
      <c r="Q488" s="28" t="str">
        <f>IF($A488="","",_xll.ciqfunctions.udf.CIQ($A488,"IQ_FFO_INT",IQ_LTM,IQ_TODAY,"CHP"))</f>
        <v/>
      </c>
      <c r="R488" s="28" t="str">
        <f>IF($A488="","",_xll.ciqfunctions.udf.CIQ($A488,"IQ_EBITDA_INT",IQ_LTM,IQ_TODAY,"CHP"))</f>
        <v/>
      </c>
      <c r="S488" s="28" t="str">
        <f>IF($A488="","",_xll.ciqfunctions.udf.CIQ($A488,"IQ_FFO_TOTAL_DEBT",IQ_LTM,IQ_TODAY,"CHP"))</f>
        <v/>
      </c>
      <c r="T488" s="28" t="str">
        <f>IF($A488="","",_xll.ciqfunctions.udf.CIQ($A488,"IQ_NET_DEBT_EBITDA",IQ_LTM,IQ_TODAY,"CHP"))</f>
        <v/>
      </c>
      <c r="U488" s="28" t="str">
        <f>IF($A488="","",_xll.ciqfunctions.udf.CIQ($A488,"IQ_TOTAL_DEBT_CAP",IQ_LTM,IQ_TODAY,"CHP"))</f>
        <v/>
      </c>
      <c r="V488" s="28" t="str">
        <f>IF($A488="","",_xll.ciqfunctions.udf.CIQ($A488,"IQ_DEBT_TOTAL_LIAB",IQ_LTM,IQ_TODAY,"CHP"))</f>
        <v/>
      </c>
      <c r="W488" s="28" t="str">
        <f>IF($A488="","",_xll.ciqfunctions.udf.CIQ($A488,"IQ_TOTAL_DEBT_TOTAL_REV",IQ_LTM,IQ_TODAY,"CHP"))</f>
        <v/>
      </c>
      <c r="Y488" s="28" t="str">
        <f>IF($A488="","",_xll.ciqfunctions.udf.CIQ($A488,"IQ_FFO_PLUS_CASH_ST_DEBT",IQ_LTM,IQ_TODAY,"CHP"))</f>
        <v/>
      </c>
      <c r="Z488" s="28" t="str">
        <f>IF($A488="","",_xll.ciqfunctions.udf.CIQ($A488,"IQ_FFO_GROSS_PROFIT",IQ_LTM,IQ_TODAY,"CHP"))</f>
        <v/>
      </c>
      <c r="AA488" s="28" t="str">
        <f>IF($A488="","",_xll.ciqfunctions.udf.CIQ($A488,"IQ_BASIC_DEFENSE_INTERVAL",IQ_LTM,IQ_TODAY,"CHP"))</f>
        <v/>
      </c>
      <c r="AB488" s="28" t="str">
        <f>IF($A488="","",_xll.ciqfunctions.udf.CIQ($A488,"IQ_CURRENT_RATIO",IQ_LTM,IQ_TODAY,"CHP"))</f>
        <v/>
      </c>
      <c r="AC488" s="28" t="str">
        <f>IF($A488="","",_xll.ciqfunctions.udf.CIQ($A488,"IQ_QUICK_RATIO",IQ_LTM,IQ_TODAY,"CHP"))</f>
        <v/>
      </c>
    </row>
    <row r="489" spans="3:29" ht="12.75" customHeight="1" x14ac:dyDescent="0.2">
      <c r="C489" s="37" t="str">
        <f>IF($A489="","",_xll.ciqfunctions.udf.CIQ($A489,"IQ_PERIODDATE",IQ_LTM,IQ_TODAY,"CHP"))</f>
        <v/>
      </c>
      <c r="D489" s="28" t="str">
        <f>IF($A489="","",_xll.ciqfunctions.udf.CIQ($A489,"IQ_TOTAL_REV",IQ_LTM,IQ_TODAY,"CHP",,$B$4))</f>
        <v/>
      </c>
      <c r="E489" s="28" t="str">
        <f>IF($A489="","",_xll.ciqfunctions.udf.CIQ($A489,"IQ_TOTAL_EQUITY",IQ_LTM,IQ_TODAY,"CHP",,$B$4))</f>
        <v/>
      </c>
      <c r="F489" s="28" t="str">
        <f>IF($A489="","",_xll.ciqfunctions.udf.CIQ($A489,"IQ_RETURN_CAPITAL_CHP",IQ_LTM,IQ_TODAY,"CHP"))</f>
        <v/>
      </c>
      <c r="G489" s="28" t="str">
        <f>IF($A489="","",_xll.ciqfunctions.udf.CIQ($A489,"IQ_RECURRING_EARN_ASSETS",IQ_LTM,IQ_TODAY,"CHP"))</f>
        <v/>
      </c>
      <c r="H489" s="28" t="str">
        <f>IF($A489="","",_xll.ciqfunctions.udf.CIQ($A489,"IQ_NET_WORKING_CAP_REV",IQ_LTM,IQ_TODAY,"CHP"))</f>
        <v/>
      </c>
      <c r="I489" s="28" t="str">
        <f>IF($A489="","",_xll.ciqfunctions.udf.CIQ($A489,"IQ_ASSET_TURNOVER",IQ_LTM,IQ_TODAY,"CHP"))</f>
        <v/>
      </c>
      <c r="J489" s="28" t="str">
        <f>IF($A489="","",_xll.ciqfunctions.udf.CIQ($A489,"IQ_INTAN_ASSETS_REV",IQ_LTM,IQ_TODAY,"CHP"))</f>
        <v/>
      </c>
      <c r="K489" s="28" t="str">
        <f>IF($A489="","",_xll.ciqfunctions.udf.CIQ($A489,"IQ_NET_WORKING_CAP_TOTAL_ASSETS",IQ_LTM,IQ_TODAY,"CHP"))</f>
        <v/>
      </c>
      <c r="L489" s="28" t="str">
        <f>IF($A489="","",_xll.ciqfunctions.udf.CIQ($A489,"IQ_AP_AR",IQ_LTM,IQ_TODAY,"CHP"))</f>
        <v/>
      </c>
      <c r="M489" s="28" t="str">
        <f>IF($A489="","",_xll.ciqfunctions.udf.CIQ($A489,"IQ_MGMT_RATE_RETURN",IQ_LTM,IQ_TODAY,"CHP"))</f>
        <v/>
      </c>
      <c r="N489" s="28" t="str">
        <f>IF($A489="","",_xll.ciqfunctions.udf.CIQ($A489,"IQ_GROSS_MARGIN",IQ_LTM,IQ_TODAY,"CHP"))</f>
        <v/>
      </c>
      <c r="O489" s="28" t="str">
        <f>IF($A489="","",_xll.ciqfunctions.udf.CIQ($A489,"IQ_EBITDA_MARGIN",IQ_LTM,IQ_TODAY,"CHP"))</f>
        <v/>
      </c>
      <c r="Q489" s="28" t="str">
        <f>IF($A489="","",_xll.ciqfunctions.udf.CIQ($A489,"IQ_FFO_INT",IQ_LTM,IQ_TODAY,"CHP"))</f>
        <v/>
      </c>
      <c r="R489" s="28" t="str">
        <f>IF($A489="","",_xll.ciqfunctions.udf.CIQ($A489,"IQ_EBITDA_INT",IQ_LTM,IQ_TODAY,"CHP"))</f>
        <v/>
      </c>
      <c r="S489" s="28" t="str">
        <f>IF($A489="","",_xll.ciqfunctions.udf.CIQ($A489,"IQ_FFO_TOTAL_DEBT",IQ_LTM,IQ_TODAY,"CHP"))</f>
        <v/>
      </c>
      <c r="T489" s="28" t="str">
        <f>IF($A489="","",_xll.ciqfunctions.udf.CIQ($A489,"IQ_NET_DEBT_EBITDA",IQ_LTM,IQ_TODAY,"CHP"))</f>
        <v/>
      </c>
      <c r="U489" s="28" t="str">
        <f>IF($A489="","",_xll.ciqfunctions.udf.CIQ($A489,"IQ_TOTAL_DEBT_CAP",IQ_LTM,IQ_TODAY,"CHP"))</f>
        <v/>
      </c>
      <c r="V489" s="28" t="str">
        <f>IF($A489="","",_xll.ciqfunctions.udf.CIQ($A489,"IQ_DEBT_TOTAL_LIAB",IQ_LTM,IQ_TODAY,"CHP"))</f>
        <v/>
      </c>
      <c r="W489" s="28" t="str">
        <f>IF($A489="","",_xll.ciqfunctions.udf.CIQ($A489,"IQ_TOTAL_DEBT_TOTAL_REV",IQ_LTM,IQ_TODAY,"CHP"))</f>
        <v/>
      </c>
      <c r="Y489" s="28" t="str">
        <f>IF($A489="","",_xll.ciqfunctions.udf.CIQ($A489,"IQ_FFO_PLUS_CASH_ST_DEBT",IQ_LTM,IQ_TODAY,"CHP"))</f>
        <v/>
      </c>
      <c r="Z489" s="28" t="str">
        <f>IF($A489="","",_xll.ciqfunctions.udf.CIQ($A489,"IQ_FFO_GROSS_PROFIT",IQ_LTM,IQ_TODAY,"CHP"))</f>
        <v/>
      </c>
      <c r="AA489" s="28" t="str">
        <f>IF($A489="","",_xll.ciqfunctions.udf.CIQ($A489,"IQ_BASIC_DEFENSE_INTERVAL",IQ_LTM,IQ_TODAY,"CHP"))</f>
        <v/>
      </c>
      <c r="AB489" s="28" t="str">
        <f>IF($A489="","",_xll.ciqfunctions.udf.CIQ($A489,"IQ_CURRENT_RATIO",IQ_LTM,IQ_TODAY,"CHP"))</f>
        <v/>
      </c>
      <c r="AC489" s="28" t="str">
        <f>IF($A489="","",_xll.ciqfunctions.udf.CIQ($A489,"IQ_QUICK_RATIO",IQ_LTM,IQ_TODAY,"CHP"))</f>
        <v/>
      </c>
    </row>
    <row r="490" spans="3:29" ht="12.75" customHeight="1" x14ac:dyDescent="0.2">
      <c r="C490" s="37" t="str">
        <f>IF($A490="","",_xll.ciqfunctions.udf.CIQ($A490,"IQ_PERIODDATE",IQ_LTM,IQ_TODAY,"CHP"))</f>
        <v/>
      </c>
      <c r="D490" s="28" t="str">
        <f>IF($A490="","",_xll.ciqfunctions.udf.CIQ($A490,"IQ_TOTAL_REV",IQ_LTM,IQ_TODAY,"CHP",,$B$4))</f>
        <v/>
      </c>
      <c r="E490" s="28" t="str">
        <f>IF($A490="","",_xll.ciqfunctions.udf.CIQ($A490,"IQ_TOTAL_EQUITY",IQ_LTM,IQ_TODAY,"CHP",,$B$4))</f>
        <v/>
      </c>
      <c r="F490" s="28" t="str">
        <f>IF($A490="","",_xll.ciqfunctions.udf.CIQ($A490,"IQ_RETURN_CAPITAL_CHP",IQ_LTM,IQ_TODAY,"CHP"))</f>
        <v/>
      </c>
      <c r="G490" s="28" t="str">
        <f>IF($A490="","",_xll.ciqfunctions.udf.CIQ($A490,"IQ_RECURRING_EARN_ASSETS",IQ_LTM,IQ_TODAY,"CHP"))</f>
        <v/>
      </c>
      <c r="H490" s="28" t="str">
        <f>IF($A490="","",_xll.ciqfunctions.udf.CIQ($A490,"IQ_NET_WORKING_CAP_REV",IQ_LTM,IQ_TODAY,"CHP"))</f>
        <v/>
      </c>
      <c r="I490" s="28" t="str">
        <f>IF($A490="","",_xll.ciqfunctions.udf.CIQ($A490,"IQ_ASSET_TURNOVER",IQ_LTM,IQ_TODAY,"CHP"))</f>
        <v/>
      </c>
      <c r="J490" s="28" t="str">
        <f>IF($A490="","",_xll.ciqfunctions.udf.CIQ($A490,"IQ_INTAN_ASSETS_REV",IQ_LTM,IQ_TODAY,"CHP"))</f>
        <v/>
      </c>
      <c r="K490" s="28" t="str">
        <f>IF($A490="","",_xll.ciqfunctions.udf.CIQ($A490,"IQ_NET_WORKING_CAP_TOTAL_ASSETS",IQ_LTM,IQ_TODAY,"CHP"))</f>
        <v/>
      </c>
      <c r="L490" s="28" t="str">
        <f>IF($A490="","",_xll.ciqfunctions.udf.CIQ($A490,"IQ_AP_AR",IQ_LTM,IQ_TODAY,"CHP"))</f>
        <v/>
      </c>
      <c r="M490" s="28" t="str">
        <f>IF($A490="","",_xll.ciqfunctions.udf.CIQ($A490,"IQ_MGMT_RATE_RETURN",IQ_LTM,IQ_TODAY,"CHP"))</f>
        <v/>
      </c>
      <c r="N490" s="28" t="str">
        <f>IF($A490="","",_xll.ciqfunctions.udf.CIQ($A490,"IQ_GROSS_MARGIN",IQ_LTM,IQ_TODAY,"CHP"))</f>
        <v/>
      </c>
      <c r="O490" s="28" t="str">
        <f>IF($A490="","",_xll.ciqfunctions.udf.CIQ($A490,"IQ_EBITDA_MARGIN",IQ_LTM,IQ_TODAY,"CHP"))</f>
        <v/>
      </c>
      <c r="Q490" s="28" t="str">
        <f>IF($A490="","",_xll.ciqfunctions.udf.CIQ($A490,"IQ_FFO_INT",IQ_LTM,IQ_TODAY,"CHP"))</f>
        <v/>
      </c>
      <c r="R490" s="28" t="str">
        <f>IF($A490="","",_xll.ciqfunctions.udf.CIQ($A490,"IQ_EBITDA_INT",IQ_LTM,IQ_TODAY,"CHP"))</f>
        <v/>
      </c>
      <c r="S490" s="28" t="str">
        <f>IF($A490="","",_xll.ciqfunctions.udf.CIQ($A490,"IQ_FFO_TOTAL_DEBT",IQ_LTM,IQ_TODAY,"CHP"))</f>
        <v/>
      </c>
      <c r="T490" s="28" t="str">
        <f>IF($A490="","",_xll.ciqfunctions.udf.CIQ($A490,"IQ_NET_DEBT_EBITDA",IQ_LTM,IQ_TODAY,"CHP"))</f>
        <v/>
      </c>
      <c r="U490" s="28" t="str">
        <f>IF($A490="","",_xll.ciqfunctions.udf.CIQ($A490,"IQ_TOTAL_DEBT_CAP",IQ_LTM,IQ_TODAY,"CHP"))</f>
        <v/>
      </c>
      <c r="V490" s="28" t="str">
        <f>IF($A490="","",_xll.ciqfunctions.udf.CIQ($A490,"IQ_DEBT_TOTAL_LIAB",IQ_LTM,IQ_TODAY,"CHP"))</f>
        <v/>
      </c>
      <c r="W490" s="28" t="str">
        <f>IF($A490="","",_xll.ciqfunctions.udf.CIQ($A490,"IQ_TOTAL_DEBT_TOTAL_REV",IQ_LTM,IQ_TODAY,"CHP"))</f>
        <v/>
      </c>
      <c r="Y490" s="28" t="str">
        <f>IF($A490="","",_xll.ciqfunctions.udf.CIQ($A490,"IQ_FFO_PLUS_CASH_ST_DEBT",IQ_LTM,IQ_TODAY,"CHP"))</f>
        <v/>
      </c>
      <c r="Z490" s="28" t="str">
        <f>IF($A490="","",_xll.ciqfunctions.udf.CIQ($A490,"IQ_FFO_GROSS_PROFIT",IQ_LTM,IQ_TODAY,"CHP"))</f>
        <v/>
      </c>
      <c r="AA490" s="28" t="str">
        <f>IF($A490="","",_xll.ciqfunctions.udf.CIQ($A490,"IQ_BASIC_DEFENSE_INTERVAL",IQ_LTM,IQ_TODAY,"CHP"))</f>
        <v/>
      </c>
      <c r="AB490" s="28" t="str">
        <f>IF($A490="","",_xll.ciqfunctions.udf.CIQ($A490,"IQ_CURRENT_RATIO",IQ_LTM,IQ_TODAY,"CHP"))</f>
        <v/>
      </c>
      <c r="AC490" s="28" t="str">
        <f>IF($A490="","",_xll.ciqfunctions.udf.CIQ($A490,"IQ_QUICK_RATIO",IQ_LTM,IQ_TODAY,"CHP"))</f>
        <v/>
      </c>
    </row>
    <row r="491" spans="3:29" ht="12.75" customHeight="1" x14ac:dyDescent="0.2">
      <c r="C491" s="37" t="str">
        <f>IF($A491="","",_xll.ciqfunctions.udf.CIQ($A491,"IQ_PERIODDATE",IQ_LTM,IQ_TODAY,"CHP"))</f>
        <v/>
      </c>
      <c r="D491" s="28" t="str">
        <f>IF($A491="","",_xll.ciqfunctions.udf.CIQ($A491,"IQ_TOTAL_REV",IQ_LTM,IQ_TODAY,"CHP",,$B$4))</f>
        <v/>
      </c>
      <c r="E491" s="28" t="str">
        <f>IF($A491="","",_xll.ciqfunctions.udf.CIQ($A491,"IQ_TOTAL_EQUITY",IQ_LTM,IQ_TODAY,"CHP",,$B$4))</f>
        <v/>
      </c>
      <c r="F491" s="28" t="str">
        <f>IF($A491="","",_xll.ciqfunctions.udf.CIQ($A491,"IQ_RETURN_CAPITAL_CHP",IQ_LTM,IQ_TODAY,"CHP"))</f>
        <v/>
      </c>
      <c r="G491" s="28" t="str">
        <f>IF($A491="","",_xll.ciqfunctions.udf.CIQ($A491,"IQ_RECURRING_EARN_ASSETS",IQ_LTM,IQ_TODAY,"CHP"))</f>
        <v/>
      </c>
      <c r="H491" s="28" t="str">
        <f>IF($A491="","",_xll.ciqfunctions.udf.CIQ($A491,"IQ_NET_WORKING_CAP_REV",IQ_LTM,IQ_TODAY,"CHP"))</f>
        <v/>
      </c>
      <c r="I491" s="28" t="str">
        <f>IF($A491="","",_xll.ciqfunctions.udf.CIQ($A491,"IQ_ASSET_TURNOVER",IQ_LTM,IQ_TODAY,"CHP"))</f>
        <v/>
      </c>
      <c r="J491" s="28" t="str">
        <f>IF($A491="","",_xll.ciqfunctions.udf.CIQ($A491,"IQ_INTAN_ASSETS_REV",IQ_LTM,IQ_TODAY,"CHP"))</f>
        <v/>
      </c>
      <c r="K491" s="28" t="str">
        <f>IF($A491="","",_xll.ciqfunctions.udf.CIQ($A491,"IQ_NET_WORKING_CAP_TOTAL_ASSETS",IQ_LTM,IQ_TODAY,"CHP"))</f>
        <v/>
      </c>
      <c r="L491" s="28" t="str">
        <f>IF($A491="","",_xll.ciqfunctions.udf.CIQ($A491,"IQ_AP_AR",IQ_LTM,IQ_TODAY,"CHP"))</f>
        <v/>
      </c>
      <c r="M491" s="28" t="str">
        <f>IF($A491="","",_xll.ciqfunctions.udf.CIQ($A491,"IQ_MGMT_RATE_RETURN",IQ_LTM,IQ_TODAY,"CHP"))</f>
        <v/>
      </c>
      <c r="N491" s="28" t="str">
        <f>IF($A491="","",_xll.ciqfunctions.udf.CIQ($A491,"IQ_GROSS_MARGIN",IQ_LTM,IQ_TODAY,"CHP"))</f>
        <v/>
      </c>
      <c r="O491" s="28" t="str">
        <f>IF($A491="","",_xll.ciqfunctions.udf.CIQ($A491,"IQ_EBITDA_MARGIN",IQ_LTM,IQ_TODAY,"CHP"))</f>
        <v/>
      </c>
      <c r="Q491" s="28" t="str">
        <f>IF($A491="","",_xll.ciqfunctions.udf.CIQ($A491,"IQ_FFO_INT",IQ_LTM,IQ_TODAY,"CHP"))</f>
        <v/>
      </c>
      <c r="R491" s="28" t="str">
        <f>IF($A491="","",_xll.ciqfunctions.udf.CIQ($A491,"IQ_EBITDA_INT",IQ_LTM,IQ_TODAY,"CHP"))</f>
        <v/>
      </c>
      <c r="S491" s="28" t="str">
        <f>IF($A491="","",_xll.ciqfunctions.udf.CIQ($A491,"IQ_FFO_TOTAL_DEBT",IQ_LTM,IQ_TODAY,"CHP"))</f>
        <v/>
      </c>
      <c r="T491" s="28" t="str">
        <f>IF($A491="","",_xll.ciqfunctions.udf.CIQ($A491,"IQ_NET_DEBT_EBITDA",IQ_LTM,IQ_TODAY,"CHP"))</f>
        <v/>
      </c>
      <c r="U491" s="28" t="str">
        <f>IF($A491="","",_xll.ciqfunctions.udf.CIQ($A491,"IQ_TOTAL_DEBT_CAP",IQ_LTM,IQ_TODAY,"CHP"))</f>
        <v/>
      </c>
      <c r="V491" s="28" t="str">
        <f>IF($A491="","",_xll.ciqfunctions.udf.CIQ($A491,"IQ_DEBT_TOTAL_LIAB",IQ_LTM,IQ_TODAY,"CHP"))</f>
        <v/>
      </c>
      <c r="W491" s="28" t="str">
        <f>IF($A491="","",_xll.ciqfunctions.udf.CIQ($A491,"IQ_TOTAL_DEBT_TOTAL_REV",IQ_LTM,IQ_TODAY,"CHP"))</f>
        <v/>
      </c>
      <c r="Y491" s="28" t="str">
        <f>IF($A491="","",_xll.ciqfunctions.udf.CIQ($A491,"IQ_FFO_PLUS_CASH_ST_DEBT",IQ_LTM,IQ_TODAY,"CHP"))</f>
        <v/>
      </c>
      <c r="Z491" s="28" t="str">
        <f>IF($A491="","",_xll.ciqfunctions.udf.CIQ($A491,"IQ_FFO_GROSS_PROFIT",IQ_LTM,IQ_TODAY,"CHP"))</f>
        <v/>
      </c>
      <c r="AA491" s="28" t="str">
        <f>IF($A491="","",_xll.ciqfunctions.udf.CIQ($A491,"IQ_BASIC_DEFENSE_INTERVAL",IQ_LTM,IQ_TODAY,"CHP"))</f>
        <v/>
      </c>
      <c r="AB491" s="28" t="str">
        <f>IF($A491="","",_xll.ciqfunctions.udf.CIQ($A491,"IQ_CURRENT_RATIO",IQ_LTM,IQ_TODAY,"CHP"))</f>
        <v/>
      </c>
      <c r="AC491" s="28" t="str">
        <f>IF($A491="","",_xll.ciqfunctions.udf.CIQ($A491,"IQ_QUICK_RATIO",IQ_LTM,IQ_TODAY,"CHP"))</f>
        <v/>
      </c>
    </row>
    <row r="492" spans="3:29" ht="12.75" customHeight="1" x14ac:dyDescent="0.2">
      <c r="C492" s="37" t="str">
        <f>IF($A492="","",_xll.ciqfunctions.udf.CIQ($A492,"IQ_PERIODDATE",IQ_LTM,IQ_TODAY,"CHP"))</f>
        <v/>
      </c>
      <c r="D492" s="28" t="str">
        <f>IF($A492="","",_xll.ciqfunctions.udf.CIQ($A492,"IQ_TOTAL_REV",IQ_LTM,IQ_TODAY,"CHP",,$B$4))</f>
        <v/>
      </c>
      <c r="E492" s="28" t="str">
        <f>IF($A492="","",_xll.ciqfunctions.udf.CIQ($A492,"IQ_TOTAL_EQUITY",IQ_LTM,IQ_TODAY,"CHP",,$B$4))</f>
        <v/>
      </c>
      <c r="F492" s="28" t="str">
        <f>IF($A492="","",_xll.ciqfunctions.udf.CIQ($A492,"IQ_RETURN_CAPITAL_CHP",IQ_LTM,IQ_TODAY,"CHP"))</f>
        <v/>
      </c>
      <c r="G492" s="28" t="str">
        <f>IF($A492="","",_xll.ciqfunctions.udf.CIQ($A492,"IQ_RECURRING_EARN_ASSETS",IQ_LTM,IQ_TODAY,"CHP"))</f>
        <v/>
      </c>
      <c r="H492" s="28" t="str">
        <f>IF($A492="","",_xll.ciqfunctions.udf.CIQ($A492,"IQ_NET_WORKING_CAP_REV",IQ_LTM,IQ_TODAY,"CHP"))</f>
        <v/>
      </c>
      <c r="I492" s="28" t="str">
        <f>IF($A492="","",_xll.ciqfunctions.udf.CIQ($A492,"IQ_ASSET_TURNOVER",IQ_LTM,IQ_TODAY,"CHP"))</f>
        <v/>
      </c>
      <c r="J492" s="28" t="str">
        <f>IF($A492="","",_xll.ciqfunctions.udf.CIQ($A492,"IQ_INTAN_ASSETS_REV",IQ_LTM,IQ_TODAY,"CHP"))</f>
        <v/>
      </c>
      <c r="K492" s="28" t="str">
        <f>IF($A492="","",_xll.ciqfunctions.udf.CIQ($A492,"IQ_NET_WORKING_CAP_TOTAL_ASSETS",IQ_LTM,IQ_TODAY,"CHP"))</f>
        <v/>
      </c>
      <c r="L492" s="28" t="str">
        <f>IF($A492="","",_xll.ciqfunctions.udf.CIQ($A492,"IQ_AP_AR",IQ_LTM,IQ_TODAY,"CHP"))</f>
        <v/>
      </c>
      <c r="M492" s="28" t="str">
        <f>IF($A492="","",_xll.ciqfunctions.udf.CIQ($A492,"IQ_MGMT_RATE_RETURN",IQ_LTM,IQ_TODAY,"CHP"))</f>
        <v/>
      </c>
      <c r="N492" s="28" t="str">
        <f>IF($A492="","",_xll.ciqfunctions.udf.CIQ($A492,"IQ_GROSS_MARGIN",IQ_LTM,IQ_TODAY,"CHP"))</f>
        <v/>
      </c>
      <c r="O492" s="28" t="str">
        <f>IF($A492="","",_xll.ciqfunctions.udf.CIQ($A492,"IQ_EBITDA_MARGIN",IQ_LTM,IQ_TODAY,"CHP"))</f>
        <v/>
      </c>
      <c r="Q492" s="28" t="str">
        <f>IF($A492="","",_xll.ciqfunctions.udf.CIQ($A492,"IQ_FFO_INT",IQ_LTM,IQ_TODAY,"CHP"))</f>
        <v/>
      </c>
      <c r="R492" s="28" t="str">
        <f>IF($A492="","",_xll.ciqfunctions.udf.CIQ($A492,"IQ_EBITDA_INT",IQ_LTM,IQ_TODAY,"CHP"))</f>
        <v/>
      </c>
      <c r="S492" s="28" t="str">
        <f>IF($A492="","",_xll.ciqfunctions.udf.CIQ($A492,"IQ_FFO_TOTAL_DEBT",IQ_LTM,IQ_TODAY,"CHP"))</f>
        <v/>
      </c>
      <c r="T492" s="28" t="str">
        <f>IF($A492="","",_xll.ciqfunctions.udf.CIQ($A492,"IQ_NET_DEBT_EBITDA",IQ_LTM,IQ_TODAY,"CHP"))</f>
        <v/>
      </c>
      <c r="U492" s="28" t="str">
        <f>IF($A492="","",_xll.ciqfunctions.udf.CIQ($A492,"IQ_TOTAL_DEBT_CAP",IQ_LTM,IQ_TODAY,"CHP"))</f>
        <v/>
      </c>
      <c r="V492" s="28" t="str">
        <f>IF($A492="","",_xll.ciqfunctions.udf.CIQ($A492,"IQ_DEBT_TOTAL_LIAB",IQ_LTM,IQ_TODAY,"CHP"))</f>
        <v/>
      </c>
      <c r="W492" s="28" t="str">
        <f>IF($A492="","",_xll.ciqfunctions.udf.CIQ($A492,"IQ_TOTAL_DEBT_TOTAL_REV",IQ_LTM,IQ_TODAY,"CHP"))</f>
        <v/>
      </c>
      <c r="Y492" s="28" t="str">
        <f>IF($A492="","",_xll.ciqfunctions.udf.CIQ($A492,"IQ_FFO_PLUS_CASH_ST_DEBT",IQ_LTM,IQ_TODAY,"CHP"))</f>
        <v/>
      </c>
      <c r="Z492" s="28" t="str">
        <f>IF($A492="","",_xll.ciqfunctions.udf.CIQ($A492,"IQ_FFO_GROSS_PROFIT",IQ_LTM,IQ_TODAY,"CHP"))</f>
        <v/>
      </c>
      <c r="AA492" s="28" t="str">
        <f>IF($A492="","",_xll.ciqfunctions.udf.CIQ($A492,"IQ_BASIC_DEFENSE_INTERVAL",IQ_LTM,IQ_TODAY,"CHP"))</f>
        <v/>
      </c>
      <c r="AB492" s="28" t="str">
        <f>IF($A492="","",_xll.ciqfunctions.udf.CIQ($A492,"IQ_CURRENT_RATIO",IQ_LTM,IQ_TODAY,"CHP"))</f>
        <v/>
      </c>
      <c r="AC492" s="28" t="str">
        <f>IF($A492="","",_xll.ciqfunctions.udf.CIQ($A492,"IQ_QUICK_RATIO",IQ_LTM,IQ_TODAY,"CHP"))</f>
        <v/>
      </c>
    </row>
    <row r="493" spans="3:29" ht="12.75" customHeight="1" x14ac:dyDescent="0.2">
      <c r="C493" s="37" t="str">
        <f>IF($A493="","",_xll.ciqfunctions.udf.CIQ($A493,"IQ_PERIODDATE",IQ_LTM,IQ_TODAY,"CHP"))</f>
        <v/>
      </c>
      <c r="D493" s="28" t="str">
        <f>IF($A493="","",_xll.ciqfunctions.udf.CIQ($A493,"IQ_TOTAL_REV",IQ_LTM,IQ_TODAY,"CHP",,$B$4))</f>
        <v/>
      </c>
      <c r="E493" s="28" t="str">
        <f>IF($A493="","",_xll.ciqfunctions.udf.CIQ($A493,"IQ_TOTAL_EQUITY",IQ_LTM,IQ_TODAY,"CHP",,$B$4))</f>
        <v/>
      </c>
      <c r="F493" s="28" t="str">
        <f>IF($A493="","",_xll.ciqfunctions.udf.CIQ($A493,"IQ_RETURN_CAPITAL_CHP",IQ_LTM,IQ_TODAY,"CHP"))</f>
        <v/>
      </c>
      <c r="G493" s="28" t="str">
        <f>IF($A493="","",_xll.ciqfunctions.udf.CIQ($A493,"IQ_RECURRING_EARN_ASSETS",IQ_LTM,IQ_TODAY,"CHP"))</f>
        <v/>
      </c>
      <c r="H493" s="28" t="str">
        <f>IF($A493="","",_xll.ciqfunctions.udf.CIQ($A493,"IQ_NET_WORKING_CAP_REV",IQ_LTM,IQ_TODAY,"CHP"))</f>
        <v/>
      </c>
      <c r="I493" s="28" t="str">
        <f>IF($A493="","",_xll.ciqfunctions.udf.CIQ($A493,"IQ_ASSET_TURNOVER",IQ_LTM,IQ_TODAY,"CHP"))</f>
        <v/>
      </c>
      <c r="J493" s="28" t="str">
        <f>IF($A493="","",_xll.ciqfunctions.udf.CIQ($A493,"IQ_INTAN_ASSETS_REV",IQ_LTM,IQ_TODAY,"CHP"))</f>
        <v/>
      </c>
      <c r="K493" s="28" t="str">
        <f>IF($A493="","",_xll.ciqfunctions.udf.CIQ($A493,"IQ_NET_WORKING_CAP_TOTAL_ASSETS",IQ_LTM,IQ_TODAY,"CHP"))</f>
        <v/>
      </c>
      <c r="L493" s="28" t="str">
        <f>IF($A493="","",_xll.ciqfunctions.udf.CIQ($A493,"IQ_AP_AR",IQ_LTM,IQ_TODAY,"CHP"))</f>
        <v/>
      </c>
      <c r="M493" s="28" t="str">
        <f>IF($A493="","",_xll.ciqfunctions.udf.CIQ($A493,"IQ_MGMT_RATE_RETURN",IQ_LTM,IQ_TODAY,"CHP"))</f>
        <v/>
      </c>
      <c r="N493" s="28" t="str">
        <f>IF($A493="","",_xll.ciqfunctions.udf.CIQ($A493,"IQ_GROSS_MARGIN",IQ_LTM,IQ_TODAY,"CHP"))</f>
        <v/>
      </c>
      <c r="O493" s="28" t="str">
        <f>IF($A493="","",_xll.ciqfunctions.udf.CIQ($A493,"IQ_EBITDA_MARGIN",IQ_LTM,IQ_TODAY,"CHP"))</f>
        <v/>
      </c>
      <c r="Q493" s="28" t="str">
        <f>IF($A493="","",_xll.ciqfunctions.udf.CIQ($A493,"IQ_FFO_INT",IQ_LTM,IQ_TODAY,"CHP"))</f>
        <v/>
      </c>
      <c r="R493" s="28" t="str">
        <f>IF($A493="","",_xll.ciqfunctions.udf.CIQ($A493,"IQ_EBITDA_INT",IQ_LTM,IQ_TODAY,"CHP"))</f>
        <v/>
      </c>
      <c r="S493" s="28" t="str">
        <f>IF($A493="","",_xll.ciqfunctions.udf.CIQ($A493,"IQ_FFO_TOTAL_DEBT",IQ_LTM,IQ_TODAY,"CHP"))</f>
        <v/>
      </c>
      <c r="T493" s="28" t="str">
        <f>IF($A493="","",_xll.ciqfunctions.udf.CIQ($A493,"IQ_NET_DEBT_EBITDA",IQ_LTM,IQ_TODAY,"CHP"))</f>
        <v/>
      </c>
      <c r="U493" s="28" t="str">
        <f>IF($A493="","",_xll.ciqfunctions.udf.CIQ($A493,"IQ_TOTAL_DEBT_CAP",IQ_LTM,IQ_TODAY,"CHP"))</f>
        <v/>
      </c>
      <c r="V493" s="28" t="str">
        <f>IF($A493="","",_xll.ciqfunctions.udf.CIQ($A493,"IQ_DEBT_TOTAL_LIAB",IQ_LTM,IQ_TODAY,"CHP"))</f>
        <v/>
      </c>
      <c r="W493" s="28" t="str">
        <f>IF($A493="","",_xll.ciqfunctions.udf.CIQ($A493,"IQ_TOTAL_DEBT_TOTAL_REV",IQ_LTM,IQ_TODAY,"CHP"))</f>
        <v/>
      </c>
      <c r="Y493" s="28" t="str">
        <f>IF($A493="","",_xll.ciqfunctions.udf.CIQ($A493,"IQ_FFO_PLUS_CASH_ST_DEBT",IQ_LTM,IQ_TODAY,"CHP"))</f>
        <v/>
      </c>
      <c r="Z493" s="28" t="str">
        <f>IF($A493="","",_xll.ciqfunctions.udf.CIQ($A493,"IQ_FFO_GROSS_PROFIT",IQ_LTM,IQ_TODAY,"CHP"))</f>
        <v/>
      </c>
      <c r="AA493" s="28" t="str">
        <f>IF($A493="","",_xll.ciqfunctions.udf.CIQ($A493,"IQ_BASIC_DEFENSE_INTERVAL",IQ_LTM,IQ_TODAY,"CHP"))</f>
        <v/>
      </c>
      <c r="AB493" s="28" t="str">
        <f>IF($A493="","",_xll.ciqfunctions.udf.CIQ($A493,"IQ_CURRENT_RATIO",IQ_LTM,IQ_TODAY,"CHP"))</f>
        <v/>
      </c>
      <c r="AC493" s="28" t="str">
        <f>IF($A493="","",_xll.ciqfunctions.udf.CIQ($A493,"IQ_QUICK_RATIO",IQ_LTM,IQ_TODAY,"CHP"))</f>
        <v/>
      </c>
    </row>
    <row r="494" spans="3:29" ht="12.75" customHeight="1" x14ac:dyDescent="0.2">
      <c r="C494" s="37" t="str">
        <f>IF($A494="","",_xll.ciqfunctions.udf.CIQ($A494,"IQ_PERIODDATE",IQ_LTM,IQ_TODAY,"CHP"))</f>
        <v/>
      </c>
      <c r="D494" s="28" t="str">
        <f>IF($A494="","",_xll.ciqfunctions.udf.CIQ($A494,"IQ_TOTAL_REV",IQ_LTM,IQ_TODAY,"CHP",,$B$4))</f>
        <v/>
      </c>
      <c r="E494" s="28" t="str">
        <f>IF($A494="","",_xll.ciqfunctions.udf.CIQ($A494,"IQ_TOTAL_EQUITY",IQ_LTM,IQ_TODAY,"CHP",,$B$4))</f>
        <v/>
      </c>
      <c r="F494" s="28" t="str">
        <f>IF($A494="","",_xll.ciqfunctions.udf.CIQ($A494,"IQ_RETURN_CAPITAL_CHP",IQ_LTM,IQ_TODAY,"CHP"))</f>
        <v/>
      </c>
      <c r="G494" s="28" t="str">
        <f>IF($A494="","",_xll.ciqfunctions.udf.CIQ($A494,"IQ_RECURRING_EARN_ASSETS",IQ_LTM,IQ_TODAY,"CHP"))</f>
        <v/>
      </c>
      <c r="H494" s="28" t="str">
        <f>IF($A494="","",_xll.ciqfunctions.udf.CIQ($A494,"IQ_NET_WORKING_CAP_REV",IQ_LTM,IQ_TODAY,"CHP"))</f>
        <v/>
      </c>
      <c r="I494" s="28" t="str">
        <f>IF($A494="","",_xll.ciqfunctions.udf.CIQ($A494,"IQ_ASSET_TURNOVER",IQ_LTM,IQ_TODAY,"CHP"))</f>
        <v/>
      </c>
      <c r="J494" s="28" t="str">
        <f>IF($A494="","",_xll.ciqfunctions.udf.CIQ($A494,"IQ_INTAN_ASSETS_REV",IQ_LTM,IQ_TODAY,"CHP"))</f>
        <v/>
      </c>
      <c r="K494" s="28" t="str">
        <f>IF($A494="","",_xll.ciqfunctions.udf.CIQ($A494,"IQ_NET_WORKING_CAP_TOTAL_ASSETS",IQ_LTM,IQ_TODAY,"CHP"))</f>
        <v/>
      </c>
      <c r="L494" s="28" t="str">
        <f>IF($A494="","",_xll.ciqfunctions.udf.CIQ($A494,"IQ_AP_AR",IQ_LTM,IQ_TODAY,"CHP"))</f>
        <v/>
      </c>
      <c r="M494" s="28" t="str">
        <f>IF($A494="","",_xll.ciqfunctions.udf.CIQ($A494,"IQ_MGMT_RATE_RETURN",IQ_LTM,IQ_TODAY,"CHP"))</f>
        <v/>
      </c>
      <c r="N494" s="28" t="str">
        <f>IF($A494="","",_xll.ciqfunctions.udf.CIQ($A494,"IQ_GROSS_MARGIN",IQ_LTM,IQ_TODAY,"CHP"))</f>
        <v/>
      </c>
      <c r="O494" s="28" t="str">
        <f>IF($A494="","",_xll.ciqfunctions.udf.CIQ($A494,"IQ_EBITDA_MARGIN",IQ_LTM,IQ_TODAY,"CHP"))</f>
        <v/>
      </c>
      <c r="Q494" s="28" t="str">
        <f>IF($A494="","",_xll.ciqfunctions.udf.CIQ($A494,"IQ_FFO_INT",IQ_LTM,IQ_TODAY,"CHP"))</f>
        <v/>
      </c>
      <c r="R494" s="28" t="str">
        <f>IF($A494="","",_xll.ciqfunctions.udf.CIQ($A494,"IQ_EBITDA_INT",IQ_LTM,IQ_TODAY,"CHP"))</f>
        <v/>
      </c>
      <c r="S494" s="28" t="str">
        <f>IF($A494="","",_xll.ciqfunctions.udf.CIQ($A494,"IQ_FFO_TOTAL_DEBT",IQ_LTM,IQ_TODAY,"CHP"))</f>
        <v/>
      </c>
      <c r="T494" s="28" t="str">
        <f>IF($A494="","",_xll.ciqfunctions.udf.CIQ($A494,"IQ_NET_DEBT_EBITDA",IQ_LTM,IQ_TODAY,"CHP"))</f>
        <v/>
      </c>
      <c r="U494" s="28" t="str">
        <f>IF($A494="","",_xll.ciqfunctions.udf.CIQ($A494,"IQ_TOTAL_DEBT_CAP",IQ_LTM,IQ_TODAY,"CHP"))</f>
        <v/>
      </c>
      <c r="V494" s="28" t="str">
        <f>IF($A494="","",_xll.ciqfunctions.udf.CIQ($A494,"IQ_DEBT_TOTAL_LIAB",IQ_LTM,IQ_TODAY,"CHP"))</f>
        <v/>
      </c>
      <c r="W494" s="28" t="str">
        <f>IF($A494="","",_xll.ciqfunctions.udf.CIQ($A494,"IQ_TOTAL_DEBT_TOTAL_REV",IQ_LTM,IQ_TODAY,"CHP"))</f>
        <v/>
      </c>
      <c r="Y494" s="28" t="str">
        <f>IF($A494="","",_xll.ciqfunctions.udf.CIQ($A494,"IQ_FFO_PLUS_CASH_ST_DEBT",IQ_LTM,IQ_TODAY,"CHP"))</f>
        <v/>
      </c>
      <c r="Z494" s="28" t="str">
        <f>IF($A494="","",_xll.ciqfunctions.udf.CIQ($A494,"IQ_FFO_GROSS_PROFIT",IQ_LTM,IQ_TODAY,"CHP"))</f>
        <v/>
      </c>
      <c r="AA494" s="28" t="str">
        <f>IF($A494="","",_xll.ciqfunctions.udf.CIQ($A494,"IQ_BASIC_DEFENSE_INTERVAL",IQ_LTM,IQ_TODAY,"CHP"))</f>
        <v/>
      </c>
      <c r="AB494" s="28" t="str">
        <f>IF($A494="","",_xll.ciqfunctions.udf.CIQ($A494,"IQ_CURRENT_RATIO",IQ_LTM,IQ_TODAY,"CHP"))</f>
        <v/>
      </c>
      <c r="AC494" s="28" t="str">
        <f>IF($A494="","",_xll.ciqfunctions.udf.CIQ($A494,"IQ_QUICK_RATIO",IQ_LTM,IQ_TODAY,"CHP"))</f>
        <v/>
      </c>
    </row>
    <row r="495" spans="3:29" ht="12.75" customHeight="1" x14ac:dyDescent="0.2">
      <c r="C495" s="37" t="str">
        <f>IF($A495="","",_xll.ciqfunctions.udf.CIQ($A495,"IQ_PERIODDATE",IQ_LTM,IQ_TODAY,"CHP"))</f>
        <v/>
      </c>
      <c r="D495" s="28" t="str">
        <f>IF($A495="","",_xll.ciqfunctions.udf.CIQ($A495,"IQ_TOTAL_REV",IQ_LTM,IQ_TODAY,"CHP",,$B$4))</f>
        <v/>
      </c>
      <c r="E495" s="28" t="str">
        <f>IF($A495="","",_xll.ciqfunctions.udf.CIQ($A495,"IQ_TOTAL_EQUITY",IQ_LTM,IQ_TODAY,"CHP",,$B$4))</f>
        <v/>
      </c>
      <c r="F495" s="28" t="str">
        <f>IF($A495="","",_xll.ciqfunctions.udf.CIQ($A495,"IQ_RETURN_CAPITAL_CHP",IQ_LTM,IQ_TODAY,"CHP"))</f>
        <v/>
      </c>
      <c r="G495" s="28" t="str">
        <f>IF($A495="","",_xll.ciqfunctions.udf.CIQ($A495,"IQ_RECURRING_EARN_ASSETS",IQ_LTM,IQ_TODAY,"CHP"))</f>
        <v/>
      </c>
      <c r="H495" s="28" t="str">
        <f>IF($A495="","",_xll.ciqfunctions.udf.CIQ($A495,"IQ_NET_WORKING_CAP_REV",IQ_LTM,IQ_TODAY,"CHP"))</f>
        <v/>
      </c>
      <c r="I495" s="28" t="str">
        <f>IF($A495="","",_xll.ciqfunctions.udf.CIQ($A495,"IQ_ASSET_TURNOVER",IQ_LTM,IQ_TODAY,"CHP"))</f>
        <v/>
      </c>
      <c r="J495" s="28" t="str">
        <f>IF($A495="","",_xll.ciqfunctions.udf.CIQ($A495,"IQ_INTAN_ASSETS_REV",IQ_LTM,IQ_TODAY,"CHP"))</f>
        <v/>
      </c>
      <c r="K495" s="28" t="str">
        <f>IF($A495="","",_xll.ciqfunctions.udf.CIQ($A495,"IQ_NET_WORKING_CAP_TOTAL_ASSETS",IQ_LTM,IQ_TODAY,"CHP"))</f>
        <v/>
      </c>
      <c r="L495" s="28" t="str">
        <f>IF($A495="","",_xll.ciqfunctions.udf.CIQ($A495,"IQ_AP_AR",IQ_LTM,IQ_TODAY,"CHP"))</f>
        <v/>
      </c>
      <c r="M495" s="28" t="str">
        <f>IF($A495="","",_xll.ciqfunctions.udf.CIQ($A495,"IQ_MGMT_RATE_RETURN",IQ_LTM,IQ_TODAY,"CHP"))</f>
        <v/>
      </c>
      <c r="N495" s="28" t="str">
        <f>IF($A495="","",_xll.ciqfunctions.udf.CIQ($A495,"IQ_GROSS_MARGIN",IQ_LTM,IQ_TODAY,"CHP"))</f>
        <v/>
      </c>
      <c r="O495" s="28" t="str">
        <f>IF($A495="","",_xll.ciqfunctions.udf.CIQ($A495,"IQ_EBITDA_MARGIN",IQ_LTM,IQ_TODAY,"CHP"))</f>
        <v/>
      </c>
      <c r="Q495" s="28" t="str">
        <f>IF($A495="","",_xll.ciqfunctions.udf.CIQ($A495,"IQ_FFO_INT",IQ_LTM,IQ_TODAY,"CHP"))</f>
        <v/>
      </c>
      <c r="R495" s="28" t="str">
        <f>IF($A495="","",_xll.ciqfunctions.udf.CIQ($A495,"IQ_EBITDA_INT",IQ_LTM,IQ_TODAY,"CHP"))</f>
        <v/>
      </c>
      <c r="S495" s="28" t="str">
        <f>IF($A495="","",_xll.ciqfunctions.udf.CIQ($A495,"IQ_FFO_TOTAL_DEBT",IQ_LTM,IQ_TODAY,"CHP"))</f>
        <v/>
      </c>
      <c r="T495" s="28" t="str">
        <f>IF($A495="","",_xll.ciqfunctions.udf.CIQ($A495,"IQ_NET_DEBT_EBITDA",IQ_LTM,IQ_TODAY,"CHP"))</f>
        <v/>
      </c>
      <c r="U495" s="28" t="str">
        <f>IF($A495="","",_xll.ciqfunctions.udf.CIQ($A495,"IQ_TOTAL_DEBT_CAP",IQ_LTM,IQ_TODAY,"CHP"))</f>
        <v/>
      </c>
      <c r="V495" s="28" t="str">
        <f>IF($A495="","",_xll.ciqfunctions.udf.CIQ($A495,"IQ_DEBT_TOTAL_LIAB",IQ_LTM,IQ_TODAY,"CHP"))</f>
        <v/>
      </c>
      <c r="W495" s="28" t="str">
        <f>IF($A495="","",_xll.ciqfunctions.udf.CIQ($A495,"IQ_TOTAL_DEBT_TOTAL_REV",IQ_LTM,IQ_TODAY,"CHP"))</f>
        <v/>
      </c>
      <c r="Y495" s="28" t="str">
        <f>IF($A495="","",_xll.ciqfunctions.udf.CIQ($A495,"IQ_FFO_PLUS_CASH_ST_DEBT",IQ_LTM,IQ_TODAY,"CHP"))</f>
        <v/>
      </c>
      <c r="Z495" s="28" t="str">
        <f>IF($A495="","",_xll.ciqfunctions.udf.CIQ($A495,"IQ_FFO_GROSS_PROFIT",IQ_LTM,IQ_TODAY,"CHP"))</f>
        <v/>
      </c>
      <c r="AA495" s="28" t="str">
        <f>IF($A495="","",_xll.ciqfunctions.udf.CIQ($A495,"IQ_BASIC_DEFENSE_INTERVAL",IQ_LTM,IQ_TODAY,"CHP"))</f>
        <v/>
      </c>
      <c r="AB495" s="28" t="str">
        <f>IF($A495="","",_xll.ciqfunctions.udf.CIQ($A495,"IQ_CURRENT_RATIO",IQ_LTM,IQ_TODAY,"CHP"))</f>
        <v/>
      </c>
      <c r="AC495" s="28" t="str">
        <f>IF($A495="","",_xll.ciqfunctions.udf.CIQ($A495,"IQ_QUICK_RATIO",IQ_LTM,IQ_TODAY,"CHP"))</f>
        <v/>
      </c>
    </row>
    <row r="496" spans="3:29" ht="12.75" customHeight="1" x14ac:dyDescent="0.2">
      <c r="C496" s="37" t="str">
        <f>IF($A496="","",_xll.ciqfunctions.udf.CIQ($A496,"IQ_PERIODDATE",IQ_LTM,IQ_TODAY,"CHP"))</f>
        <v/>
      </c>
      <c r="D496" s="28" t="str">
        <f>IF($A496="","",_xll.ciqfunctions.udf.CIQ($A496,"IQ_TOTAL_REV",IQ_LTM,IQ_TODAY,"CHP",,$B$4))</f>
        <v/>
      </c>
      <c r="E496" s="28" t="str">
        <f>IF($A496="","",_xll.ciqfunctions.udf.CIQ($A496,"IQ_TOTAL_EQUITY",IQ_LTM,IQ_TODAY,"CHP",,$B$4))</f>
        <v/>
      </c>
      <c r="F496" s="28" t="str">
        <f>IF($A496="","",_xll.ciqfunctions.udf.CIQ($A496,"IQ_RETURN_CAPITAL_CHP",IQ_LTM,IQ_TODAY,"CHP"))</f>
        <v/>
      </c>
      <c r="G496" s="28" t="str">
        <f>IF($A496="","",_xll.ciqfunctions.udf.CIQ($A496,"IQ_RECURRING_EARN_ASSETS",IQ_LTM,IQ_TODAY,"CHP"))</f>
        <v/>
      </c>
      <c r="H496" s="28" t="str">
        <f>IF($A496="","",_xll.ciqfunctions.udf.CIQ($A496,"IQ_NET_WORKING_CAP_REV",IQ_LTM,IQ_TODAY,"CHP"))</f>
        <v/>
      </c>
      <c r="I496" s="28" t="str">
        <f>IF($A496="","",_xll.ciqfunctions.udf.CIQ($A496,"IQ_ASSET_TURNOVER",IQ_LTM,IQ_TODAY,"CHP"))</f>
        <v/>
      </c>
      <c r="J496" s="28" t="str">
        <f>IF($A496="","",_xll.ciqfunctions.udf.CIQ($A496,"IQ_INTAN_ASSETS_REV",IQ_LTM,IQ_TODAY,"CHP"))</f>
        <v/>
      </c>
      <c r="K496" s="28" t="str">
        <f>IF($A496="","",_xll.ciqfunctions.udf.CIQ($A496,"IQ_NET_WORKING_CAP_TOTAL_ASSETS",IQ_LTM,IQ_TODAY,"CHP"))</f>
        <v/>
      </c>
      <c r="L496" s="28" t="str">
        <f>IF($A496="","",_xll.ciqfunctions.udf.CIQ($A496,"IQ_AP_AR",IQ_LTM,IQ_TODAY,"CHP"))</f>
        <v/>
      </c>
      <c r="M496" s="28" t="str">
        <f>IF($A496="","",_xll.ciqfunctions.udf.CIQ($A496,"IQ_MGMT_RATE_RETURN",IQ_LTM,IQ_TODAY,"CHP"))</f>
        <v/>
      </c>
      <c r="N496" s="28" t="str">
        <f>IF($A496="","",_xll.ciqfunctions.udf.CIQ($A496,"IQ_GROSS_MARGIN",IQ_LTM,IQ_TODAY,"CHP"))</f>
        <v/>
      </c>
      <c r="O496" s="28" t="str">
        <f>IF($A496="","",_xll.ciqfunctions.udf.CIQ($A496,"IQ_EBITDA_MARGIN",IQ_LTM,IQ_TODAY,"CHP"))</f>
        <v/>
      </c>
      <c r="Q496" s="28" t="str">
        <f>IF($A496="","",_xll.ciqfunctions.udf.CIQ($A496,"IQ_FFO_INT",IQ_LTM,IQ_TODAY,"CHP"))</f>
        <v/>
      </c>
      <c r="R496" s="28" t="str">
        <f>IF($A496="","",_xll.ciqfunctions.udf.CIQ($A496,"IQ_EBITDA_INT",IQ_LTM,IQ_TODAY,"CHP"))</f>
        <v/>
      </c>
      <c r="S496" s="28" t="str">
        <f>IF($A496="","",_xll.ciqfunctions.udf.CIQ($A496,"IQ_FFO_TOTAL_DEBT",IQ_LTM,IQ_TODAY,"CHP"))</f>
        <v/>
      </c>
      <c r="T496" s="28" t="str">
        <f>IF($A496="","",_xll.ciqfunctions.udf.CIQ($A496,"IQ_NET_DEBT_EBITDA",IQ_LTM,IQ_TODAY,"CHP"))</f>
        <v/>
      </c>
      <c r="U496" s="28" t="str">
        <f>IF($A496="","",_xll.ciqfunctions.udf.CIQ($A496,"IQ_TOTAL_DEBT_CAP",IQ_LTM,IQ_TODAY,"CHP"))</f>
        <v/>
      </c>
      <c r="V496" s="28" t="str">
        <f>IF($A496="","",_xll.ciqfunctions.udf.CIQ($A496,"IQ_DEBT_TOTAL_LIAB",IQ_LTM,IQ_TODAY,"CHP"))</f>
        <v/>
      </c>
      <c r="W496" s="28" t="str">
        <f>IF($A496="","",_xll.ciqfunctions.udf.CIQ($A496,"IQ_TOTAL_DEBT_TOTAL_REV",IQ_LTM,IQ_TODAY,"CHP"))</f>
        <v/>
      </c>
      <c r="Y496" s="28" t="str">
        <f>IF($A496="","",_xll.ciqfunctions.udf.CIQ($A496,"IQ_FFO_PLUS_CASH_ST_DEBT",IQ_LTM,IQ_TODAY,"CHP"))</f>
        <v/>
      </c>
      <c r="Z496" s="28" t="str">
        <f>IF($A496="","",_xll.ciqfunctions.udf.CIQ($A496,"IQ_FFO_GROSS_PROFIT",IQ_LTM,IQ_TODAY,"CHP"))</f>
        <v/>
      </c>
      <c r="AA496" s="28" t="str">
        <f>IF($A496="","",_xll.ciqfunctions.udf.CIQ($A496,"IQ_BASIC_DEFENSE_INTERVAL",IQ_LTM,IQ_TODAY,"CHP"))</f>
        <v/>
      </c>
      <c r="AB496" s="28" t="str">
        <f>IF($A496="","",_xll.ciqfunctions.udf.CIQ($A496,"IQ_CURRENT_RATIO",IQ_LTM,IQ_TODAY,"CHP"))</f>
        <v/>
      </c>
      <c r="AC496" s="28" t="str">
        <f>IF($A496="","",_xll.ciqfunctions.udf.CIQ($A496,"IQ_QUICK_RATIO",IQ_LTM,IQ_TODAY,"CHP"))</f>
        <v/>
      </c>
    </row>
    <row r="497" spans="3:29" ht="12.75" customHeight="1" x14ac:dyDescent="0.2">
      <c r="C497" s="37" t="str">
        <f>IF($A497="","",_xll.ciqfunctions.udf.CIQ($A497,"IQ_PERIODDATE",IQ_LTM,IQ_TODAY,"CHP"))</f>
        <v/>
      </c>
      <c r="D497" s="28" t="str">
        <f>IF($A497="","",_xll.ciqfunctions.udf.CIQ($A497,"IQ_TOTAL_REV",IQ_LTM,IQ_TODAY,"CHP",,$B$4))</f>
        <v/>
      </c>
      <c r="E497" s="28" t="str">
        <f>IF($A497="","",_xll.ciqfunctions.udf.CIQ($A497,"IQ_TOTAL_EQUITY",IQ_LTM,IQ_TODAY,"CHP",,$B$4))</f>
        <v/>
      </c>
      <c r="F497" s="28" t="str">
        <f>IF($A497="","",_xll.ciqfunctions.udf.CIQ($A497,"IQ_RETURN_CAPITAL_CHP",IQ_LTM,IQ_TODAY,"CHP"))</f>
        <v/>
      </c>
      <c r="G497" s="28" t="str">
        <f>IF($A497="","",_xll.ciqfunctions.udf.CIQ($A497,"IQ_RECURRING_EARN_ASSETS",IQ_LTM,IQ_TODAY,"CHP"))</f>
        <v/>
      </c>
      <c r="H497" s="28" t="str">
        <f>IF($A497="","",_xll.ciqfunctions.udf.CIQ($A497,"IQ_NET_WORKING_CAP_REV",IQ_LTM,IQ_TODAY,"CHP"))</f>
        <v/>
      </c>
      <c r="I497" s="28" t="str">
        <f>IF($A497="","",_xll.ciqfunctions.udf.CIQ($A497,"IQ_ASSET_TURNOVER",IQ_LTM,IQ_TODAY,"CHP"))</f>
        <v/>
      </c>
      <c r="J497" s="28" t="str">
        <f>IF($A497="","",_xll.ciqfunctions.udf.CIQ($A497,"IQ_INTAN_ASSETS_REV",IQ_LTM,IQ_TODAY,"CHP"))</f>
        <v/>
      </c>
      <c r="K497" s="28" t="str">
        <f>IF($A497="","",_xll.ciqfunctions.udf.CIQ($A497,"IQ_NET_WORKING_CAP_TOTAL_ASSETS",IQ_LTM,IQ_TODAY,"CHP"))</f>
        <v/>
      </c>
      <c r="L497" s="28" t="str">
        <f>IF($A497="","",_xll.ciqfunctions.udf.CIQ($A497,"IQ_AP_AR",IQ_LTM,IQ_TODAY,"CHP"))</f>
        <v/>
      </c>
      <c r="M497" s="28" t="str">
        <f>IF($A497="","",_xll.ciqfunctions.udf.CIQ($A497,"IQ_MGMT_RATE_RETURN",IQ_LTM,IQ_TODAY,"CHP"))</f>
        <v/>
      </c>
      <c r="N497" s="28" t="str">
        <f>IF($A497="","",_xll.ciqfunctions.udf.CIQ($A497,"IQ_GROSS_MARGIN",IQ_LTM,IQ_TODAY,"CHP"))</f>
        <v/>
      </c>
      <c r="O497" s="28" t="str">
        <f>IF($A497="","",_xll.ciqfunctions.udf.CIQ($A497,"IQ_EBITDA_MARGIN",IQ_LTM,IQ_TODAY,"CHP"))</f>
        <v/>
      </c>
      <c r="Q497" s="28" t="str">
        <f>IF($A497="","",_xll.ciqfunctions.udf.CIQ($A497,"IQ_FFO_INT",IQ_LTM,IQ_TODAY,"CHP"))</f>
        <v/>
      </c>
      <c r="R497" s="28" t="str">
        <f>IF($A497="","",_xll.ciqfunctions.udf.CIQ($A497,"IQ_EBITDA_INT",IQ_LTM,IQ_TODAY,"CHP"))</f>
        <v/>
      </c>
      <c r="S497" s="28" t="str">
        <f>IF($A497="","",_xll.ciqfunctions.udf.CIQ($A497,"IQ_FFO_TOTAL_DEBT",IQ_LTM,IQ_TODAY,"CHP"))</f>
        <v/>
      </c>
      <c r="T497" s="28" t="str">
        <f>IF($A497="","",_xll.ciqfunctions.udf.CIQ($A497,"IQ_NET_DEBT_EBITDA",IQ_LTM,IQ_TODAY,"CHP"))</f>
        <v/>
      </c>
      <c r="U497" s="28" t="str">
        <f>IF($A497="","",_xll.ciqfunctions.udf.CIQ($A497,"IQ_TOTAL_DEBT_CAP",IQ_LTM,IQ_TODAY,"CHP"))</f>
        <v/>
      </c>
      <c r="V497" s="28" t="str">
        <f>IF($A497="","",_xll.ciqfunctions.udf.CIQ($A497,"IQ_DEBT_TOTAL_LIAB",IQ_LTM,IQ_TODAY,"CHP"))</f>
        <v/>
      </c>
      <c r="W497" s="28" t="str">
        <f>IF($A497="","",_xll.ciqfunctions.udf.CIQ($A497,"IQ_TOTAL_DEBT_TOTAL_REV",IQ_LTM,IQ_TODAY,"CHP"))</f>
        <v/>
      </c>
      <c r="Y497" s="28" t="str">
        <f>IF($A497="","",_xll.ciqfunctions.udf.CIQ($A497,"IQ_FFO_PLUS_CASH_ST_DEBT",IQ_LTM,IQ_TODAY,"CHP"))</f>
        <v/>
      </c>
      <c r="Z497" s="28" t="str">
        <f>IF($A497="","",_xll.ciqfunctions.udf.CIQ($A497,"IQ_FFO_GROSS_PROFIT",IQ_LTM,IQ_TODAY,"CHP"))</f>
        <v/>
      </c>
      <c r="AA497" s="28" t="str">
        <f>IF($A497="","",_xll.ciqfunctions.udf.CIQ($A497,"IQ_BASIC_DEFENSE_INTERVAL",IQ_LTM,IQ_TODAY,"CHP"))</f>
        <v/>
      </c>
      <c r="AB497" s="28" t="str">
        <f>IF($A497="","",_xll.ciqfunctions.udf.CIQ($A497,"IQ_CURRENT_RATIO",IQ_LTM,IQ_TODAY,"CHP"))</f>
        <v/>
      </c>
      <c r="AC497" s="28" t="str">
        <f>IF($A497="","",_xll.ciqfunctions.udf.CIQ($A497,"IQ_QUICK_RATIO",IQ_LTM,IQ_TODAY,"CHP"))</f>
        <v/>
      </c>
    </row>
    <row r="498" spans="3:29" ht="12.75" customHeight="1" x14ac:dyDescent="0.2">
      <c r="C498" s="37" t="str">
        <f>IF($A498="","",_xll.ciqfunctions.udf.CIQ($A498,"IQ_PERIODDATE",IQ_LTM,IQ_TODAY,"CHP"))</f>
        <v/>
      </c>
      <c r="D498" s="28" t="str">
        <f>IF($A498="","",_xll.ciqfunctions.udf.CIQ($A498,"IQ_TOTAL_REV",IQ_LTM,IQ_TODAY,"CHP",,$B$4))</f>
        <v/>
      </c>
      <c r="E498" s="28" t="str">
        <f>IF($A498="","",_xll.ciqfunctions.udf.CIQ($A498,"IQ_TOTAL_EQUITY",IQ_LTM,IQ_TODAY,"CHP",,$B$4))</f>
        <v/>
      </c>
      <c r="F498" s="28" t="str">
        <f>IF($A498="","",_xll.ciqfunctions.udf.CIQ($A498,"IQ_RETURN_CAPITAL_CHP",IQ_LTM,IQ_TODAY,"CHP"))</f>
        <v/>
      </c>
      <c r="G498" s="28" t="str">
        <f>IF($A498="","",_xll.ciqfunctions.udf.CIQ($A498,"IQ_RECURRING_EARN_ASSETS",IQ_LTM,IQ_TODAY,"CHP"))</f>
        <v/>
      </c>
      <c r="H498" s="28" t="str">
        <f>IF($A498="","",_xll.ciqfunctions.udf.CIQ($A498,"IQ_NET_WORKING_CAP_REV",IQ_LTM,IQ_TODAY,"CHP"))</f>
        <v/>
      </c>
      <c r="I498" s="28" t="str">
        <f>IF($A498="","",_xll.ciqfunctions.udf.CIQ($A498,"IQ_ASSET_TURNOVER",IQ_LTM,IQ_TODAY,"CHP"))</f>
        <v/>
      </c>
      <c r="J498" s="28" t="str">
        <f>IF($A498="","",_xll.ciqfunctions.udf.CIQ($A498,"IQ_INTAN_ASSETS_REV",IQ_LTM,IQ_TODAY,"CHP"))</f>
        <v/>
      </c>
      <c r="K498" s="28" t="str">
        <f>IF($A498="","",_xll.ciqfunctions.udf.CIQ($A498,"IQ_NET_WORKING_CAP_TOTAL_ASSETS",IQ_LTM,IQ_TODAY,"CHP"))</f>
        <v/>
      </c>
      <c r="L498" s="28" t="str">
        <f>IF($A498="","",_xll.ciqfunctions.udf.CIQ($A498,"IQ_AP_AR",IQ_LTM,IQ_TODAY,"CHP"))</f>
        <v/>
      </c>
      <c r="M498" s="28" t="str">
        <f>IF($A498="","",_xll.ciqfunctions.udf.CIQ($A498,"IQ_MGMT_RATE_RETURN",IQ_LTM,IQ_TODAY,"CHP"))</f>
        <v/>
      </c>
      <c r="N498" s="28" t="str">
        <f>IF($A498="","",_xll.ciqfunctions.udf.CIQ($A498,"IQ_GROSS_MARGIN",IQ_LTM,IQ_TODAY,"CHP"))</f>
        <v/>
      </c>
      <c r="O498" s="28" t="str">
        <f>IF($A498="","",_xll.ciqfunctions.udf.CIQ($A498,"IQ_EBITDA_MARGIN",IQ_LTM,IQ_TODAY,"CHP"))</f>
        <v/>
      </c>
      <c r="Q498" s="28" t="str">
        <f>IF($A498="","",_xll.ciqfunctions.udf.CIQ($A498,"IQ_FFO_INT",IQ_LTM,IQ_TODAY,"CHP"))</f>
        <v/>
      </c>
      <c r="R498" s="28" t="str">
        <f>IF($A498="","",_xll.ciqfunctions.udf.CIQ($A498,"IQ_EBITDA_INT",IQ_LTM,IQ_TODAY,"CHP"))</f>
        <v/>
      </c>
      <c r="S498" s="28" t="str">
        <f>IF($A498="","",_xll.ciqfunctions.udf.CIQ($A498,"IQ_FFO_TOTAL_DEBT",IQ_LTM,IQ_TODAY,"CHP"))</f>
        <v/>
      </c>
      <c r="T498" s="28" t="str">
        <f>IF($A498="","",_xll.ciqfunctions.udf.CIQ($A498,"IQ_NET_DEBT_EBITDA",IQ_LTM,IQ_TODAY,"CHP"))</f>
        <v/>
      </c>
      <c r="U498" s="28" t="str">
        <f>IF($A498="","",_xll.ciqfunctions.udf.CIQ($A498,"IQ_TOTAL_DEBT_CAP",IQ_LTM,IQ_TODAY,"CHP"))</f>
        <v/>
      </c>
      <c r="V498" s="28" t="str">
        <f>IF($A498="","",_xll.ciqfunctions.udf.CIQ($A498,"IQ_DEBT_TOTAL_LIAB",IQ_LTM,IQ_TODAY,"CHP"))</f>
        <v/>
      </c>
      <c r="W498" s="28" t="str">
        <f>IF($A498="","",_xll.ciqfunctions.udf.CIQ($A498,"IQ_TOTAL_DEBT_TOTAL_REV",IQ_LTM,IQ_TODAY,"CHP"))</f>
        <v/>
      </c>
      <c r="Y498" s="28" t="str">
        <f>IF($A498="","",_xll.ciqfunctions.udf.CIQ($A498,"IQ_FFO_PLUS_CASH_ST_DEBT",IQ_LTM,IQ_TODAY,"CHP"))</f>
        <v/>
      </c>
      <c r="Z498" s="28" t="str">
        <f>IF($A498="","",_xll.ciqfunctions.udf.CIQ($A498,"IQ_FFO_GROSS_PROFIT",IQ_LTM,IQ_TODAY,"CHP"))</f>
        <v/>
      </c>
      <c r="AA498" s="28" t="str">
        <f>IF($A498="","",_xll.ciqfunctions.udf.CIQ($A498,"IQ_BASIC_DEFENSE_INTERVAL",IQ_LTM,IQ_TODAY,"CHP"))</f>
        <v/>
      </c>
      <c r="AB498" s="28" t="str">
        <f>IF($A498="","",_xll.ciqfunctions.udf.CIQ($A498,"IQ_CURRENT_RATIO",IQ_LTM,IQ_TODAY,"CHP"))</f>
        <v/>
      </c>
      <c r="AC498" s="28" t="str">
        <f>IF($A498="","",_xll.ciqfunctions.udf.CIQ($A498,"IQ_QUICK_RATIO",IQ_LTM,IQ_TODAY,"CHP"))</f>
        <v/>
      </c>
    </row>
    <row r="499" spans="3:29" ht="12.75" customHeight="1" x14ac:dyDescent="0.2">
      <c r="C499" s="37" t="str">
        <f>IF($A499="","",_xll.ciqfunctions.udf.CIQ($A499,"IQ_PERIODDATE",IQ_LTM,IQ_TODAY,"CHP"))</f>
        <v/>
      </c>
      <c r="D499" s="28" t="str">
        <f>IF($A499="","",_xll.ciqfunctions.udf.CIQ($A499,"IQ_TOTAL_REV",IQ_LTM,IQ_TODAY,"CHP",,$B$4))</f>
        <v/>
      </c>
      <c r="E499" s="28" t="str">
        <f>IF($A499="","",_xll.ciqfunctions.udf.CIQ($A499,"IQ_TOTAL_EQUITY",IQ_LTM,IQ_TODAY,"CHP",,$B$4))</f>
        <v/>
      </c>
      <c r="F499" s="28" t="str">
        <f>IF($A499="","",_xll.ciqfunctions.udf.CIQ($A499,"IQ_RETURN_CAPITAL_CHP",IQ_LTM,IQ_TODAY,"CHP"))</f>
        <v/>
      </c>
      <c r="G499" s="28" t="str">
        <f>IF($A499="","",_xll.ciqfunctions.udf.CIQ($A499,"IQ_RECURRING_EARN_ASSETS",IQ_LTM,IQ_TODAY,"CHP"))</f>
        <v/>
      </c>
      <c r="H499" s="28" t="str">
        <f>IF($A499="","",_xll.ciqfunctions.udf.CIQ($A499,"IQ_NET_WORKING_CAP_REV",IQ_LTM,IQ_TODAY,"CHP"))</f>
        <v/>
      </c>
      <c r="I499" s="28" t="str">
        <f>IF($A499="","",_xll.ciqfunctions.udf.CIQ($A499,"IQ_ASSET_TURNOVER",IQ_LTM,IQ_TODAY,"CHP"))</f>
        <v/>
      </c>
      <c r="J499" s="28" t="str">
        <f>IF($A499="","",_xll.ciqfunctions.udf.CIQ($A499,"IQ_INTAN_ASSETS_REV",IQ_LTM,IQ_TODAY,"CHP"))</f>
        <v/>
      </c>
      <c r="K499" s="28" t="str">
        <f>IF($A499="","",_xll.ciqfunctions.udf.CIQ($A499,"IQ_NET_WORKING_CAP_TOTAL_ASSETS",IQ_LTM,IQ_TODAY,"CHP"))</f>
        <v/>
      </c>
      <c r="L499" s="28" t="str">
        <f>IF($A499="","",_xll.ciqfunctions.udf.CIQ($A499,"IQ_AP_AR",IQ_LTM,IQ_TODAY,"CHP"))</f>
        <v/>
      </c>
      <c r="M499" s="28" t="str">
        <f>IF($A499="","",_xll.ciqfunctions.udf.CIQ($A499,"IQ_MGMT_RATE_RETURN",IQ_LTM,IQ_TODAY,"CHP"))</f>
        <v/>
      </c>
      <c r="N499" s="28" t="str">
        <f>IF($A499="","",_xll.ciqfunctions.udf.CIQ($A499,"IQ_GROSS_MARGIN",IQ_LTM,IQ_TODAY,"CHP"))</f>
        <v/>
      </c>
      <c r="O499" s="28" t="str">
        <f>IF($A499="","",_xll.ciqfunctions.udf.CIQ($A499,"IQ_EBITDA_MARGIN",IQ_LTM,IQ_TODAY,"CHP"))</f>
        <v/>
      </c>
      <c r="Q499" s="28" t="str">
        <f>IF($A499="","",_xll.ciqfunctions.udf.CIQ($A499,"IQ_FFO_INT",IQ_LTM,IQ_TODAY,"CHP"))</f>
        <v/>
      </c>
      <c r="R499" s="28" t="str">
        <f>IF($A499="","",_xll.ciqfunctions.udf.CIQ($A499,"IQ_EBITDA_INT",IQ_LTM,IQ_TODAY,"CHP"))</f>
        <v/>
      </c>
      <c r="S499" s="28" t="str">
        <f>IF($A499="","",_xll.ciqfunctions.udf.CIQ($A499,"IQ_FFO_TOTAL_DEBT",IQ_LTM,IQ_TODAY,"CHP"))</f>
        <v/>
      </c>
      <c r="T499" s="28" t="str">
        <f>IF($A499="","",_xll.ciqfunctions.udf.CIQ($A499,"IQ_NET_DEBT_EBITDA",IQ_LTM,IQ_TODAY,"CHP"))</f>
        <v/>
      </c>
      <c r="U499" s="28" t="str">
        <f>IF($A499="","",_xll.ciqfunctions.udf.CIQ($A499,"IQ_TOTAL_DEBT_CAP",IQ_LTM,IQ_TODAY,"CHP"))</f>
        <v/>
      </c>
      <c r="V499" s="28" t="str">
        <f>IF($A499="","",_xll.ciqfunctions.udf.CIQ($A499,"IQ_DEBT_TOTAL_LIAB",IQ_LTM,IQ_TODAY,"CHP"))</f>
        <v/>
      </c>
      <c r="W499" s="28" t="str">
        <f>IF($A499="","",_xll.ciqfunctions.udf.CIQ($A499,"IQ_TOTAL_DEBT_TOTAL_REV",IQ_LTM,IQ_TODAY,"CHP"))</f>
        <v/>
      </c>
      <c r="Y499" s="28" t="str">
        <f>IF($A499="","",_xll.ciqfunctions.udf.CIQ($A499,"IQ_FFO_PLUS_CASH_ST_DEBT",IQ_LTM,IQ_TODAY,"CHP"))</f>
        <v/>
      </c>
      <c r="Z499" s="28" t="str">
        <f>IF($A499="","",_xll.ciqfunctions.udf.CIQ($A499,"IQ_FFO_GROSS_PROFIT",IQ_LTM,IQ_TODAY,"CHP"))</f>
        <v/>
      </c>
      <c r="AA499" s="28" t="str">
        <f>IF($A499="","",_xll.ciqfunctions.udf.CIQ($A499,"IQ_BASIC_DEFENSE_INTERVAL",IQ_LTM,IQ_TODAY,"CHP"))</f>
        <v/>
      </c>
      <c r="AB499" s="28" t="str">
        <f>IF($A499="","",_xll.ciqfunctions.udf.CIQ($A499,"IQ_CURRENT_RATIO",IQ_LTM,IQ_TODAY,"CHP"))</f>
        <v/>
      </c>
      <c r="AC499" s="28" t="str">
        <f>IF($A499="","",_xll.ciqfunctions.udf.CIQ($A499,"IQ_QUICK_RATIO",IQ_LTM,IQ_TODAY,"CHP"))</f>
        <v/>
      </c>
    </row>
    <row r="500" spans="3:29" ht="12.75" customHeight="1" x14ac:dyDescent="0.2">
      <c r="C500" s="37" t="str">
        <f>IF($A500="","",_xll.ciqfunctions.udf.CIQ($A500,"IQ_PERIODDATE",IQ_LTM,IQ_TODAY,"CHP"))</f>
        <v/>
      </c>
      <c r="D500" s="28" t="str">
        <f>IF($A500="","",_xll.ciqfunctions.udf.CIQ($A500,"IQ_TOTAL_REV",IQ_LTM,IQ_TODAY,"CHP",,$B$4))</f>
        <v/>
      </c>
      <c r="E500" s="28" t="str">
        <f>IF($A500="","",_xll.ciqfunctions.udf.CIQ($A500,"IQ_TOTAL_EQUITY",IQ_LTM,IQ_TODAY,"CHP",,$B$4))</f>
        <v/>
      </c>
      <c r="F500" s="28" t="str">
        <f>IF($A500="","",_xll.ciqfunctions.udf.CIQ($A500,"IQ_RETURN_CAPITAL_CHP",IQ_LTM,IQ_TODAY,"CHP"))</f>
        <v/>
      </c>
      <c r="G500" s="28" t="str">
        <f>IF($A500="","",_xll.ciqfunctions.udf.CIQ($A500,"IQ_RECURRING_EARN_ASSETS",IQ_LTM,IQ_TODAY,"CHP"))</f>
        <v/>
      </c>
      <c r="H500" s="28" t="str">
        <f>IF($A500="","",_xll.ciqfunctions.udf.CIQ($A500,"IQ_NET_WORKING_CAP_REV",IQ_LTM,IQ_TODAY,"CHP"))</f>
        <v/>
      </c>
      <c r="I500" s="28" t="str">
        <f>IF($A500="","",_xll.ciqfunctions.udf.CIQ($A500,"IQ_ASSET_TURNOVER",IQ_LTM,IQ_TODAY,"CHP"))</f>
        <v/>
      </c>
      <c r="J500" s="28" t="str">
        <f>IF($A500="","",_xll.ciqfunctions.udf.CIQ($A500,"IQ_INTAN_ASSETS_REV",IQ_LTM,IQ_TODAY,"CHP"))</f>
        <v/>
      </c>
      <c r="K500" s="28" t="str">
        <f>IF($A500="","",_xll.ciqfunctions.udf.CIQ($A500,"IQ_NET_WORKING_CAP_TOTAL_ASSETS",IQ_LTM,IQ_TODAY,"CHP"))</f>
        <v/>
      </c>
      <c r="L500" s="28" t="str">
        <f>IF($A500="","",_xll.ciqfunctions.udf.CIQ($A500,"IQ_AP_AR",IQ_LTM,IQ_TODAY,"CHP"))</f>
        <v/>
      </c>
      <c r="M500" s="28" t="str">
        <f>IF($A500="","",_xll.ciqfunctions.udf.CIQ($A500,"IQ_MGMT_RATE_RETURN",IQ_LTM,IQ_TODAY,"CHP"))</f>
        <v/>
      </c>
      <c r="N500" s="28" t="str">
        <f>IF($A500="","",_xll.ciqfunctions.udf.CIQ($A500,"IQ_GROSS_MARGIN",IQ_LTM,IQ_TODAY,"CHP"))</f>
        <v/>
      </c>
      <c r="O500" s="28" t="str">
        <f>IF($A500="","",_xll.ciqfunctions.udf.CIQ($A500,"IQ_EBITDA_MARGIN",IQ_LTM,IQ_TODAY,"CHP"))</f>
        <v/>
      </c>
      <c r="Q500" s="28" t="str">
        <f>IF($A500="","",_xll.ciqfunctions.udf.CIQ($A500,"IQ_FFO_INT",IQ_LTM,IQ_TODAY,"CHP"))</f>
        <v/>
      </c>
      <c r="R500" s="28" t="str">
        <f>IF($A500="","",_xll.ciqfunctions.udf.CIQ($A500,"IQ_EBITDA_INT",IQ_LTM,IQ_TODAY,"CHP"))</f>
        <v/>
      </c>
      <c r="S500" s="28" t="str">
        <f>IF($A500="","",_xll.ciqfunctions.udf.CIQ($A500,"IQ_FFO_TOTAL_DEBT",IQ_LTM,IQ_TODAY,"CHP"))</f>
        <v/>
      </c>
      <c r="T500" s="28" t="str">
        <f>IF($A500="","",_xll.ciqfunctions.udf.CIQ($A500,"IQ_NET_DEBT_EBITDA",IQ_LTM,IQ_TODAY,"CHP"))</f>
        <v/>
      </c>
      <c r="U500" s="28" t="str">
        <f>IF($A500="","",_xll.ciqfunctions.udf.CIQ($A500,"IQ_TOTAL_DEBT_CAP",IQ_LTM,IQ_TODAY,"CHP"))</f>
        <v/>
      </c>
      <c r="V500" s="28" t="str">
        <f>IF($A500="","",_xll.ciqfunctions.udf.CIQ($A500,"IQ_DEBT_TOTAL_LIAB",IQ_LTM,IQ_TODAY,"CHP"))</f>
        <v/>
      </c>
      <c r="W500" s="28" t="str">
        <f>IF($A500="","",_xll.ciqfunctions.udf.CIQ($A500,"IQ_TOTAL_DEBT_TOTAL_REV",IQ_LTM,IQ_TODAY,"CHP"))</f>
        <v/>
      </c>
      <c r="Y500" s="28" t="str">
        <f>IF($A500="","",_xll.ciqfunctions.udf.CIQ($A500,"IQ_FFO_PLUS_CASH_ST_DEBT",IQ_LTM,IQ_TODAY,"CHP"))</f>
        <v/>
      </c>
      <c r="Z500" s="28" t="str">
        <f>IF($A500="","",_xll.ciqfunctions.udf.CIQ($A500,"IQ_FFO_GROSS_PROFIT",IQ_LTM,IQ_TODAY,"CHP"))</f>
        <v/>
      </c>
      <c r="AA500" s="28" t="str">
        <f>IF($A500="","",_xll.ciqfunctions.udf.CIQ($A500,"IQ_BASIC_DEFENSE_INTERVAL",IQ_LTM,IQ_TODAY,"CHP"))</f>
        <v/>
      </c>
      <c r="AB500" s="28" t="str">
        <f>IF($A500="","",_xll.ciqfunctions.udf.CIQ($A500,"IQ_CURRENT_RATIO",IQ_LTM,IQ_TODAY,"CHP"))</f>
        <v/>
      </c>
      <c r="AC500" s="28" t="str">
        <f>IF($A500="","",_xll.ciqfunctions.udf.CIQ($A500,"IQ_QUICK_RATIO",IQ_LTM,IQ_TODAY,"CHP"))</f>
        <v/>
      </c>
    </row>
    <row r="501" spans="3:29" ht="12.75" customHeight="1" x14ac:dyDescent="0.2">
      <c r="C501" s="37" t="str">
        <f>IF($A501="","",_xll.ciqfunctions.udf.CIQ($A501,"IQ_PERIODDATE",IQ_LTM,IQ_TODAY,"CHP"))</f>
        <v/>
      </c>
      <c r="D501" s="28" t="str">
        <f>IF($A501="","",_xll.ciqfunctions.udf.CIQ($A501,"IQ_TOTAL_REV",IQ_LTM,IQ_TODAY,"CHP",,$B$4))</f>
        <v/>
      </c>
      <c r="E501" s="28" t="str">
        <f>IF($A501="","",_xll.ciqfunctions.udf.CIQ($A501,"IQ_TOTAL_EQUITY",IQ_LTM,IQ_TODAY,"CHP",,$B$4))</f>
        <v/>
      </c>
      <c r="F501" s="28" t="str">
        <f>IF($A501="","",_xll.ciqfunctions.udf.CIQ($A501,"IQ_RETURN_CAPITAL_CHP",IQ_LTM,IQ_TODAY,"CHP"))</f>
        <v/>
      </c>
      <c r="G501" s="28" t="str">
        <f>IF($A501="","",_xll.ciqfunctions.udf.CIQ($A501,"IQ_RECURRING_EARN_ASSETS",IQ_LTM,IQ_TODAY,"CHP"))</f>
        <v/>
      </c>
      <c r="H501" s="28" t="str">
        <f>IF($A501="","",_xll.ciqfunctions.udf.CIQ($A501,"IQ_NET_WORKING_CAP_REV",IQ_LTM,IQ_TODAY,"CHP"))</f>
        <v/>
      </c>
      <c r="I501" s="28" t="str">
        <f>IF($A501="","",_xll.ciqfunctions.udf.CIQ($A501,"IQ_ASSET_TURNOVER",IQ_LTM,IQ_TODAY,"CHP"))</f>
        <v/>
      </c>
      <c r="J501" s="28" t="str">
        <f>IF($A501="","",_xll.ciqfunctions.udf.CIQ($A501,"IQ_INTAN_ASSETS_REV",IQ_LTM,IQ_TODAY,"CHP"))</f>
        <v/>
      </c>
      <c r="K501" s="28" t="str">
        <f>IF($A501="","",_xll.ciqfunctions.udf.CIQ($A501,"IQ_NET_WORKING_CAP_TOTAL_ASSETS",IQ_LTM,IQ_TODAY,"CHP"))</f>
        <v/>
      </c>
      <c r="L501" s="28" t="str">
        <f>IF($A501="","",_xll.ciqfunctions.udf.CIQ($A501,"IQ_AP_AR",IQ_LTM,IQ_TODAY,"CHP"))</f>
        <v/>
      </c>
      <c r="M501" s="28" t="str">
        <f>IF($A501="","",_xll.ciqfunctions.udf.CIQ($A501,"IQ_MGMT_RATE_RETURN",IQ_LTM,IQ_TODAY,"CHP"))</f>
        <v/>
      </c>
      <c r="N501" s="28" t="str">
        <f>IF($A501="","",_xll.ciqfunctions.udf.CIQ($A501,"IQ_GROSS_MARGIN",IQ_LTM,IQ_TODAY,"CHP"))</f>
        <v/>
      </c>
      <c r="O501" s="28" t="str">
        <f>IF($A501="","",_xll.ciqfunctions.udf.CIQ($A501,"IQ_EBITDA_MARGIN",IQ_LTM,IQ_TODAY,"CHP"))</f>
        <v/>
      </c>
      <c r="Q501" s="28" t="str">
        <f>IF($A501="","",_xll.ciqfunctions.udf.CIQ($A501,"IQ_FFO_INT",IQ_LTM,IQ_TODAY,"CHP"))</f>
        <v/>
      </c>
      <c r="R501" s="28" t="str">
        <f>IF($A501="","",_xll.ciqfunctions.udf.CIQ($A501,"IQ_EBITDA_INT",IQ_LTM,IQ_TODAY,"CHP"))</f>
        <v/>
      </c>
      <c r="S501" s="28" t="str">
        <f>IF($A501="","",_xll.ciqfunctions.udf.CIQ($A501,"IQ_FFO_TOTAL_DEBT",IQ_LTM,IQ_TODAY,"CHP"))</f>
        <v/>
      </c>
      <c r="T501" s="28" t="str">
        <f>IF($A501="","",_xll.ciqfunctions.udf.CIQ($A501,"IQ_NET_DEBT_EBITDA",IQ_LTM,IQ_TODAY,"CHP"))</f>
        <v/>
      </c>
      <c r="U501" s="28" t="str">
        <f>IF($A501="","",_xll.ciqfunctions.udf.CIQ($A501,"IQ_TOTAL_DEBT_CAP",IQ_LTM,IQ_TODAY,"CHP"))</f>
        <v/>
      </c>
      <c r="V501" s="28" t="str">
        <f>IF($A501="","",_xll.ciqfunctions.udf.CIQ($A501,"IQ_DEBT_TOTAL_LIAB",IQ_LTM,IQ_TODAY,"CHP"))</f>
        <v/>
      </c>
      <c r="W501" s="28" t="str">
        <f>IF($A501="","",_xll.ciqfunctions.udf.CIQ($A501,"IQ_TOTAL_DEBT_TOTAL_REV",IQ_LTM,IQ_TODAY,"CHP"))</f>
        <v/>
      </c>
      <c r="Y501" s="28" t="str">
        <f>IF($A501="","",_xll.ciqfunctions.udf.CIQ($A501,"IQ_FFO_PLUS_CASH_ST_DEBT",IQ_LTM,IQ_TODAY,"CHP"))</f>
        <v/>
      </c>
      <c r="Z501" s="28" t="str">
        <f>IF($A501="","",_xll.ciqfunctions.udf.CIQ($A501,"IQ_FFO_GROSS_PROFIT",IQ_LTM,IQ_TODAY,"CHP"))</f>
        <v/>
      </c>
      <c r="AA501" s="28" t="str">
        <f>IF($A501="","",_xll.ciqfunctions.udf.CIQ($A501,"IQ_BASIC_DEFENSE_INTERVAL",IQ_LTM,IQ_TODAY,"CHP"))</f>
        <v/>
      </c>
      <c r="AB501" s="28" t="str">
        <f>IF($A501="","",_xll.ciqfunctions.udf.CIQ($A501,"IQ_CURRENT_RATIO",IQ_LTM,IQ_TODAY,"CHP"))</f>
        <v/>
      </c>
      <c r="AC501" s="28" t="str">
        <f>IF($A501="","",_xll.ciqfunctions.udf.CIQ($A501,"IQ_QUICK_RATIO",IQ_LTM,IQ_TODAY,"CHP"))</f>
        <v/>
      </c>
    </row>
    <row r="502" spans="3:29" ht="12.75" customHeight="1" x14ac:dyDescent="0.2">
      <c r="C502" s="37" t="str">
        <f>IF($A502="","",_xll.ciqfunctions.udf.CIQ($A502,"IQ_PERIODDATE",IQ_LTM,IQ_TODAY,"CHP"))</f>
        <v/>
      </c>
      <c r="D502" s="28" t="str">
        <f>IF($A502="","",_xll.ciqfunctions.udf.CIQ($A502,"IQ_TOTAL_REV",IQ_LTM,IQ_TODAY,"CHP",,$B$4))</f>
        <v/>
      </c>
      <c r="E502" s="28" t="str">
        <f>IF($A502="","",_xll.ciqfunctions.udf.CIQ($A502,"IQ_TOTAL_EQUITY",IQ_LTM,IQ_TODAY,"CHP",,$B$4))</f>
        <v/>
      </c>
      <c r="F502" s="28" t="str">
        <f>IF($A502="","",_xll.ciqfunctions.udf.CIQ($A502,"IQ_RETURN_CAPITAL_CHP",IQ_LTM,IQ_TODAY,"CHP"))</f>
        <v/>
      </c>
      <c r="G502" s="28" t="str">
        <f>IF($A502="","",_xll.ciqfunctions.udf.CIQ($A502,"IQ_RECURRING_EARN_ASSETS",IQ_LTM,IQ_TODAY,"CHP"))</f>
        <v/>
      </c>
      <c r="H502" s="28" t="str">
        <f>IF($A502="","",_xll.ciqfunctions.udf.CIQ($A502,"IQ_NET_WORKING_CAP_REV",IQ_LTM,IQ_TODAY,"CHP"))</f>
        <v/>
      </c>
      <c r="I502" s="28" t="str">
        <f>IF($A502="","",_xll.ciqfunctions.udf.CIQ($A502,"IQ_ASSET_TURNOVER",IQ_LTM,IQ_TODAY,"CHP"))</f>
        <v/>
      </c>
      <c r="J502" s="28" t="str">
        <f>IF($A502="","",_xll.ciqfunctions.udf.CIQ($A502,"IQ_INTAN_ASSETS_REV",IQ_LTM,IQ_TODAY,"CHP"))</f>
        <v/>
      </c>
      <c r="K502" s="28" t="str">
        <f>IF($A502="","",_xll.ciqfunctions.udf.CIQ($A502,"IQ_NET_WORKING_CAP_TOTAL_ASSETS",IQ_LTM,IQ_TODAY,"CHP"))</f>
        <v/>
      </c>
      <c r="L502" s="28" t="str">
        <f>IF($A502="","",_xll.ciqfunctions.udf.CIQ($A502,"IQ_AP_AR",IQ_LTM,IQ_TODAY,"CHP"))</f>
        <v/>
      </c>
      <c r="M502" s="28" t="str">
        <f>IF($A502="","",_xll.ciqfunctions.udf.CIQ($A502,"IQ_MGMT_RATE_RETURN",IQ_LTM,IQ_TODAY,"CHP"))</f>
        <v/>
      </c>
      <c r="N502" s="28" t="str">
        <f>IF($A502="","",_xll.ciqfunctions.udf.CIQ($A502,"IQ_GROSS_MARGIN",IQ_LTM,IQ_TODAY,"CHP"))</f>
        <v/>
      </c>
      <c r="O502" s="28" t="str">
        <f>IF($A502="","",_xll.ciqfunctions.udf.CIQ($A502,"IQ_EBITDA_MARGIN",IQ_LTM,IQ_TODAY,"CHP"))</f>
        <v/>
      </c>
      <c r="Q502" s="28" t="str">
        <f>IF($A502="","",_xll.ciqfunctions.udf.CIQ($A502,"IQ_FFO_INT",IQ_LTM,IQ_TODAY,"CHP"))</f>
        <v/>
      </c>
      <c r="R502" s="28" t="str">
        <f>IF($A502="","",_xll.ciqfunctions.udf.CIQ($A502,"IQ_EBITDA_INT",IQ_LTM,IQ_TODAY,"CHP"))</f>
        <v/>
      </c>
      <c r="S502" s="28" t="str">
        <f>IF($A502="","",_xll.ciqfunctions.udf.CIQ($A502,"IQ_FFO_TOTAL_DEBT",IQ_LTM,IQ_TODAY,"CHP"))</f>
        <v/>
      </c>
      <c r="T502" s="28" t="str">
        <f>IF($A502="","",_xll.ciqfunctions.udf.CIQ($A502,"IQ_NET_DEBT_EBITDA",IQ_LTM,IQ_TODAY,"CHP"))</f>
        <v/>
      </c>
      <c r="U502" s="28" t="str">
        <f>IF($A502="","",_xll.ciqfunctions.udf.CIQ($A502,"IQ_TOTAL_DEBT_CAP",IQ_LTM,IQ_TODAY,"CHP"))</f>
        <v/>
      </c>
      <c r="V502" s="28" t="str">
        <f>IF($A502="","",_xll.ciqfunctions.udf.CIQ($A502,"IQ_DEBT_TOTAL_LIAB",IQ_LTM,IQ_TODAY,"CHP"))</f>
        <v/>
      </c>
      <c r="W502" s="28" t="str">
        <f>IF($A502="","",_xll.ciqfunctions.udf.CIQ($A502,"IQ_TOTAL_DEBT_TOTAL_REV",IQ_LTM,IQ_TODAY,"CHP"))</f>
        <v/>
      </c>
      <c r="Y502" s="28" t="str">
        <f>IF($A502="","",_xll.ciqfunctions.udf.CIQ($A502,"IQ_FFO_PLUS_CASH_ST_DEBT",IQ_LTM,IQ_TODAY,"CHP"))</f>
        <v/>
      </c>
      <c r="Z502" s="28" t="str">
        <f>IF($A502="","",_xll.ciqfunctions.udf.CIQ($A502,"IQ_FFO_GROSS_PROFIT",IQ_LTM,IQ_TODAY,"CHP"))</f>
        <v/>
      </c>
      <c r="AA502" s="28" t="str">
        <f>IF($A502="","",_xll.ciqfunctions.udf.CIQ($A502,"IQ_BASIC_DEFENSE_INTERVAL",IQ_LTM,IQ_TODAY,"CHP"))</f>
        <v/>
      </c>
      <c r="AB502" s="28" t="str">
        <f>IF($A502="","",_xll.ciqfunctions.udf.CIQ($A502,"IQ_CURRENT_RATIO",IQ_LTM,IQ_TODAY,"CHP"))</f>
        <v/>
      </c>
      <c r="AC502" s="28" t="str">
        <f>IF($A502="","",_xll.ciqfunctions.udf.CIQ($A502,"IQ_QUICK_RATIO",IQ_LTM,IQ_TODAY,"CHP"))</f>
        <v/>
      </c>
    </row>
    <row r="503" spans="3:29" ht="12.75" customHeight="1" x14ac:dyDescent="0.2">
      <c r="C503" s="37" t="str">
        <f>IF($A503="","",_xll.ciqfunctions.udf.CIQ($A503,"IQ_PERIODDATE",IQ_LTM,IQ_TODAY,"CHP"))</f>
        <v/>
      </c>
      <c r="D503" s="28" t="str">
        <f>IF($A503="","",_xll.ciqfunctions.udf.CIQ($A503,"IQ_TOTAL_REV",IQ_LTM,IQ_TODAY,"CHP",,$B$4))</f>
        <v/>
      </c>
      <c r="E503" s="28" t="str">
        <f>IF($A503="","",_xll.ciqfunctions.udf.CIQ($A503,"IQ_TOTAL_EQUITY",IQ_LTM,IQ_TODAY,"CHP",,$B$4))</f>
        <v/>
      </c>
      <c r="F503" s="28" t="str">
        <f>IF($A503="","",_xll.ciqfunctions.udf.CIQ($A503,"IQ_RETURN_CAPITAL_CHP",IQ_LTM,IQ_TODAY,"CHP"))</f>
        <v/>
      </c>
      <c r="G503" s="28" t="str">
        <f>IF($A503="","",_xll.ciqfunctions.udf.CIQ($A503,"IQ_RECURRING_EARN_ASSETS",IQ_LTM,IQ_TODAY,"CHP"))</f>
        <v/>
      </c>
      <c r="H503" s="28" t="str">
        <f>IF($A503="","",_xll.ciqfunctions.udf.CIQ($A503,"IQ_NET_WORKING_CAP_REV",IQ_LTM,IQ_TODAY,"CHP"))</f>
        <v/>
      </c>
      <c r="I503" s="28" t="str">
        <f>IF($A503="","",_xll.ciqfunctions.udf.CIQ($A503,"IQ_ASSET_TURNOVER",IQ_LTM,IQ_TODAY,"CHP"))</f>
        <v/>
      </c>
      <c r="J503" s="28" t="str">
        <f>IF($A503="","",_xll.ciqfunctions.udf.CIQ($A503,"IQ_INTAN_ASSETS_REV",IQ_LTM,IQ_TODAY,"CHP"))</f>
        <v/>
      </c>
      <c r="K503" s="28" t="str">
        <f>IF($A503="","",_xll.ciqfunctions.udf.CIQ($A503,"IQ_NET_WORKING_CAP_TOTAL_ASSETS",IQ_LTM,IQ_TODAY,"CHP"))</f>
        <v/>
      </c>
      <c r="L503" s="28" t="str">
        <f>IF($A503="","",_xll.ciqfunctions.udf.CIQ($A503,"IQ_AP_AR",IQ_LTM,IQ_TODAY,"CHP"))</f>
        <v/>
      </c>
      <c r="M503" s="28" t="str">
        <f>IF($A503="","",_xll.ciqfunctions.udf.CIQ($A503,"IQ_MGMT_RATE_RETURN",IQ_LTM,IQ_TODAY,"CHP"))</f>
        <v/>
      </c>
      <c r="N503" s="28" t="str">
        <f>IF($A503="","",_xll.ciqfunctions.udf.CIQ($A503,"IQ_GROSS_MARGIN",IQ_LTM,IQ_TODAY,"CHP"))</f>
        <v/>
      </c>
      <c r="O503" s="28" t="str">
        <f>IF($A503="","",_xll.ciqfunctions.udf.CIQ($A503,"IQ_EBITDA_MARGIN",IQ_LTM,IQ_TODAY,"CHP"))</f>
        <v/>
      </c>
      <c r="Q503" s="28" t="str">
        <f>IF($A503="","",_xll.ciqfunctions.udf.CIQ($A503,"IQ_FFO_INT",IQ_LTM,IQ_TODAY,"CHP"))</f>
        <v/>
      </c>
      <c r="R503" s="28" t="str">
        <f>IF($A503="","",_xll.ciqfunctions.udf.CIQ($A503,"IQ_EBITDA_INT",IQ_LTM,IQ_TODAY,"CHP"))</f>
        <v/>
      </c>
      <c r="S503" s="28" t="str">
        <f>IF($A503="","",_xll.ciqfunctions.udf.CIQ($A503,"IQ_FFO_TOTAL_DEBT",IQ_LTM,IQ_TODAY,"CHP"))</f>
        <v/>
      </c>
      <c r="T503" s="28" t="str">
        <f>IF($A503="","",_xll.ciqfunctions.udf.CIQ($A503,"IQ_NET_DEBT_EBITDA",IQ_LTM,IQ_TODAY,"CHP"))</f>
        <v/>
      </c>
      <c r="U503" s="28" t="str">
        <f>IF($A503="","",_xll.ciqfunctions.udf.CIQ($A503,"IQ_TOTAL_DEBT_CAP",IQ_LTM,IQ_TODAY,"CHP"))</f>
        <v/>
      </c>
      <c r="V503" s="28" t="str">
        <f>IF($A503="","",_xll.ciqfunctions.udf.CIQ($A503,"IQ_DEBT_TOTAL_LIAB",IQ_LTM,IQ_TODAY,"CHP"))</f>
        <v/>
      </c>
      <c r="W503" s="28" t="str">
        <f>IF($A503="","",_xll.ciqfunctions.udf.CIQ($A503,"IQ_TOTAL_DEBT_TOTAL_REV",IQ_LTM,IQ_TODAY,"CHP"))</f>
        <v/>
      </c>
      <c r="Y503" s="28" t="str">
        <f>IF($A503="","",_xll.ciqfunctions.udf.CIQ($A503,"IQ_FFO_PLUS_CASH_ST_DEBT",IQ_LTM,IQ_TODAY,"CHP"))</f>
        <v/>
      </c>
      <c r="Z503" s="28" t="str">
        <f>IF($A503="","",_xll.ciqfunctions.udf.CIQ($A503,"IQ_FFO_GROSS_PROFIT",IQ_LTM,IQ_TODAY,"CHP"))</f>
        <v/>
      </c>
      <c r="AA503" s="28" t="str">
        <f>IF($A503="","",_xll.ciqfunctions.udf.CIQ($A503,"IQ_BASIC_DEFENSE_INTERVAL",IQ_LTM,IQ_TODAY,"CHP"))</f>
        <v/>
      </c>
      <c r="AB503" s="28" t="str">
        <f>IF($A503="","",_xll.ciqfunctions.udf.CIQ($A503,"IQ_CURRENT_RATIO",IQ_LTM,IQ_TODAY,"CHP"))</f>
        <v/>
      </c>
      <c r="AC503" s="28" t="str">
        <f>IF($A503="","",_xll.ciqfunctions.udf.CIQ($A503,"IQ_QUICK_RATIO",IQ_LTM,IQ_TODAY,"CHP"))</f>
        <v/>
      </c>
    </row>
    <row r="504" spans="3:29" ht="12.75" customHeight="1" x14ac:dyDescent="0.2">
      <c r="C504" s="37" t="str">
        <f>IF($A504="","",_xll.ciqfunctions.udf.CIQ($A504,"IQ_PERIODDATE",IQ_LTM,IQ_TODAY,"CHP"))</f>
        <v/>
      </c>
      <c r="D504" s="28" t="str">
        <f>IF($A504="","",_xll.ciqfunctions.udf.CIQ($A504,"IQ_TOTAL_REV",IQ_LTM,IQ_TODAY,"CHP",,$B$4))</f>
        <v/>
      </c>
      <c r="E504" s="28" t="str">
        <f>IF($A504="","",_xll.ciqfunctions.udf.CIQ($A504,"IQ_TOTAL_EQUITY",IQ_LTM,IQ_TODAY,"CHP",,$B$4))</f>
        <v/>
      </c>
      <c r="F504" s="28" t="str">
        <f>IF($A504="","",_xll.ciqfunctions.udf.CIQ($A504,"IQ_RETURN_CAPITAL_CHP",IQ_LTM,IQ_TODAY,"CHP"))</f>
        <v/>
      </c>
      <c r="G504" s="28" t="str">
        <f>IF($A504="","",_xll.ciqfunctions.udf.CIQ($A504,"IQ_RECURRING_EARN_ASSETS",IQ_LTM,IQ_TODAY,"CHP"))</f>
        <v/>
      </c>
      <c r="H504" s="28" t="str">
        <f>IF($A504="","",_xll.ciqfunctions.udf.CIQ($A504,"IQ_NET_WORKING_CAP_REV",IQ_LTM,IQ_TODAY,"CHP"))</f>
        <v/>
      </c>
      <c r="I504" s="28" t="str">
        <f>IF($A504="","",_xll.ciqfunctions.udf.CIQ($A504,"IQ_ASSET_TURNOVER",IQ_LTM,IQ_TODAY,"CHP"))</f>
        <v/>
      </c>
      <c r="J504" s="28" t="str">
        <f>IF($A504="","",_xll.ciqfunctions.udf.CIQ($A504,"IQ_INTAN_ASSETS_REV",IQ_LTM,IQ_TODAY,"CHP"))</f>
        <v/>
      </c>
      <c r="K504" s="28" t="str">
        <f>IF($A504="","",_xll.ciqfunctions.udf.CIQ($A504,"IQ_NET_WORKING_CAP_TOTAL_ASSETS",IQ_LTM,IQ_TODAY,"CHP"))</f>
        <v/>
      </c>
      <c r="L504" s="28" t="str">
        <f>IF($A504="","",_xll.ciqfunctions.udf.CIQ($A504,"IQ_AP_AR",IQ_LTM,IQ_TODAY,"CHP"))</f>
        <v/>
      </c>
      <c r="M504" s="28" t="str">
        <f>IF($A504="","",_xll.ciqfunctions.udf.CIQ($A504,"IQ_MGMT_RATE_RETURN",IQ_LTM,IQ_TODAY,"CHP"))</f>
        <v/>
      </c>
      <c r="N504" s="28" t="str">
        <f>IF($A504="","",_xll.ciqfunctions.udf.CIQ($A504,"IQ_GROSS_MARGIN",IQ_LTM,IQ_TODAY,"CHP"))</f>
        <v/>
      </c>
      <c r="O504" s="28" t="str">
        <f>IF($A504="","",_xll.ciqfunctions.udf.CIQ($A504,"IQ_EBITDA_MARGIN",IQ_LTM,IQ_TODAY,"CHP"))</f>
        <v/>
      </c>
      <c r="Q504" s="28" t="str">
        <f>IF($A504="","",_xll.ciqfunctions.udf.CIQ($A504,"IQ_FFO_INT",IQ_LTM,IQ_TODAY,"CHP"))</f>
        <v/>
      </c>
      <c r="R504" s="28" t="str">
        <f>IF($A504="","",_xll.ciqfunctions.udf.CIQ($A504,"IQ_EBITDA_INT",IQ_LTM,IQ_TODAY,"CHP"))</f>
        <v/>
      </c>
      <c r="S504" s="28" t="str">
        <f>IF($A504="","",_xll.ciqfunctions.udf.CIQ($A504,"IQ_FFO_TOTAL_DEBT",IQ_LTM,IQ_TODAY,"CHP"))</f>
        <v/>
      </c>
      <c r="T504" s="28" t="str">
        <f>IF($A504="","",_xll.ciqfunctions.udf.CIQ($A504,"IQ_NET_DEBT_EBITDA",IQ_LTM,IQ_TODAY,"CHP"))</f>
        <v/>
      </c>
      <c r="U504" s="28" t="str">
        <f>IF($A504="","",_xll.ciqfunctions.udf.CIQ($A504,"IQ_TOTAL_DEBT_CAP",IQ_LTM,IQ_TODAY,"CHP"))</f>
        <v/>
      </c>
      <c r="V504" s="28" t="str">
        <f>IF($A504="","",_xll.ciqfunctions.udf.CIQ($A504,"IQ_DEBT_TOTAL_LIAB",IQ_LTM,IQ_TODAY,"CHP"))</f>
        <v/>
      </c>
      <c r="W504" s="28" t="str">
        <f>IF($A504="","",_xll.ciqfunctions.udf.CIQ($A504,"IQ_TOTAL_DEBT_TOTAL_REV",IQ_LTM,IQ_TODAY,"CHP"))</f>
        <v/>
      </c>
      <c r="Y504" s="28" t="str">
        <f>IF($A504="","",_xll.ciqfunctions.udf.CIQ($A504,"IQ_FFO_PLUS_CASH_ST_DEBT",IQ_LTM,IQ_TODAY,"CHP"))</f>
        <v/>
      </c>
      <c r="Z504" s="28" t="str">
        <f>IF($A504="","",_xll.ciqfunctions.udf.CIQ($A504,"IQ_FFO_GROSS_PROFIT",IQ_LTM,IQ_TODAY,"CHP"))</f>
        <v/>
      </c>
      <c r="AA504" s="28" t="str">
        <f>IF($A504="","",_xll.ciqfunctions.udf.CIQ($A504,"IQ_BASIC_DEFENSE_INTERVAL",IQ_LTM,IQ_TODAY,"CHP"))</f>
        <v/>
      </c>
      <c r="AB504" s="28" t="str">
        <f>IF($A504="","",_xll.ciqfunctions.udf.CIQ($A504,"IQ_CURRENT_RATIO",IQ_LTM,IQ_TODAY,"CHP"))</f>
        <v/>
      </c>
      <c r="AC504" s="28" t="str">
        <f>IF($A504="","",_xll.ciqfunctions.udf.CIQ($A504,"IQ_QUICK_RATIO",IQ_LTM,IQ_TODAY,"CHP"))</f>
        <v/>
      </c>
    </row>
    <row r="505" spans="3:29" ht="12.75" customHeight="1" x14ac:dyDescent="0.2">
      <c r="C505" s="37" t="str">
        <f>IF($A505="","",_xll.ciqfunctions.udf.CIQ($A505,"IQ_PERIODDATE",IQ_LTM,IQ_TODAY,"CHP"))</f>
        <v/>
      </c>
      <c r="D505" s="28" t="str">
        <f>IF($A505="","",_xll.ciqfunctions.udf.CIQ($A505,"IQ_TOTAL_REV",IQ_LTM,IQ_TODAY,"CHP",,$B$4))</f>
        <v/>
      </c>
      <c r="E505" s="28" t="str">
        <f>IF($A505="","",_xll.ciqfunctions.udf.CIQ($A505,"IQ_TOTAL_EQUITY",IQ_LTM,IQ_TODAY,"CHP",,$B$4))</f>
        <v/>
      </c>
      <c r="F505" s="28" t="str">
        <f>IF($A505="","",_xll.ciqfunctions.udf.CIQ($A505,"IQ_RETURN_CAPITAL_CHP",IQ_LTM,IQ_TODAY,"CHP"))</f>
        <v/>
      </c>
      <c r="G505" s="28" t="str">
        <f>IF($A505="","",_xll.ciqfunctions.udf.CIQ($A505,"IQ_RECURRING_EARN_ASSETS",IQ_LTM,IQ_TODAY,"CHP"))</f>
        <v/>
      </c>
      <c r="H505" s="28" t="str">
        <f>IF($A505="","",_xll.ciqfunctions.udf.CIQ($A505,"IQ_NET_WORKING_CAP_REV",IQ_LTM,IQ_TODAY,"CHP"))</f>
        <v/>
      </c>
      <c r="I505" s="28" t="str">
        <f>IF($A505="","",_xll.ciqfunctions.udf.CIQ($A505,"IQ_ASSET_TURNOVER",IQ_LTM,IQ_TODAY,"CHP"))</f>
        <v/>
      </c>
      <c r="J505" s="28" t="str">
        <f>IF($A505="","",_xll.ciqfunctions.udf.CIQ($A505,"IQ_INTAN_ASSETS_REV",IQ_LTM,IQ_TODAY,"CHP"))</f>
        <v/>
      </c>
      <c r="K505" s="28" t="str">
        <f>IF($A505="","",_xll.ciqfunctions.udf.CIQ($A505,"IQ_NET_WORKING_CAP_TOTAL_ASSETS",IQ_LTM,IQ_TODAY,"CHP"))</f>
        <v/>
      </c>
      <c r="L505" s="28" t="str">
        <f>IF($A505="","",_xll.ciqfunctions.udf.CIQ($A505,"IQ_AP_AR",IQ_LTM,IQ_TODAY,"CHP"))</f>
        <v/>
      </c>
      <c r="M505" s="28" t="str">
        <f>IF($A505="","",_xll.ciqfunctions.udf.CIQ($A505,"IQ_MGMT_RATE_RETURN",IQ_LTM,IQ_TODAY,"CHP"))</f>
        <v/>
      </c>
      <c r="N505" s="28" t="str">
        <f>IF($A505="","",_xll.ciqfunctions.udf.CIQ($A505,"IQ_GROSS_MARGIN",IQ_LTM,IQ_TODAY,"CHP"))</f>
        <v/>
      </c>
      <c r="O505" s="28" t="str">
        <f>IF($A505="","",_xll.ciqfunctions.udf.CIQ($A505,"IQ_EBITDA_MARGIN",IQ_LTM,IQ_TODAY,"CHP"))</f>
        <v/>
      </c>
      <c r="Q505" s="28" t="str">
        <f>IF($A505="","",_xll.ciqfunctions.udf.CIQ($A505,"IQ_FFO_INT",IQ_LTM,IQ_TODAY,"CHP"))</f>
        <v/>
      </c>
      <c r="R505" s="28" t="str">
        <f>IF($A505="","",_xll.ciqfunctions.udf.CIQ($A505,"IQ_EBITDA_INT",IQ_LTM,IQ_TODAY,"CHP"))</f>
        <v/>
      </c>
      <c r="S505" s="28" t="str">
        <f>IF($A505="","",_xll.ciqfunctions.udf.CIQ($A505,"IQ_FFO_TOTAL_DEBT",IQ_LTM,IQ_TODAY,"CHP"))</f>
        <v/>
      </c>
      <c r="T505" s="28" t="str">
        <f>IF($A505="","",_xll.ciqfunctions.udf.CIQ($A505,"IQ_NET_DEBT_EBITDA",IQ_LTM,IQ_TODAY,"CHP"))</f>
        <v/>
      </c>
      <c r="U505" s="28" t="str">
        <f>IF($A505="","",_xll.ciqfunctions.udf.CIQ($A505,"IQ_TOTAL_DEBT_CAP",IQ_LTM,IQ_TODAY,"CHP"))</f>
        <v/>
      </c>
      <c r="V505" s="28" t="str">
        <f>IF($A505="","",_xll.ciqfunctions.udf.CIQ($A505,"IQ_DEBT_TOTAL_LIAB",IQ_LTM,IQ_TODAY,"CHP"))</f>
        <v/>
      </c>
      <c r="W505" s="28" t="str">
        <f>IF($A505="","",_xll.ciqfunctions.udf.CIQ($A505,"IQ_TOTAL_DEBT_TOTAL_REV",IQ_LTM,IQ_TODAY,"CHP"))</f>
        <v/>
      </c>
      <c r="Y505" s="28" t="str">
        <f>IF($A505="","",_xll.ciqfunctions.udf.CIQ($A505,"IQ_FFO_PLUS_CASH_ST_DEBT",IQ_LTM,IQ_TODAY,"CHP"))</f>
        <v/>
      </c>
      <c r="Z505" s="28" t="str">
        <f>IF($A505="","",_xll.ciqfunctions.udf.CIQ($A505,"IQ_FFO_GROSS_PROFIT",IQ_LTM,IQ_TODAY,"CHP"))</f>
        <v/>
      </c>
      <c r="AA505" s="28" t="str">
        <f>IF($A505="","",_xll.ciqfunctions.udf.CIQ($A505,"IQ_BASIC_DEFENSE_INTERVAL",IQ_LTM,IQ_TODAY,"CHP"))</f>
        <v/>
      </c>
      <c r="AB505" s="28" t="str">
        <f>IF($A505="","",_xll.ciqfunctions.udf.CIQ($A505,"IQ_CURRENT_RATIO",IQ_LTM,IQ_TODAY,"CHP"))</f>
        <v/>
      </c>
      <c r="AC505" s="28" t="str">
        <f>IF($A505="","",_xll.ciqfunctions.udf.CIQ($A505,"IQ_QUICK_RATIO",IQ_LTM,IQ_TODAY,"CHP"))</f>
        <v/>
      </c>
    </row>
    <row r="506" spans="3:29" ht="12.75" customHeight="1" x14ac:dyDescent="0.2">
      <c r="C506" s="37" t="str">
        <f>IF($A506="","",_xll.ciqfunctions.udf.CIQ($A506,"IQ_PERIODDATE",IQ_LTM,IQ_TODAY,"CHP"))</f>
        <v/>
      </c>
      <c r="D506" s="28" t="str">
        <f>IF($A506="","",_xll.ciqfunctions.udf.CIQ($A506,"IQ_TOTAL_REV",IQ_LTM,IQ_TODAY,"CHP",,$B$4))</f>
        <v/>
      </c>
      <c r="E506" s="28" t="str">
        <f>IF($A506="","",_xll.ciqfunctions.udf.CIQ($A506,"IQ_TOTAL_EQUITY",IQ_LTM,IQ_TODAY,"CHP",,$B$4))</f>
        <v/>
      </c>
      <c r="F506" s="28" t="str">
        <f>IF($A506="","",_xll.ciqfunctions.udf.CIQ($A506,"IQ_RETURN_CAPITAL_CHP",IQ_LTM,IQ_TODAY,"CHP"))</f>
        <v/>
      </c>
      <c r="G506" s="28" t="str">
        <f>IF($A506="","",_xll.ciqfunctions.udf.CIQ($A506,"IQ_RECURRING_EARN_ASSETS",IQ_LTM,IQ_TODAY,"CHP"))</f>
        <v/>
      </c>
      <c r="H506" s="28" t="str">
        <f>IF($A506="","",_xll.ciqfunctions.udf.CIQ($A506,"IQ_NET_WORKING_CAP_REV",IQ_LTM,IQ_TODAY,"CHP"))</f>
        <v/>
      </c>
      <c r="I506" s="28" t="str">
        <f>IF($A506="","",_xll.ciqfunctions.udf.CIQ($A506,"IQ_ASSET_TURNOVER",IQ_LTM,IQ_TODAY,"CHP"))</f>
        <v/>
      </c>
      <c r="J506" s="28" t="str">
        <f>IF($A506="","",_xll.ciqfunctions.udf.CIQ($A506,"IQ_INTAN_ASSETS_REV",IQ_LTM,IQ_TODAY,"CHP"))</f>
        <v/>
      </c>
      <c r="K506" s="28" t="str">
        <f>IF($A506="","",_xll.ciqfunctions.udf.CIQ($A506,"IQ_NET_WORKING_CAP_TOTAL_ASSETS",IQ_LTM,IQ_TODAY,"CHP"))</f>
        <v/>
      </c>
      <c r="L506" s="28" t="str">
        <f>IF($A506="","",_xll.ciqfunctions.udf.CIQ($A506,"IQ_AP_AR",IQ_LTM,IQ_TODAY,"CHP"))</f>
        <v/>
      </c>
      <c r="M506" s="28" t="str">
        <f>IF($A506="","",_xll.ciqfunctions.udf.CIQ($A506,"IQ_MGMT_RATE_RETURN",IQ_LTM,IQ_TODAY,"CHP"))</f>
        <v/>
      </c>
      <c r="N506" s="28" t="str">
        <f>IF($A506="","",_xll.ciqfunctions.udf.CIQ($A506,"IQ_GROSS_MARGIN",IQ_LTM,IQ_TODAY,"CHP"))</f>
        <v/>
      </c>
      <c r="O506" s="28" t="str">
        <f>IF($A506="","",_xll.ciqfunctions.udf.CIQ($A506,"IQ_EBITDA_MARGIN",IQ_LTM,IQ_TODAY,"CHP"))</f>
        <v/>
      </c>
      <c r="Q506" s="28" t="str">
        <f>IF($A506="","",_xll.ciqfunctions.udf.CIQ($A506,"IQ_FFO_INT",IQ_LTM,IQ_TODAY,"CHP"))</f>
        <v/>
      </c>
      <c r="R506" s="28" t="str">
        <f>IF($A506="","",_xll.ciqfunctions.udf.CIQ($A506,"IQ_EBITDA_INT",IQ_LTM,IQ_TODAY,"CHP"))</f>
        <v/>
      </c>
      <c r="S506" s="28" t="str">
        <f>IF($A506="","",_xll.ciqfunctions.udf.CIQ($A506,"IQ_FFO_TOTAL_DEBT",IQ_LTM,IQ_TODAY,"CHP"))</f>
        <v/>
      </c>
      <c r="T506" s="28" t="str">
        <f>IF($A506="","",_xll.ciqfunctions.udf.CIQ($A506,"IQ_NET_DEBT_EBITDA",IQ_LTM,IQ_TODAY,"CHP"))</f>
        <v/>
      </c>
      <c r="U506" s="28" t="str">
        <f>IF($A506="","",_xll.ciqfunctions.udf.CIQ($A506,"IQ_TOTAL_DEBT_CAP",IQ_LTM,IQ_TODAY,"CHP"))</f>
        <v/>
      </c>
      <c r="V506" s="28" t="str">
        <f>IF($A506="","",_xll.ciqfunctions.udf.CIQ($A506,"IQ_DEBT_TOTAL_LIAB",IQ_LTM,IQ_TODAY,"CHP"))</f>
        <v/>
      </c>
      <c r="W506" s="28" t="str">
        <f>IF($A506="","",_xll.ciqfunctions.udf.CIQ($A506,"IQ_TOTAL_DEBT_TOTAL_REV",IQ_LTM,IQ_TODAY,"CHP"))</f>
        <v/>
      </c>
      <c r="Y506" s="28" t="str">
        <f>IF($A506="","",_xll.ciqfunctions.udf.CIQ($A506,"IQ_FFO_PLUS_CASH_ST_DEBT",IQ_LTM,IQ_TODAY,"CHP"))</f>
        <v/>
      </c>
      <c r="Z506" s="28" t="str">
        <f>IF($A506="","",_xll.ciqfunctions.udf.CIQ($A506,"IQ_FFO_GROSS_PROFIT",IQ_LTM,IQ_TODAY,"CHP"))</f>
        <v/>
      </c>
      <c r="AA506" s="28" t="str">
        <f>IF($A506="","",_xll.ciqfunctions.udf.CIQ($A506,"IQ_BASIC_DEFENSE_INTERVAL",IQ_LTM,IQ_TODAY,"CHP"))</f>
        <v/>
      </c>
      <c r="AB506" s="28" t="str">
        <f>IF($A506="","",_xll.ciqfunctions.udf.CIQ($A506,"IQ_CURRENT_RATIO",IQ_LTM,IQ_TODAY,"CHP"))</f>
        <v/>
      </c>
      <c r="AC506" s="28" t="str">
        <f>IF($A506="","",_xll.ciqfunctions.udf.CIQ($A506,"IQ_QUICK_RATIO",IQ_LTM,IQ_TODAY,"CHP"))</f>
        <v/>
      </c>
    </row>
    <row r="507" spans="3:29" ht="12.75" customHeight="1" x14ac:dyDescent="0.2">
      <c r="C507" s="37" t="str">
        <f>IF($A507="","",_xll.ciqfunctions.udf.CIQ($A507,"IQ_PERIODDATE",IQ_LTM,IQ_TODAY,"CHP"))</f>
        <v/>
      </c>
      <c r="D507" s="28" t="str">
        <f>IF($A507="","",_xll.ciqfunctions.udf.CIQ($A507,"IQ_TOTAL_REV",IQ_LTM,IQ_TODAY,"CHP",,$B$4))</f>
        <v/>
      </c>
      <c r="E507" s="28" t="str">
        <f>IF($A507="","",_xll.ciqfunctions.udf.CIQ($A507,"IQ_TOTAL_EQUITY",IQ_LTM,IQ_TODAY,"CHP",,$B$4))</f>
        <v/>
      </c>
      <c r="F507" s="28" t="str">
        <f>IF($A507="","",_xll.ciqfunctions.udf.CIQ($A507,"IQ_RETURN_CAPITAL_CHP",IQ_LTM,IQ_TODAY,"CHP"))</f>
        <v/>
      </c>
      <c r="G507" s="28" t="str">
        <f>IF($A507="","",_xll.ciqfunctions.udf.CIQ($A507,"IQ_RECURRING_EARN_ASSETS",IQ_LTM,IQ_TODAY,"CHP"))</f>
        <v/>
      </c>
      <c r="H507" s="28" t="str">
        <f>IF($A507="","",_xll.ciqfunctions.udf.CIQ($A507,"IQ_NET_WORKING_CAP_REV",IQ_LTM,IQ_TODAY,"CHP"))</f>
        <v/>
      </c>
      <c r="I507" s="28" t="str">
        <f>IF($A507="","",_xll.ciqfunctions.udf.CIQ($A507,"IQ_ASSET_TURNOVER",IQ_LTM,IQ_TODAY,"CHP"))</f>
        <v/>
      </c>
      <c r="J507" s="28" t="str">
        <f>IF($A507="","",_xll.ciqfunctions.udf.CIQ($A507,"IQ_INTAN_ASSETS_REV",IQ_LTM,IQ_TODAY,"CHP"))</f>
        <v/>
      </c>
      <c r="K507" s="28" t="str">
        <f>IF($A507="","",_xll.ciqfunctions.udf.CIQ($A507,"IQ_NET_WORKING_CAP_TOTAL_ASSETS",IQ_LTM,IQ_TODAY,"CHP"))</f>
        <v/>
      </c>
      <c r="L507" s="28" t="str">
        <f>IF($A507="","",_xll.ciqfunctions.udf.CIQ($A507,"IQ_AP_AR",IQ_LTM,IQ_TODAY,"CHP"))</f>
        <v/>
      </c>
      <c r="M507" s="28" t="str">
        <f>IF($A507="","",_xll.ciqfunctions.udf.CIQ($A507,"IQ_MGMT_RATE_RETURN",IQ_LTM,IQ_TODAY,"CHP"))</f>
        <v/>
      </c>
      <c r="N507" s="28" t="str">
        <f>IF($A507="","",_xll.ciqfunctions.udf.CIQ($A507,"IQ_GROSS_MARGIN",IQ_LTM,IQ_TODAY,"CHP"))</f>
        <v/>
      </c>
      <c r="O507" s="28" t="str">
        <f>IF($A507="","",_xll.ciqfunctions.udf.CIQ($A507,"IQ_EBITDA_MARGIN",IQ_LTM,IQ_TODAY,"CHP"))</f>
        <v/>
      </c>
      <c r="Q507" s="28" t="str">
        <f>IF($A507="","",_xll.ciqfunctions.udf.CIQ($A507,"IQ_FFO_INT",IQ_LTM,IQ_TODAY,"CHP"))</f>
        <v/>
      </c>
      <c r="R507" s="28" t="str">
        <f>IF($A507="","",_xll.ciqfunctions.udf.CIQ($A507,"IQ_EBITDA_INT",IQ_LTM,IQ_TODAY,"CHP"))</f>
        <v/>
      </c>
      <c r="S507" s="28" t="str">
        <f>IF($A507="","",_xll.ciqfunctions.udf.CIQ($A507,"IQ_FFO_TOTAL_DEBT",IQ_LTM,IQ_TODAY,"CHP"))</f>
        <v/>
      </c>
      <c r="T507" s="28" t="str">
        <f>IF($A507="","",_xll.ciqfunctions.udf.CIQ($A507,"IQ_NET_DEBT_EBITDA",IQ_LTM,IQ_TODAY,"CHP"))</f>
        <v/>
      </c>
      <c r="U507" s="28" t="str">
        <f>IF($A507="","",_xll.ciqfunctions.udf.CIQ($A507,"IQ_TOTAL_DEBT_CAP",IQ_LTM,IQ_TODAY,"CHP"))</f>
        <v/>
      </c>
      <c r="V507" s="28" t="str">
        <f>IF($A507="","",_xll.ciqfunctions.udf.CIQ($A507,"IQ_DEBT_TOTAL_LIAB",IQ_LTM,IQ_TODAY,"CHP"))</f>
        <v/>
      </c>
      <c r="W507" s="28" t="str">
        <f>IF($A507="","",_xll.ciqfunctions.udf.CIQ($A507,"IQ_TOTAL_DEBT_TOTAL_REV",IQ_LTM,IQ_TODAY,"CHP"))</f>
        <v/>
      </c>
      <c r="Y507" s="28" t="str">
        <f>IF($A507="","",_xll.ciqfunctions.udf.CIQ($A507,"IQ_FFO_PLUS_CASH_ST_DEBT",IQ_LTM,IQ_TODAY,"CHP"))</f>
        <v/>
      </c>
      <c r="Z507" s="28" t="str">
        <f>IF($A507="","",_xll.ciqfunctions.udf.CIQ($A507,"IQ_FFO_GROSS_PROFIT",IQ_LTM,IQ_TODAY,"CHP"))</f>
        <v/>
      </c>
      <c r="AA507" s="28" t="str">
        <f>IF($A507="","",_xll.ciqfunctions.udf.CIQ($A507,"IQ_BASIC_DEFENSE_INTERVAL",IQ_LTM,IQ_TODAY,"CHP"))</f>
        <v/>
      </c>
      <c r="AB507" s="28" t="str">
        <f>IF($A507="","",_xll.ciqfunctions.udf.CIQ($A507,"IQ_CURRENT_RATIO",IQ_LTM,IQ_TODAY,"CHP"))</f>
        <v/>
      </c>
      <c r="AC507" s="28" t="str">
        <f>IF($A507="","",_xll.ciqfunctions.udf.CIQ($A507,"IQ_QUICK_RATIO",IQ_LTM,IQ_TODAY,"CHP"))</f>
        <v/>
      </c>
    </row>
    <row r="508" spans="3:29" ht="12.75" customHeight="1" x14ac:dyDescent="0.2">
      <c r="C508" s="37" t="str">
        <f>IF($A508="","",_xll.ciqfunctions.udf.CIQ($A508,"IQ_PERIODDATE",IQ_LTM,IQ_TODAY,"CHP"))</f>
        <v/>
      </c>
      <c r="D508" s="28" t="str">
        <f>IF($A508="","",_xll.ciqfunctions.udf.CIQ($A508,"IQ_TOTAL_REV",IQ_LTM,IQ_TODAY,"CHP",,$B$4))</f>
        <v/>
      </c>
      <c r="E508" s="28" t="str">
        <f>IF($A508="","",_xll.ciqfunctions.udf.CIQ($A508,"IQ_TOTAL_EQUITY",IQ_LTM,IQ_TODAY,"CHP",,$B$4))</f>
        <v/>
      </c>
      <c r="F508" s="28" t="str">
        <f>IF($A508="","",_xll.ciqfunctions.udf.CIQ($A508,"IQ_RETURN_CAPITAL_CHP",IQ_LTM,IQ_TODAY,"CHP"))</f>
        <v/>
      </c>
      <c r="G508" s="28" t="str">
        <f>IF($A508="","",_xll.ciqfunctions.udf.CIQ($A508,"IQ_RECURRING_EARN_ASSETS",IQ_LTM,IQ_TODAY,"CHP"))</f>
        <v/>
      </c>
      <c r="H508" s="28" t="str">
        <f>IF($A508="","",_xll.ciqfunctions.udf.CIQ($A508,"IQ_NET_WORKING_CAP_REV",IQ_LTM,IQ_TODAY,"CHP"))</f>
        <v/>
      </c>
      <c r="I508" s="28" t="str">
        <f>IF($A508="","",_xll.ciqfunctions.udf.CIQ($A508,"IQ_ASSET_TURNOVER",IQ_LTM,IQ_TODAY,"CHP"))</f>
        <v/>
      </c>
      <c r="J508" s="28" t="str">
        <f>IF($A508="","",_xll.ciqfunctions.udf.CIQ($A508,"IQ_INTAN_ASSETS_REV",IQ_LTM,IQ_TODAY,"CHP"))</f>
        <v/>
      </c>
      <c r="K508" s="28" t="str">
        <f>IF($A508="","",_xll.ciqfunctions.udf.CIQ($A508,"IQ_NET_WORKING_CAP_TOTAL_ASSETS",IQ_LTM,IQ_TODAY,"CHP"))</f>
        <v/>
      </c>
      <c r="L508" s="28" t="str">
        <f>IF($A508="","",_xll.ciqfunctions.udf.CIQ($A508,"IQ_AP_AR",IQ_LTM,IQ_TODAY,"CHP"))</f>
        <v/>
      </c>
      <c r="M508" s="28" t="str">
        <f>IF($A508="","",_xll.ciqfunctions.udf.CIQ($A508,"IQ_MGMT_RATE_RETURN",IQ_LTM,IQ_TODAY,"CHP"))</f>
        <v/>
      </c>
      <c r="N508" s="28" t="str">
        <f>IF($A508="","",_xll.ciqfunctions.udf.CIQ($A508,"IQ_GROSS_MARGIN",IQ_LTM,IQ_TODAY,"CHP"))</f>
        <v/>
      </c>
      <c r="O508" s="28" t="str">
        <f>IF($A508="","",_xll.ciqfunctions.udf.CIQ($A508,"IQ_EBITDA_MARGIN",IQ_LTM,IQ_TODAY,"CHP"))</f>
        <v/>
      </c>
      <c r="Q508" s="28" t="str">
        <f>IF($A508="","",_xll.ciqfunctions.udf.CIQ($A508,"IQ_FFO_INT",IQ_LTM,IQ_TODAY,"CHP"))</f>
        <v/>
      </c>
      <c r="R508" s="28" t="str">
        <f>IF($A508="","",_xll.ciqfunctions.udf.CIQ($A508,"IQ_EBITDA_INT",IQ_LTM,IQ_TODAY,"CHP"))</f>
        <v/>
      </c>
      <c r="S508" s="28" t="str">
        <f>IF($A508="","",_xll.ciqfunctions.udf.CIQ($A508,"IQ_FFO_TOTAL_DEBT",IQ_LTM,IQ_TODAY,"CHP"))</f>
        <v/>
      </c>
      <c r="T508" s="28" t="str">
        <f>IF($A508="","",_xll.ciqfunctions.udf.CIQ($A508,"IQ_NET_DEBT_EBITDA",IQ_LTM,IQ_TODAY,"CHP"))</f>
        <v/>
      </c>
      <c r="U508" s="28" t="str">
        <f>IF($A508="","",_xll.ciqfunctions.udf.CIQ($A508,"IQ_TOTAL_DEBT_CAP",IQ_LTM,IQ_TODAY,"CHP"))</f>
        <v/>
      </c>
      <c r="V508" s="28" t="str">
        <f>IF($A508="","",_xll.ciqfunctions.udf.CIQ($A508,"IQ_DEBT_TOTAL_LIAB",IQ_LTM,IQ_TODAY,"CHP"))</f>
        <v/>
      </c>
      <c r="W508" s="28" t="str">
        <f>IF($A508="","",_xll.ciqfunctions.udf.CIQ($A508,"IQ_TOTAL_DEBT_TOTAL_REV",IQ_LTM,IQ_TODAY,"CHP"))</f>
        <v/>
      </c>
      <c r="Y508" s="28" t="str">
        <f>IF($A508="","",_xll.ciqfunctions.udf.CIQ($A508,"IQ_FFO_PLUS_CASH_ST_DEBT",IQ_LTM,IQ_TODAY,"CHP"))</f>
        <v/>
      </c>
      <c r="Z508" s="28" t="str">
        <f>IF($A508="","",_xll.ciqfunctions.udf.CIQ($A508,"IQ_FFO_GROSS_PROFIT",IQ_LTM,IQ_TODAY,"CHP"))</f>
        <v/>
      </c>
      <c r="AA508" s="28" t="str">
        <f>IF($A508="","",_xll.ciqfunctions.udf.CIQ($A508,"IQ_BASIC_DEFENSE_INTERVAL",IQ_LTM,IQ_TODAY,"CHP"))</f>
        <v/>
      </c>
      <c r="AB508" s="28" t="str">
        <f>IF($A508="","",_xll.ciqfunctions.udf.CIQ($A508,"IQ_CURRENT_RATIO",IQ_LTM,IQ_TODAY,"CHP"))</f>
        <v/>
      </c>
      <c r="AC508" s="28" t="str">
        <f>IF($A508="","",_xll.ciqfunctions.udf.CIQ($A508,"IQ_QUICK_RATIO",IQ_LTM,IQ_TODAY,"CHP"))</f>
        <v/>
      </c>
    </row>
    <row r="509" spans="3:29" ht="12.75" customHeight="1" x14ac:dyDescent="0.2">
      <c r="C509" s="37" t="str">
        <f>IF($A509="","",_xll.ciqfunctions.udf.CIQ($A509,"IQ_PERIODDATE",IQ_LTM,IQ_TODAY,"CHP"))</f>
        <v/>
      </c>
      <c r="D509" s="28" t="str">
        <f>IF($A509="","",_xll.ciqfunctions.udf.CIQ($A509,"IQ_TOTAL_REV",IQ_LTM,IQ_TODAY,"CHP",,$B$4))</f>
        <v/>
      </c>
      <c r="E509" s="28" t="str">
        <f>IF($A509="","",_xll.ciqfunctions.udf.CIQ($A509,"IQ_TOTAL_EQUITY",IQ_LTM,IQ_TODAY,"CHP",,$B$4))</f>
        <v/>
      </c>
      <c r="F509" s="28" t="str">
        <f>IF($A509="","",_xll.ciqfunctions.udf.CIQ($A509,"IQ_RETURN_CAPITAL_CHP",IQ_LTM,IQ_TODAY,"CHP"))</f>
        <v/>
      </c>
      <c r="G509" s="28" t="str">
        <f>IF($A509="","",_xll.ciqfunctions.udf.CIQ($A509,"IQ_RECURRING_EARN_ASSETS",IQ_LTM,IQ_TODAY,"CHP"))</f>
        <v/>
      </c>
      <c r="H509" s="28" t="str">
        <f>IF($A509="","",_xll.ciqfunctions.udf.CIQ($A509,"IQ_NET_WORKING_CAP_REV",IQ_LTM,IQ_TODAY,"CHP"))</f>
        <v/>
      </c>
      <c r="I509" s="28" t="str">
        <f>IF($A509="","",_xll.ciqfunctions.udf.CIQ($A509,"IQ_ASSET_TURNOVER",IQ_LTM,IQ_TODAY,"CHP"))</f>
        <v/>
      </c>
      <c r="J509" s="28" t="str">
        <f>IF($A509="","",_xll.ciqfunctions.udf.CIQ($A509,"IQ_INTAN_ASSETS_REV",IQ_LTM,IQ_TODAY,"CHP"))</f>
        <v/>
      </c>
      <c r="K509" s="28" t="str">
        <f>IF($A509="","",_xll.ciqfunctions.udf.CIQ($A509,"IQ_NET_WORKING_CAP_TOTAL_ASSETS",IQ_LTM,IQ_TODAY,"CHP"))</f>
        <v/>
      </c>
      <c r="L509" s="28" t="str">
        <f>IF($A509="","",_xll.ciqfunctions.udf.CIQ($A509,"IQ_AP_AR",IQ_LTM,IQ_TODAY,"CHP"))</f>
        <v/>
      </c>
      <c r="M509" s="28" t="str">
        <f>IF($A509="","",_xll.ciqfunctions.udf.CIQ($A509,"IQ_MGMT_RATE_RETURN",IQ_LTM,IQ_TODAY,"CHP"))</f>
        <v/>
      </c>
      <c r="N509" s="28" t="str">
        <f>IF($A509="","",_xll.ciqfunctions.udf.CIQ($A509,"IQ_GROSS_MARGIN",IQ_LTM,IQ_TODAY,"CHP"))</f>
        <v/>
      </c>
      <c r="O509" s="28" t="str">
        <f>IF($A509="","",_xll.ciqfunctions.udf.CIQ($A509,"IQ_EBITDA_MARGIN",IQ_LTM,IQ_TODAY,"CHP"))</f>
        <v/>
      </c>
      <c r="Q509" s="28" t="str">
        <f>IF($A509="","",_xll.ciqfunctions.udf.CIQ($A509,"IQ_FFO_INT",IQ_LTM,IQ_TODAY,"CHP"))</f>
        <v/>
      </c>
      <c r="R509" s="28" t="str">
        <f>IF($A509="","",_xll.ciqfunctions.udf.CIQ($A509,"IQ_EBITDA_INT",IQ_LTM,IQ_TODAY,"CHP"))</f>
        <v/>
      </c>
      <c r="S509" s="28" t="str">
        <f>IF($A509="","",_xll.ciqfunctions.udf.CIQ($A509,"IQ_FFO_TOTAL_DEBT",IQ_LTM,IQ_TODAY,"CHP"))</f>
        <v/>
      </c>
      <c r="T509" s="28" t="str">
        <f>IF($A509="","",_xll.ciqfunctions.udf.CIQ($A509,"IQ_NET_DEBT_EBITDA",IQ_LTM,IQ_TODAY,"CHP"))</f>
        <v/>
      </c>
      <c r="U509" s="28" t="str">
        <f>IF($A509="","",_xll.ciqfunctions.udf.CIQ($A509,"IQ_TOTAL_DEBT_CAP",IQ_LTM,IQ_TODAY,"CHP"))</f>
        <v/>
      </c>
      <c r="V509" s="28" t="str">
        <f>IF($A509="","",_xll.ciqfunctions.udf.CIQ($A509,"IQ_DEBT_TOTAL_LIAB",IQ_LTM,IQ_TODAY,"CHP"))</f>
        <v/>
      </c>
      <c r="W509" s="28" t="str">
        <f>IF($A509="","",_xll.ciqfunctions.udf.CIQ($A509,"IQ_TOTAL_DEBT_TOTAL_REV",IQ_LTM,IQ_TODAY,"CHP"))</f>
        <v/>
      </c>
      <c r="Y509" s="28" t="str">
        <f>IF($A509="","",_xll.ciqfunctions.udf.CIQ($A509,"IQ_FFO_PLUS_CASH_ST_DEBT",IQ_LTM,IQ_TODAY,"CHP"))</f>
        <v/>
      </c>
      <c r="Z509" s="28" t="str">
        <f>IF($A509="","",_xll.ciqfunctions.udf.CIQ($A509,"IQ_FFO_GROSS_PROFIT",IQ_LTM,IQ_TODAY,"CHP"))</f>
        <v/>
      </c>
      <c r="AA509" s="28" t="str">
        <f>IF($A509="","",_xll.ciqfunctions.udf.CIQ($A509,"IQ_BASIC_DEFENSE_INTERVAL",IQ_LTM,IQ_TODAY,"CHP"))</f>
        <v/>
      </c>
      <c r="AB509" s="28" t="str">
        <f>IF($A509="","",_xll.ciqfunctions.udf.CIQ($A509,"IQ_CURRENT_RATIO",IQ_LTM,IQ_TODAY,"CHP"))</f>
        <v/>
      </c>
      <c r="AC509" s="28" t="str">
        <f>IF($A509="","",_xll.ciqfunctions.udf.CIQ($A509,"IQ_QUICK_RATIO",IQ_LTM,IQ_TODAY,"CHP"))</f>
        <v/>
      </c>
    </row>
    <row r="510" spans="3:29" ht="12.75" customHeight="1" x14ac:dyDescent="0.2">
      <c r="C510" s="37" t="str">
        <f>IF($A510="","",_xll.ciqfunctions.udf.CIQ($A510,"IQ_PERIODDATE",IQ_LTM,IQ_TODAY,"CHP"))</f>
        <v/>
      </c>
      <c r="D510" s="28" t="str">
        <f>IF($A510="","",_xll.ciqfunctions.udf.CIQ($A510,"IQ_TOTAL_REV",IQ_LTM,IQ_TODAY,"CHP",,$B$4))</f>
        <v/>
      </c>
      <c r="E510" s="28" t="str">
        <f>IF($A510="","",_xll.ciqfunctions.udf.CIQ($A510,"IQ_TOTAL_EQUITY",IQ_LTM,IQ_TODAY,"CHP",,$B$4))</f>
        <v/>
      </c>
      <c r="F510" s="28" t="str">
        <f>IF($A510="","",_xll.ciqfunctions.udf.CIQ($A510,"IQ_RETURN_CAPITAL_CHP",IQ_LTM,IQ_TODAY,"CHP"))</f>
        <v/>
      </c>
      <c r="G510" s="28" t="str">
        <f>IF($A510="","",_xll.ciqfunctions.udf.CIQ($A510,"IQ_RECURRING_EARN_ASSETS",IQ_LTM,IQ_TODAY,"CHP"))</f>
        <v/>
      </c>
      <c r="H510" s="28" t="str">
        <f>IF($A510="","",_xll.ciqfunctions.udf.CIQ($A510,"IQ_NET_WORKING_CAP_REV",IQ_LTM,IQ_TODAY,"CHP"))</f>
        <v/>
      </c>
      <c r="I510" s="28" t="str">
        <f>IF($A510="","",_xll.ciqfunctions.udf.CIQ($A510,"IQ_ASSET_TURNOVER",IQ_LTM,IQ_TODAY,"CHP"))</f>
        <v/>
      </c>
      <c r="J510" s="28" t="str">
        <f>IF($A510="","",_xll.ciqfunctions.udf.CIQ($A510,"IQ_INTAN_ASSETS_REV",IQ_LTM,IQ_TODAY,"CHP"))</f>
        <v/>
      </c>
      <c r="K510" s="28" t="str">
        <f>IF($A510="","",_xll.ciqfunctions.udf.CIQ($A510,"IQ_NET_WORKING_CAP_TOTAL_ASSETS",IQ_LTM,IQ_TODAY,"CHP"))</f>
        <v/>
      </c>
      <c r="L510" s="28" t="str">
        <f>IF($A510="","",_xll.ciqfunctions.udf.CIQ($A510,"IQ_AP_AR",IQ_LTM,IQ_TODAY,"CHP"))</f>
        <v/>
      </c>
      <c r="M510" s="28" t="str">
        <f>IF($A510="","",_xll.ciqfunctions.udf.CIQ($A510,"IQ_MGMT_RATE_RETURN",IQ_LTM,IQ_TODAY,"CHP"))</f>
        <v/>
      </c>
      <c r="N510" s="28" t="str">
        <f>IF($A510="","",_xll.ciqfunctions.udf.CIQ($A510,"IQ_GROSS_MARGIN",IQ_LTM,IQ_TODAY,"CHP"))</f>
        <v/>
      </c>
      <c r="O510" s="28" t="str">
        <f>IF($A510="","",_xll.ciqfunctions.udf.CIQ($A510,"IQ_EBITDA_MARGIN",IQ_LTM,IQ_TODAY,"CHP"))</f>
        <v/>
      </c>
      <c r="Q510" s="28" t="str">
        <f>IF($A510="","",_xll.ciqfunctions.udf.CIQ($A510,"IQ_FFO_INT",IQ_LTM,IQ_TODAY,"CHP"))</f>
        <v/>
      </c>
      <c r="R510" s="28" t="str">
        <f>IF($A510="","",_xll.ciqfunctions.udf.CIQ($A510,"IQ_EBITDA_INT",IQ_LTM,IQ_TODAY,"CHP"))</f>
        <v/>
      </c>
      <c r="S510" s="28" t="str">
        <f>IF($A510="","",_xll.ciqfunctions.udf.CIQ($A510,"IQ_FFO_TOTAL_DEBT",IQ_LTM,IQ_TODAY,"CHP"))</f>
        <v/>
      </c>
      <c r="T510" s="28" t="str">
        <f>IF($A510="","",_xll.ciqfunctions.udf.CIQ($A510,"IQ_NET_DEBT_EBITDA",IQ_LTM,IQ_TODAY,"CHP"))</f>
        <v/>
      </c>
      <c r="U510" s="28" t="str">
        <f>IF($A510="","",_xll.ciqfunctions.udf.CIQ($A510,"IQ_TOTAL_DEBT_CAP",IQ_LTM,IQ_TODAY,"CHP"))</f>
        <v/>
      </c>
      <c r="V510" s="28" t="str">
        <f>IF($A510="","",_xll.ciqfunctions.udf.CIQ($A510,"IQ_DEBT_TOTAL_LIAB",IQ_LTM,IQ_TODAY,"CHP"))</f>
        <v/>
      </c>
      <c r="W510" s="28" t="str">
        <f>IF($A510="","",_xll.ciqfunctions.udf.CIQ($A510,"IQ_TOTAL_DEBT_TOTAL_REV",IQ_LTM,IQ_TODAY,"CHP"))</f>
        <v/>
      </c>
      <c r="Y510" s="28" t="str">
        <f>IF($A510="","",_xll.ciqfunctions.udf.CIQ($A510,"IQ_FFO_PLUS_CASH_ST_DEBT",IQ_LTM,IQ_TODAY,"CHP"))</f>
        <v/>
      </c>
      <c r="Z510" s="28" t="str">
        <f>IF($A510="","",_xll.ciqfunctions.udf.CIQ($A510,"IQ_FFO_GROSS_PROFIT",IQ_LTM,IQ_TODAY,"CHP"))</f>
        <v/>
      </c>
      <c r="AA510" s="28" t="str">
        <f>IF($A510="","",_xll.ciqfunctions.udf.CIQ($A510,"IQ_BASIC_DEFENSE_INTERVAL",IQ_LTM,IQ_TODAY,"CHP"))</f>
        <v/>
      </c>
      <c r="AB510" s="28" t="str">
        <f>IF($A510="","",_xll.ciqfunctions.udf.CIQ($A510,"IQ_CURRENT_RATIO",IQ_LTM,IQ_TODAY,"CHP"))</f>
        <v/>
      </c>
      <c r="AC510" s="28" t="str">
        <f>IF($A510="","",_xll.ciqfunctions.udf.CIQ($A510,"IQ_QUICK_RATIO",IQ_LTM,IQ_TODAY,"CHP"))</f>
        <v/>
      </c>
    </row>
    <row r="511" spans="3:29" ht="12.75" customHeight="1" x14ac:dyDescent="0.2">
      <c r="C511" s="37" t="str">
        <f>IF($A511="","",_xll.ciqfunctions.udf.CIQ($A511,"IQ_PERIODDATE",IQ_LTM,IQ_TODAY,"CHP"))</f>
        <v/>
      </c>
      <c r="D511" s="28" t="str">
        <f>IF($A511="","",_xll.ciqfunctions.udf.CIQ($A511,"IQ_TOTAL_REV",IQ_LTM,IQ_TODAY,"CHP",,$B$4))</f>
        <v/>
      </c>
      <c r="E511" s="28" t="str">
        <f>IF($A511="","",_xll.ciqfunctions.udf.CIQ($A511,"IQ_TOTAL_EQUITY",IQ_LTM,IQ_TODAY,"CHP",,$B$4))</f>
        <v/>
      </c>
      <c r="F511" s="28" t="str">
        <f>IF($A511="","",_xll.ciqfunctions.udf.CIQ($A511,"IQ_RETURN_CAPITAL_CHP",IQ_LTM,IQ_TODAY,"CHP"))</f>
        <v/>
      </c>
      <c r="G511" s="28" t="str">
        <f>IF($A511="","",_xll.ciqfunctions.udf.CIQ($A511,"IQ_RECURRING_EARN_ASSETS",IQ_LTM,IQ_TODAY,"CHP"))</f>
        <v/>
      </c>
      <c r="H511" s="28" t="str">
        <f>IF($A511="","",_xll.ciqfunctions.udf.CIQ($A511,"IQ_NET_WORKING_CAP_REV",IQ_LTM,IQ_TODAY,"CHP"))</f>
        <v/>
      </c>
      <c r="I511" s="28" t="str">
        <f>IF($A511="","",_xll.ciqfunctions.udf.CIQ($A511,"IQ_ASSET_TURNOVER",IQ_LTM,IQ_TODAY,"CHP"))</f>
        <v/>
      </c>
      <c r="J511" s="28" t="str">
        <f>IF($A511="","",_xll.ciqfunctions.udf.CIQ($A511,"IQ_INTAN_ASSETS_REV",IQ_LTM,IQ_TODAY,"CHP"))</f>
        <v/>
      </c>
      <c r="K511" s="28" t="str">
        <f>IF($A511="","",_xll.ciqfunctions.udf.CIQ($A511,"IQ_NET_WORKING_CAP_TOTAL_ASSETS",IQ_LTM,IQ_TODAY,"CHP"))</f>
        <v/>
      </c>
      <c r="L511" s="28" t="str">
        <f>IF($A511="","",_xll.ciqfunctions.udf.CIQ($A511,"IQ_AP_AR",IQ_LTM,IQ_TODAY,"CHP"))</f>
        <v/>
      </c>
      <c r="M511" s="28" t="str">
        <f>IF($A511="","",_xll.ciqfunctions.udf.CIQ($A511,"IQ_MGMT_RATE_RETURN",IQ_LTM,IQ_TODAY,"CHP"))</f>
        <v/>
      </c>
      <c r="N511" s="28" t="str">
        <f>IF($A511="","",_xll.ciqfunctions.udf.CIQ($A511,"IQ_GROSS_MARGIN",IQ_LTM,IQ_TODAY,"CHP"))</f>
        <v/>
      </c>
      <c r="O511" s="28" t="str">
        <f>IF($A511="","",_xll.ciqfunctions.udf.CIQ($A511,"IQ_EBITDA_MARGIN",IQ_LTM,IQ_TODAY,"CHP"))</f>
        <v/>
      </c>
      <c r="Q511" s="28" t="str">
        <f>IF($A511="","",_xll.ciqfunctions.udf.CIQ($A511,"IQ_FFO_INT",IQ_LTM,IQ_TODAY,"CHP"))</f>
        <v/>
      </c>
      <c r="R511" s="28" t="str">
        <f>IF($A511="","",_xll.ciqfunctions.udf.CIQ($A511,"IQ_EBITDA_INT",IQ_LTM,IQ_TODAY,"CHP"))</f>
        <v/>
      </c>
      <c r="S511" s="28" t="str">
        <f>IF($A511="","",_xll.ciqfunctions.udf.CIQ($A511,"IQ_FFO_TOTAL_DEBT",IQ_LTM,IQ_TODAY,"CHP"))</f>
        <v/>
      </c>
      <c r="T511" s="28" t="str">
        <f>IF($A511="","",_xll.ciqfunctions.udf.CIQ($A511,"IQ_NET_DEBT_EBITDA",IQ_LTM,IQ_TODAY,"CHP"))</f>
        <v/>
      </c>
      <c r="U511" s="28" t="str">
        <f>IF($A511="","",_xll.ciqfunctions.udf.CIQ($A511,"IQ_TOTAL_DEBT_CAP",IQ_LTM,IQ_TODAY,"CHP"))</f>
        <v/>
      </c>
      <c r="V511" s="28" t="str">
        <f>IF($A511="","",_xll.ciqfunctions.udf.CIQ($A511,"IQ_DEBT_TOTAL_LIAB",IQ_LTM,IQ_TODAY,"CHP"))</f>
        <v/>
      </c>
      <c r="W511" s="28" t="str">
        <f>IF($A511="","",_xll.ciqfunctions.udf.CIQ($A511,"IQ_TOTAL_DEBT_TOTAL_REV",IQ_LTM,IQ_TODAY,"CHP"))</f>
        <v/>
      </c>
      <c r="Y511" s="28" t="str">
        <f>IF($A511="","",_xll.ciqfunctions.udf.CIQ($A511,"IQ_FFO_PLUS_CASH_ST_DEBT",IQ_LTM,IQ_TODAY,"CHP"))</f>
        <v/>
      </c>
      <c r="Z511" s="28" t="str">
        <f>IF($A511="","",_xll.ciqfunctions.udf.CIQ($A511,"IQ_FFO_GROSS_PROFIT",IQ_LTM,IQ_TODAY,"CHP"))</f>
        <v/>
      </c>
      <c r="AA511" s="28" t="str">
        <f>IF($A511="","",_xll.ciqfunctions.udf.CIQ($A511,"IQ_BASIC_DEFENSE_INTERVAL",IQ_LTM,IQ_TODAY,"CHP"))</f>
        <v/>
      </c>
      <c r="AB511" s="28" t="str">
        <f>IF($A511="","",_xll.ciqfunctions.udf.CIQ($A511,"IQ_CURRENT_RATIO",IQ_LTM,IQ_TODAY,"CHP"))</f>
        <v/>
      </c>
      <c r="AC511" s="28" t="str">
        <f>IF($A511="","",_xll.ciqfunctions.udf.CIQ($A511,"IQ_QUICK_RATIO",IQ_LTM,IQ_TODAY,"CHP"))</f>
        <v/>
      </c>
    </row>
    <row r="512" spans="3:29" ht="12.75" customHeight="1" x14ac:dyDescent="0.2">
      <c r="C512" s="37" t="str">
        <f>IF($A512="","",_xll.ciqfunctions.udf.CIQ($A512,"IQ_PERIODDATE",IQ_LTM,IQ_TODAY,"CHP"))</f>
        <v/>
      </c>
      <c r="D512" s="28" t="str">
        <f>IF($A512="","",_xll.ciqfunctions.udf.CIQ($A512,"IQ_TOTAL_REV",IQ_LTM,IQ_TODAY,"CHP",,$B$4))</f>
        <v/>
      </c>
      <c r="E512" s="28" t="str">
        <f>IF($A512="","",_xll.ciqfunctions.udf.CIQ($A512,"IQ_TOTAL_EQUITY",IQ_LTM,IQ_TODAY,"CHP",,$B$4))</f>
        <v/>
      </c>
      <c r="F512" s="28" t="str">
        <f>IF($A512="","",_xll.ciqfunctions.udf.CIQ($A512,"IQ_RETURN_CAPITAL_CHP",IQ_LTM,IQ_TODAY,"CHP"))</f>
        <v/>
      </c>
      <c r="G512" s="28" t="str">
        <f>IF($A512="","",_xll.ciqfunctions.udf.CIQ($A512,"IQ_RECURRING_EARN_ASSETS",IQ_LTM,IQ_TODAY,"CHP"))</f>
        <v/>
      </c>
      <c r="H512" s="28" t="str">
        <f>IF($A512="","",_xll.ciqfunctions.udf.CIQ($A512,"IQ_NET_WORKING_CAP_REV",IQ_LTM,IQ_TODAY,"CHP"))</f>
        <v/>
      </c>
      <c r="I512" s="28" t="str">
        <f>IF($A512="","",_xll.ciqfunctions.udf.CIQ($A512,"IQ_ASSET_TURNOVER",IQ_LTM,IQ_TODAY,"CHP"))</f>
        <v/>
      </c>
      <c r="J512" s="28" t="str">
        <f>IF($A512="","",_xll.ciqfunctions.udf.CIQ($A512,"IQ_INTAN_ASSETS_REV",IQ_LTM,IQ_TODAY,"CHP"))</f>
        <v/>
      </c>
      <c r="K512" s="28" t="str">
        <f>IF($A512="","",_xll.ciqfunctions.udf.CIQ($A512,"IQ_NET_WORKING_CAP_TOTAL_ASSETS",IQ_LTM,IQ_TODAY,"CHP"))</f>
        <v/>
      </c>
      <c r="L512" s="28" t="str">
        <f>IF($A512="","",_xll.ciqfunctions.udf.CIQ($A512,"IQ_AP_AR",IQ_LTM,IQ_TODAY,"CHP"))</f>
        <v/>
      </c>
      <c r="M512" s="28" t="str">
        <f>IF($A512="","",_xll.ciqfunctions.udf.CIQ($A512,"IQ_MGMT_RATE_RETURN",IQ_LTM,IQ_TODAY,"CHP"))</f>
        <v/>
      </c>
      <c r="N512" s="28" t="str">
        <f>IF($A512="","",_xll.ciqfunctions.udf.CIQ($A512,"IQ_GROSS_MARGIN",IQ_LTM,IQ_TODAY,"CHP"))</f>
        <v/>
      </c>
      <c r="O512" s="28" t="str">
        <f>IF($A512="","",_xll.ciqfunctions.udf.CIQ($A512,"IQ_EBITDA_MARGIN",IQ_LTM,IQ_TODAY,"CHP"))</f>
        <v/>
      </c>
      <c r="Q512" s="28" t="str">
        <f>IF($A512="","",_xll.ciqfunctions.udf.CIQ($A512,"IQ_FFO_INT",IQ_LTM,IQ_TODAY,"CHP"))</f>
        <v/>
      </c>
      <c r="R512" s="28" t="str">
        <f>IF($A512="","",_xll.ciqfunctions.udf.CIQ($A512,"IQ_EBITDA_INT",IQ_LTM,IQ_TODAY,"CHP"))</f>
        <v/>
      </c>
      <c r="S512" s="28" t="str">
        <f>IF($A512="","",_xll.ciqfunctions.udf.CIQ($A512,"IQ_FFO_TOTAL_DEBT",IQ_LTM,IQ_TODAY,"CHP"))</f>
        <v/>
      </c>
      <c r="T512" s="28" t="str">
        <f>IF($A512="","",_xll.ciqfunctions.udf.CIQ($A512,"IQ_NET_DEBT_EBITDA",IQ_LTM,IQ_TODAY,"CHP"))</f>
        <v/>
      </c>
      <c r="U512" s="28" t="str">
        <f>IF($A512="","",_xll.ciqfunctions.udf.CIQ($A512,"IQ_TOTAL_DEBT_CAP",IQ_LTM,IQ_TODAY,"CHP"))</f>
        <v/>
      </c>
      <c r="V512" s="28" t="str">
        <f>IF($A512="","",_xll.ciqfunctions.udf.CIQ($A512,"IQ_DEBT_TOTAL_LIAB",IQ_LTM,IQ_TODAY,"CHP"))</f>
        <v/>
      </c>
      <c r="W512" s="28" t="str">
        <f>IF($A512="","",_xll.ciqfunctions.udf.CIQ($A512,"IQ_TOTAL_DEBT_TOTAL_REV",IQ_LTM,IQ_TODAY,"CHP"))</f>
        <v/>
      </c>
      <c r="Y512" s="28" t="str">
        <f>IF($A512="","",_xll.ciqfunctions.udf.CIQ($A512,"IQ_FFO_PLUS_CASH_ST_DEBT",IQ_LTM,IQ_TODAY,"CHP"))</f>
        <v/>
      </c>
      <c r="Z512" s="28" t="str">
        <f>IF($A512="","",_xll.ciqfunctions.udf.CIQ($A512,"IQ_FFO_GROSS_PROFIT",IQ_LTM,IQ_TODAY,"CHP"))</f>
        <v/>
      </c>
      <c r="AA512" s="28" t="str">
        <f>IF($A512="","",_xll.ciqfunctions.udf.CIQ($A512,"IQ_BASIC_DEFENSE_INTERVAL",IQ_LTM,IQ_TODAY,"CHP"))</f>
        <v/>
      </c>
      <c r="AB512" s="28" t="str">
        <f>IF($A512="","",_xll.ciqfunctions.udf.CIQ($A512,"IQ_CURRENT_RATIO",IQ_LTM,IQ_TODAY,"CHP"))</f>
        <v/>
      </c>
      <c r="AC512" s="28" t="str">
        <f>IF($A512="","",_xll.ciqfunctions.udf.CIQ($A512,"IQ_QUICK_RATIO",IQ_LTM,IQ_TODAY,"CHP"))</f>
        <v/>
      </c>
    </row>
    <row r="513" spans="1:29" ht="12.75" customHeight="1" x14ac:dyDescent="0.2">
      <c r="C513" s="37" t="str">
        <f>IF($A513="","",_xll.ciqfunctions.udf.CIQ($A513,"IQ_PERIODDATE",IQ_LTM,IQ_TODAY,"CHP"))</f>
        <v/>
      </c>
      <c r="D513" s="28" t="str">
        <f>IF($A513="","",_xll.ciqfunctions.udf.CIQ($A513,"IQ_TOTAL_REV",IQ_LTM,IQ_TODAY,"CHP",,$B$4))</f>
        <v/>
      </c>
      <c r="E513" s="28" t="str">
        <f>IF($A513="","",_xll.ciqfunctions.udf.CIQ($A513,"IQ_TOTAL_EQUITY",IQ_LTM,IQ_TODAY,"CHP",,$B$4))</f>
        <v/>
      </c>
      <c r="F513" s="28" t="str">
        <f>IF($A513="","",_xll.ciqfunctions.udf.CIQ($A513,"IQ_RETURN_CAPITAL_CHP",IQ_LTM,IQ_TODAY,"CHP"))</f>
        <v/>
      </c>
      <c r="G513" s="28" t="str">
        <f>IF($A513="","",_xll.ciqfunctions.udf.CIQ($A513,"IQ_RECURRING_EARN_ASSETS",IQ_LTM,IQ_TODAY,"CHP"))</f>
        <v/>
      </c>
      <c r="H513" s="28" t="str">
        <f>IF($A513="","",_xll.ciqfunctions.udf.CIQ($A513,"IQ_NET_WORKING_CAP_REV",IQ_LTM,IQ_TODAY,"CHP"))</f>
        <v/>
      </c>
      <c r="I513" s="28" t="str">
        <f>IF($A513="","",_xll.ciqfunctions.udf.CIQ($A513,"IQ_ASSET_TURNOVER",IQ_LTM,IQ_TODAY,"CHP"))</f>
        <v/>
      </c>
      <c r="J513" s="28" t="str">
        <f>IF($A513="","",_xll.ciqfunctions.udf.CIQ($A513,"IQ_INTAN_ASSETS_REV",IQ_LTM,IQ_TODAY,"CHP"))</f>
        <v/>
      </c>
      <c r="K513" s="28" t="str">
        <f>IF($A513="","",_xll.ciqfunctions.udf.CIQ($A513,"IQ_NET_WORKING_CAP_TOTAL_ASSETS",IQ_LTM,IQ_TODAY,"CHP"))</f>
        <v/>
      </c>
      <c r="L513" s="28" t="str">
        <f>IF($A513="","",_xll.ciqfunctions.udf.CIQ($A513,"IQ_AP_AR",IQ_LTM,IQ_TODAY,"CHP"))</f>
        <v/>
      </c>
      <c r="M513" s="28" t="str">
        <f>IF($A513="","",_xll.ciqfunctions.udf.CIQ($A513,"IQ_MGMT_RATE_RETURN",IQ_LTM,IQ_TODAY,"CHP"))</f>
        <v/>
      </c>
      <c r="N513" s="28" t="str">
        <f>IF($A513="","",_xll.ciqfunctions.udf.CIQ($A513,"IQ_GROSS_MARGIN",IQ_LTM,IQ_TODAY,"CHP"))</f>
        <v/>
      </c>
      <c r="O513" s="28" t="str">
        <f>IF($A513="","",_xll.ciqfunctions.udf.CIQ($A513,"IQ_EBITDA_MARGIN",IQ_LTM,IQ_TODAY,"CHP"))</f>
        <v/>
      </c>
      <c r="Q513" s="28" t="str">
        <f>IF($A513="","",_xll.ciqfunctions.udf.CIQ($A513,"IQ_FFO_INT",IQ_LTM,IQ_TODAY,"CHP"))</f>
        <v/>
      </c>
      <c r="R513" s="28" t="str">
        <f>IF($A513="","",_xll.ciqfunctions.udf.CIQ($A513,"IQ_EBITDA_INT",IQ_LTM,IQ_TODAY,"CHP"))</f>
        <v/>
      </c>
      <c r="S513" s="28" t="str">
        <f>IF($A513="","",_xll.ciqfunctions.udf.CIQ($A513,"IQ_FFO_TOTAL_DEBT",IQ_LTM,IQ_TODAY,"CHP"))</f>
        <v/>
      </c>
      <c r="T513" s="28" t="str">
        <f>IF($A513="","",_xll.ciqfunctions.udf.CIQ($A513,"IQ_NET_DEBT_EBITDA",IQ_LTM,IQ_TODAY,"CHP"))</f>
        <v/>
      </c>
      <c r="U513" s="28" t="str">
        <f>IF($A513="","",_xll.ciqfunctions.udf.CIQ($A513,"IQ_TOTAL_DEBT_CAP",IQ_LTM,IQ_TODAY,"CHP"))</f>
        <v/>
      </c>
      <c r="V513" s="28" t="str">
        <f>IF($A513="","",_xll.ciqfunctions.udf.CIQ($A513,"IQ_DEBT_TOTAL_LIAB",IQ_LTM,IQ_TODAY,"CHP"))</f>
        <v/>
      </c>
      <c r="W513" s="28" t="str">
        <f>IF($A513="","",_xll.ciqfunctions.udf.CIQ($A513,"IQ_TOTAL_DEBT_TOTAL_REV",IQ_LTM,IQ_TODAY,"CHP"))</f>
        <v/>
      </c>
      <c r="Y513" s="28" t="str">
        <f>IF($A513="","",_xll.ciqfunctions.udf.CIQ($A513,"IQ_FFO_PLUS_CASH_ST_DEBT",IQ_LTM,IQ_TODAY,"CHP"))</f>
        <v/>
      </c>
      <c r="Z513" s="28" t="str">
        <f>IF($A513="","",_xll.ciqfunctions.udf.CIQ($A513,"IQ_FFO_GROSS_PROFIT",IQ_LTM,IQ_TODAY,"CHP"))</f>
        <v/>
      </c>
      <c r="AA513" s="28" t="str">
        <f>IF($A513="","",_xll.ciqfunctions.udf.CIQ($A513,"IQ_BASIC_DEFENSE_INTERVAL",IQ_LTM,IQ_TODAY,"CHP"))</f>
        <v/>
      </c>
      <c r="AB513" s="28" t="str">
        <f>IF($A513="","",_xll.ciqfunctions.udf.CIQ($A513,"IQ_CURRENT_RATIO",IQ_LTM,IQ_TODAY,"CHP"))</f>
        <v/>
      </c>
      <c r="AC513" s="28" t="str">
        <f>IF($A513="","",_xll.ciqfunctions.udf.CIQ($A513,"IQ_QUICK_RATIO",IQ_LTM,IQ_TODAY,"CHP"))</f>
        <v/>
      </c>
    </row>
    <row r="514" spans="1:29" ht="12.75" customHeight="1" x14ac:dyDescent="0.2">
      <c r="C514" s="37" t="str">
        <f>IF($A514="","",_xll.ciqfunctions.udf.CIQ($A514,"IQ_PERIODDATE",IQ_LTM,IQ_TODAY,"CHP"))</f>
        <v/>
      </c>
      <c r="D514" s="28" t="str">
        <f>IF($A514="","",_xll.ciqfunctions.udf.CIQ($A514,"IQ_TOTAL_REV",IQ_LTM,IQ_TODAY,"CHP",,$B$4))</f>
        <v/>
      </c>
      <c r="E514" s="28" t="str">
        <f>IF($A514="","",_xll.ciqfunctions.udf.CIQ($A514,"IQ_TOTAL_EQUITY",IQ_LTM,IQ_TODAY,"CHP",,$B$4))</f>
        <v/>
      </c>
      <c r="F514" s="28" t="str">
        <f>IF($A514="","",_xll.ciqfunctions.udf.CIQ($A514,"IQ_RETURN_CAPITAL_CHP",IQ_LTM,IQ_TODAY,"CHP"))</f>
        <v/>
      </c>
      <c r="G514" s="28" t="str">
        <f>IF($A514="","",_xll.ciqfunctions.udf.CIQ($A514,"IQ_RECURRING_EARN_ASSETS",IQ_LTM,IQ_TODAY,"CHP"))</f>
        <v/>
      </c>
      <c r="H514" s="28" t="str">
        <f>IF($A514="","",_xll.ciqfunctions.udf.CIQ($A514,"IQ_NET_WORKING_CAP_REV",IQ_LTM,IQ_TODAY,"CHP"))</f>
        <v/>
      </c>
      <c r="I514" s="28" t="str">
        <f>IF($A514="","",_xll.ciqfunctions.udf.CIQ($A514,"IQ_ASSET_TURNOVER",IQ_LTM,IQ_TODAY,"CHP"))</f>
        <v/>
      </c>
      <c r="J514" s="28" t="str">
        <f>IF($A514="","",_xll.ciqfunctions.udf.CIQ($A514,"IQ_INTAN_ASSETS_REV",IQ_LTM,IQ_TODAY,"CHP"))</f>
        <v/>
      </c>
      <c r="K514" s="28" t="str">
        <f>IF($A514="","",_xll.ciqfunctions.udf.CIQ($A514,"IQ_NET_WORKING_CAP_TOTAL_ASSETS",IQ_LTM,IQ_TODAY,"CHP"))</f>
        <v/>
      </c>
      <c r="L514" s="28" t="str">
        <f>IF($A514="","",_xll.ciqfunctions.udf.CIQ($A514,"IQ_AP_AR",IQ_LTM,IQ_TODAY,"CHP"))</f>
        <v/>
      </c>
      <c r="M514" s="28" t="str">
        <f>IF($A514="","",_xll.ciqfunctions.udf.CIQ($A514,"IQ_MGMT_RATE_RETURN",IQ_LTM,IQ_TODAY,"CHP"))</f>
        <v/>
      </c>
      <c r="N514" s="28" t="str">
        <f>IF($A514="","",_xll.ciqfunctions.udf.CIQ($A514,"IQ_GROSS_MARGIN",IQ_LTM,IQ_TODAY,"CHP"))</f>
        <v/>
      </c>
      <c r="O514" s="28" t="str">
        <f>IF($A514="","",_xll.ciqfunctions.udf.CIQ($A514,"IQ_EBITDA_MARGIN",IQ_LTM,IQ_TODAY,"CHP"))</f>
        <v/>
      </c>
      <c r="Q514" s="28" t="str">
        <f>IF($A514="","",_xll.ciqfunctions.udf.CIQ($A514,"IQ_FFO_INT",IQ_LTM,IQ_TODAY,"CHP"))</f>
        <v/>
      </c>
      <c r="R514" s="28" t="str">
        <f>IF($A514="","",_xll.ciqfunctions.udf.CIQ($A514,"IQ_EBITDA_INT",IQ_LTM,IQ_TODAY,"CHP"))</f>
        <v/>
      </c>
      <c r="S514" s="28" t="str">
        <f>IF($A514="","",_xll.ciqfunctions.udf.CIQ($A514,"IQ_FFO_TOTAL_DEBT",IQ_LTM,IQ_TODAY,"CHP"))</f>
        <v/>
      </c>
      <c r="T514" s="28" t="str">
        <f>IF($A514="","",_xll.ciqfunctions.udf.CIQ($A514,"IQ_NET_DEBT_EBITDA",IQ_LTM,IQ_TODAY,"CHP"))</f>
        <v/>
      </c>
      <c r="U514" s="28" t="str">
        <f>IF($A514="","",_xll.ciqfunctions.udf.CIQ($A514,"IQ_TOTAL_DEBT_CAP",IQ_LTM,IQ_TODAY,"CHP"))</f>
        <v/>
      </c>
      <c r="V514" s="28" t="str">
        <f>IF($A514="","",_xll.ciqfunctions.udf.CIQ($A514,"IQ_DEBT_TOTAL_LIAB",IQ_LTM,IQ_TODAY,"CHP"))</f>
        <v/>
      </c>
      <c r="W514" s="28" t="str">
        <f>IF($A514="","",_xll.ciqfunctions.udf.CIQ($A514,"IQ_TOTAL_DEBT_TOTAL_REV",IQ_LTM,IQ_TODAY,"CHP"))</f>
        <v/>
      </c>
      <c r="Y514" s="28" t="str">
        <f>IF($A514="","",_xll.ciqfunctions.udf.CIQ($A514,"IQ_FFO_PLUS_CASH_ST_DEBT",IQ_LTM,IQ_TODAY,"CHP"))</f>
        <v/>
      </c>
      <c r="Z514" s="28" t="str">
        <f>IF($A514="","",_xll.ciqfunctions.udf.CIQ($A514,"IQ_FFO_GROSS_PROFIT",IQ_LTM,IQ_TODAY,"CHP"))</f>
        <v/>
      </c>
      <c r="AA514" s="28" t="str">
        <f>IF($A514="","",_xll.ciqfunctions.udf.CIQ($A514,"IQ_BASIC_DEFENSE_INTERVAL",IQ_LTM,IQ_TODAY,"CHP"))</f>
        <v/>
      </c>
      <c r="AB514" s="28" t="str">
        <f>IF($A514="","",_xll.ciqfunctions.udf.CIQ($A514,"IQ_CURRENT_RATIO",IQ_LTM,IQ_TODAY,"CHP"))</f>
        <v/>
      </c>
      <c r="AC514" s="28" t="str">
        <f>IF($A514="","",_xll.ciqfunctions.udf.CIQ($A514,"IQ_QUICK_RATIO",IQ_LTM,IQ_TODAY,"CHP"))</f>
        <v/>
      </c>
    </row>
    <row r="515" spans="1:29" ht="12.75" customHeight="1" x14ac:dyDescent="0.2">
      <c r="C515" s="37" t="str">
        <f>IF($A515="","",_xll.ciqfunctions.udf.CIQ($A515,"IQ_PERIODDATE",IQ_LTM,IQ_TODAY,"CHP"))</f>
        <v/>
      </c>
      <c r="D515" s="28" t="str">
        <f>IF($A515="","",_xll.ciqfunctions.udf.CIQ($A515,"IQ_TOTAL_REV",IQ_LTM,IQ_TODAY,"CHP",,$B$4))</f>
        <v/>
      </c>
      <c r="E515" s="28" t="str">
        <f>IF($A515="","",_xll.ciqfunctions.udf.CIQ($A515,"IQ_TOTAL_EQUITY",IQ_LTM,IQ_TODAY,"CHP",,$B$4))</f>
        <v/>
      </c>
      <c r="F515" s="28" t="str">
        <f>IF($A515="","",_xll.ciqfunctions.udf.CIQ($A515,"IQ_RETURN_CAPITAL_CHP",IQ_LTM,IQ_TODAY,"CHP"))</f>
        <v/>
      </c>
      <c r="G515" s="28" t="str">
        <f>IF($A515="","",_xll.ciqfunctions.udf.CIQ($A515,"IQ_RECURRING_EARN_ASSETS",IQ_LTM,IQ_TODAY,"CHP"))</f>
        <v/>
      </c>
      <c r="H515" s="28" t="str">
        <f>IF($A515="","",_xll.ciqfunctions.udf.CIQ($A515,"IQ_NET_WORKING_CAP_REV",IQ_LTM,IQ_TODAY,"CHP"))</f>
        <v/>
      </c>
      <c r="I515" s="28" t="str">
        <f>IF($A515="","",_xll.ciqfunctions.udf.CIQ($A515,"IQ_ASSET_TURNOVER",IQ_LTM,IQ_TODAY,"CHP"))</f>
        <v/>
      </c>
      <c r="J515" s="28" t="str">
        <f>IF($A515="","",_xll.ciqfunctions.udf.CIQ($A515,"IQ_INTAN_ASSETS_REV",IQ_LTM,IQ_TODAY,"CHP"))</f>
        <v/>
      </c>
      <c r="K515" s="28" t="str">
        <f>IF($A515="","",_xll.ciqfunctions.udf.CIQ($A515,"IQ_NET_WORKING_CAP_TOTAL_ASSETS",IQ_LTM,IQ_TODAY,"CHP"))</f>
        <v/>
      </c>
      <c r="L515" s="28" t="str">
        <f>IF($A515="","",_xll.ciqfunctions.udf.CIQ($A515,"IQ_AP_AR",IQ_LTM,IQ_TODAY,"CHP"))</f>
        <v/>
      </c>
      <c r="M515" s="28" t="str">
        <f>IF($A515="","",_xll.ciqfunctions.udf.CIQ($A515,"IQ_MGMT_RATE_RETURN",IQ_LTM,IQ_TODAY,"CHP"))</f>
        <v/>
      </c>
      <c r="N515" s="28" t="str">
        <f>IF($A515="","",_xll.ciqfunctions.udf.CIQ($A515,"IQ_GROSS_MARGIN",IQ_LTM,IQ_TODAY,"CHP"))</f>
        <v/>
      </c>
      <c r="O515" s="28" t="str">
        <f>IF($A515="","",_xll.ciqfunctions.udf.CIQ($A515,"IQ_EBITDA_MARGIN",IQ_LTM,IQ_TODAY,"CHP"))</f>
        <v/>
      </c>
      <c r="Q515" s="28" t="str">
        <f>IF($A515="","",_xll.ciqfunctions.udf.CIQ($A515,"IQ_FFO_INT",IQ_LTM,IQ_TODAY,"CHP"))</f>
        <v/>
      </c>
      <c r="R515" s="28" t="str">
        <f>IF($A515="","",_xll.ciqfunctions.udf.CIQ($A515,"IQ_EBITDA_INT",IQ_LTM,IQ_TODAY,"CHP"))</f>
        <v/>
      </c>
      <c r="S515" s="28" t="str">
        <f>IF($A515="","",_xll.ciqfunctions.udf.CIQ($A515,"IQ_FFO_TOTAL_DEBT",IQ_LTM,IQ_TODAY,"CHP"))</f>
        <v/>
      </c>
      <c r="T515" s="28" t="str">
        <f>IF($A515="","",_xll.ciqfunctions.udf.CIQ($A515,"IQ_NET_DEBT_EBITDA",IQ_LTM,IQ_TODAY,"CHP"))</f>
        <v/>
      </c>
      <c r="U515" s="28" t="str">
        <f>IF($A515="","",_xll.ciqfunctions.udf.CIQ($A515,"IQ_TOTAL_DEBT_CAP",IQ_LTM,IQ_TODAY,"CHP"))</f>
        <v/>
      </c>
      <c r="V515" s="28" t="str">
        <f>IF($A515="","",_xll.ciqfunctions.udf.CIQ($A515,"IQ_DEBT_TOTAL_LIAB",IQ_LTM,IQ_TODAY,"CHP"))</f>
        <v/>
      </c>
      <c r="W515" s="28" t="str">
        <f>IF($A515="","",_xll.ciqfunctions.udf.CIQ($A515,"IQ_TOTAL_DEBT_TOTAL_REV",IQ_LTM,IQ_TODAY,"CHP"))</f>
        <v/>
      </c>
      <c r="Y515" s="28" t="str">
        <f>IF($A515="","",_xll.ciqfunctions.udf.CIQ($A515,"IQ_FFO_PLUS_CASH_ST_DEBT",IQ_LTM,IQ_TODAY,"CHP"))</f>
        <v/>
      </c>
      <c r="Z515" s="28" t="str">
        <f>IF($A515="","",_xll.ciqfunctions.udf.CIQ($A515,"IQ_FFO_GROSS_PROFIT",IQ_LTM,IQ_TODAY,"CHP"))</f>
        <v/>
      </c>
      <c r="AA515" s="28" t="str">
        <f>IF($A515="","",_xll.ciqfunctions.udf.CIQ($A515,"IQ_BASIC_DEFENSE_INTERVAL",IQ_LTM,IQ_TODAY,"CHP"))</f>
        <v/>
      </c>
      <c r="AB515" s="28" t="str">
        <f>IF($A515="","",_xll.ciqfunctions.udf.CIQ($A515,"IQ_CURRENT_RATIO",IQ_LTM,IQ_TODAY,"CHP"))</f>
        <v/>
      </c>
      <c r="AC515" s="28" t="str">
        <f>IF($A515="","",_xll.ciqfunctions.udf.CIQ($A515,"IQ_QUICK_RATIO",IQ_LTM,IQ_TODAY,"CHP"))</f>
        <v/>
      </c>
    </row>
    <row r="516" spans="1:29" ht="12.75" customHeight="1" x14ac:dyDescent="0.2">
      <c r="C516" s="37" t="str">
        <f>IF($A516="","",_xll.ciqfunctions.udf.CIQ($A516,"IQ_PERIODDATE",IQ_LTM,IQ_TODAY,"CHP"))</f>
        <v/>
      </c>
      <c r="D516" s="28" t="str">
        <f>IF($A516="","",_xll.ciqfunctions.udf.CIQ($A516,"IQ_TOTAL_REV",IQ_LTM,IQ_TODAY,"CHP",,$B$4))</f>
        <v/>
      </c>
      <c r="E516" s="28" t="str">
        <f>IF($A516="","",_xll.ciqfunctions.udf.CIQ($A516,"IQ_TOTAL_EQUITY",IQ_LTM,IQ_TODAY,"CHP",,$B$4))</f>
        <v/>
      </c>
      <c r="F516" s="28" t="str">
        <f>IF($A516="","",_xll.ciqfunctions.udf.CIQ($A516,"IQ_RETURN_CAPITAL_CHP",IQ_LTM,IQ_TODAY,"CHP"))</f>
        <v/>
      </c>
      <c r="G516" s="28" t="str">
        <f>IF($A516="","",_xll.ciqfunctions.udf.CIQ($A516,"IQ_RECURRING_EARN_ASSETS",IQ_LTM,IQ_TODAY,"CHP"))</f>
        <v/>
      </c>
      <c r="H516" s="28" t="str">
        <f>IF($A516="","",_xll.ciqfunctions.udf.CIQ($A516,"IQ_NET_WORKING_CAP_REV",IQ_LTM,IQ_TODAY,"CHP"))</f>
        <v/>
      </c>
      <c r="I516" s="28" t="str">
        <f>IF($A516="","",_xll.ciqfunctions.udf.CIQ($A516,"IQ_ASSET_TURNOVER",IQ_LTM,IQ_TODAY,"CHP"))</f>
        <v/>
      </c>
      <c r="J516" s="28" t="str">
        <f>IF($A516="","",_xll.ciqfunctions.udf.CIQ($A516,"IQ_INTAN_ASSETS_REV",IQ_LTM,IQ_TODAY,"CHP"))</f>
        <v/>
      </c>
      <c r="K516" s="28" t="str">
        <f>IF($A516="","",_xll.ciqfunctions.udf.CIQ($A516,"IQ_NET_WORKING_CAP_TOTAL_ASSETS",IQ_LTM,IQ_TODAY,"CHP"))</f>
        <v/>
      </c>
      <c r="L516" s="28" t="str">
        <f>IF($A516="","",_xll.ciqfunctions.udf.CIQ($A516,"IQ_AP_AR",IQ_LTM,IQ_TODAY,"CHP"))</f>
        <v/>
      </c>
      <c r="M516" s="28" t="str">
        <f>IF($A516="","",_xll.ciqfunctions.udf.CIQ($A516,"IQ_MGMT_RATE_RETURN",IQ_LTM,IQ_TODAY,"CHP"))</f>
        <v/>
      </c>
      <c r="N516" s="28" t="str">
        <f>IF($A516="","",_xll.ciqfunctions.udf.CIQ($A516,"IQ_GROSS_MARGIN",IQ_LTM,IQ_TODAY,"CHP"))</f>
        <v/>
      </c>
      <c r="O516" s="28" t="str">
        <f>IF($A516="","",_xll.ciqfunctions.udf.CIQ($A516,"IQ_EBITDA_MARGIN",IQ_LTM,IQ_TODAY,"CHP"))</f>
        <v/>
      </c>
      <c r="Q516" s="28" t="str">
        <f>IF($A516="","",_xll.ciqfunctions.udf.CIQ($A516,"IQ_FFO_INT",IQ_LTM,IQ_TODAY,"CHP"))</f>
        <v/>
      </c>
      <c r="R516" s="28" t="str">
        <f>IF($A516="","",_xll.ciqfunctions.udf.CIQ($A516,"IQ_EBITDA_INT",IQ_LTM,IQ_TODAY,"CHP"))</f>
        <v/>
      </c>
      <c r="S516" s="28" t="str">
        <f>IF($A516="","",_xll.ciqfunctions.udf.CIQ($A516,"IQ_FFO_TOTAL_DEBT",IQ_LTM,IQ_TODAY,"CHP"))</f>
        <v/>
      </c>
      <c r="T516" s="28" t="str">
        <f>IF($A516="","",_xll.ciqfunctions.udf.CIQ($A516,"IQ_NET_DEBT_EBITDA",IQ_LTM,IQ_TODAY,"CHP"))</f>
        <v/>
      </c>
      <c r="U516" s="28" t="str">
        <f>IF($A516="","",_xll.ciqfunctions.udf.CIQ($A516,"IQ_TOTAL_DEBT_CAP",IQ_LTM,IQ_TODAY,"CHP"))</f>
        <v/>
      </c>
      <c r="V516" s="28" t="str">
        <f>IF($A516="","",_xll.ciqfunctions.udf.CIQ($A516,"IQ_DEBT_TOTAL_LIAB",IQ_LTM,IQ_TODAY,"CHP"))</f>
        <v/>
      </c>
      <c r="W516" s="28" t="str">
        <f>IF($A516="","",_xll.ciqfunctions.udf.CIQ($A516,"IQ_TOTAL_DEBT_TOTAL_REV",IQ_LTM,IQ_TODAY,"CHP"))</f>
        <v/>
      </c>
      <c r="Y516" s="28" t="str">
        <f>IF($A516="","",_xll.ciqfunctions.udf.CIQ($A516,"IQ_FFO_PLUS_CASH_ST_DEBT",IQ_LTM,IQ_TODAY,"CHP"))</f>
        <v/>
      </c>
      <c r="Z516" s="28" t="str">
        <f>IF($A516="","",_xll.ciqfunctions.udf.CIQ($A516,"IQ_FFO_GROSS_PROFIT",IQ_LTM,IQ_TODAY,"CHP"))</f>
        <v/>
      </c>
      <c r="AA516" s="28" t="str">
        <f>IF($A516="","",_xll.ciqfunctions.udf.CIQ($A516,"IQ_BASIC_DEFENSE_INTERVAL",IQ_LTM,IQ_TODAY,"CHP"))</f>
        <v/>
      </c>
      <c r="AB516" s="28" t="str">
        <f>IF($A516="","",_xll.ciqfunctions.udf.CIQ($A516,"IQ_CURRENT_RATIO",IQ_LTM,IQ_TODAY,"CHP"))</f>
        <v/>
      </c>
      <c r="AC516" s="28" t="str">
        <f>IF($A516="","",_xll.ciqfunctions.udf.CIQ($A516,"IQ_QUICK_RATIO",IQ_LTM,IQ_TODAY,"CHP"))</f>
        <v/>
      </c>
    </row>
    <row r="517" spans="1:29" ht="12.75" customHeight="1" x14ac:dyDescent="0.2">
      <c r="C517" s="37" t="str">
        <f>IF($A517="","",_xll.ciqfunctions.udf.CIQ($A517,"IQ_PERIODDATE",IQ_LTM,IQ_TODAY,"CHP"))</f>
        <v/>
      </c>
      <c r="D517" s="28" t="str">
        <f>IF($A517="","",_xll.ciqfunctions.udf.CIQ($A517,"IQ_TOTAL_REV",IQ_LTM,IQ_TODAY,"CHP",,$B$4))</f>
        <v/>
      </c>
      <c r="E517" s="28" t="str">
        <f>IF($A517="","",_xll.ciqfunctions.udf.CIQ($A517,"IQ_TOTAL_EQUITY",IQ_LTM,IQ_TODAY,"CHP",,$B$4))</f>
        <v/>
      </c>
      <c r="F517" s="28" t="str">
        <f>IF($A517="","",_xll.ciqfunctions.udf.CIQ($A517,"IQ_RETURN_CAPITAL_CHP",IQ_LTM,IQ_TODAY,"CHP"))</f>
        <v/>
      </c>
      <c r="G517" s="28" t="str">
        <f>IF($A517="","",_xll.ciqfunctions.udf.CIQ($A517,"IQ_RECURRING_EARN_ASSETS",IQ_LTM,IQ_TODAY,"CHP"))</f>
        <v/>
      </c>
      <c r="H517" s="28" t="str">
        <f>IF($A517="","",_xll.ciqfunctions.udf.CIQ($A517,"IQ_NET_WORKING_CAP_REV",IQ_LTM,IQ_TODAY,"CHP"))</f>
        <v/>
      </c>
      <c r="I517" s="28" t="str">
        <f>IF($A517="","",_xll.ciqfunctions.udf.CIQ($A517,"IQ_ASSET_TURNOVER",IQ_LTM,IQ_TODAY,"CHP"))</f>
        <v/>
      </c>
      <c r="J517" s="28" t="str">
        <f>IF($A517="","",_xll.ciqfunctions.udf.CIQ($A517,"IQ_INTAN_ASSETS_REV",IQ_LTM,IQ_TODAY,"CHP"))</f>
        <v/>
      </c>
      <c r="K517" s="28" t="str">
        <f>IF($A517="","",_xll.ciqfunctions.udf.CIQ($A517,"IQ_NET_WORKING_CAP_TOTAL_ASSETS",IQ_LTM,IQ_TODAY,"CHP"))</f>
        <v/>
      </c>
      <c r="L517" s="28" t="str">
        <f>IF($A517="","",_xll.ciqfunctions.udf.CIQ($A517,"IQ_AP_AR",IQ_LTM,IQ_TODAY,"CHP"))</f>
        <v/>
      </c>
      <c r="M517" s="28" t="str">
        <f>IF($A517="","",_xll.ciqfunctions.udf.CIQ($A517,"IQ_MGMT_RATE_RETURN",IQ_LTM,IQ_TODAY,"CHP"))</f>
        <v/>
      </c>
      <c r="N517" s="28" t="str">
        <f>IF($A517="","",_xll.ciqfunctions.udf.CIQ($A517,"IQ_GROSS_MARGIN",IQ_LTM,IQ_TODAY,"CHP"))</f>
        <v/>
      </c>
      <c r="O517" s="28" t="str">
        <f>IF($A517="","",_xll.ciqfunctions.udf.CIQ($A517,"IQ_EBITDA_MARGIN",IQ_LTM,IQ_TODAY,"CHP"))</f>
        <v/>
      </c>
      <c r="Q517" s="28" t="str">
        <f>IF($A517="","",_xll.ciqfunctions.udf.CIQ($A517,"IQ_FFO_INT",IQ_LTM,IQ_TODAY,"CHP"))</f>
        <v/>
      </c>
      <c r="R517" s="28" t="str">
        <f>IF($A517="","",_xll.ciqfunctions.udf.CIQ($A517,"IQ_EBITDA_INT",IQ_LTM,IQ_TODAY,"CHP"))</f>
        <v/>
      </c>
      <c r="S517" s="28" t="str">
        <f>IF($A517="","",_xll.ciqfunctions.udf.CIQ($A517,"IQ_FFO_TOTAL_DEBT",IQ_LTM,IQ_TODAY,"CHP"))</f>
        <v/>
      </c>
      <c r="T517" s="28" t="str">
        <f>IF($A517="","",_xll.ciqfunctions.udf.CIQ($A517,"IQ_NET_DEBT_EBITDA",IQ_LTM,IQ_TODAY,"CHP"))</f>
        <v/>
      </c>
      <c r="U517" s="28" t="str">
        <f>IF($A517="","",_xll.ciqfunctions.udf.CIQ($A517,"IQ_TOTAL_DEBT_CAP",IQ_LTM,IQ_TODAY,"CHP"))</f>
        <v/>
      </c>
      <c r="V517" s="28" t="str">
        <f>IF($A517="","",_xll.ciqfunctions.udf.CIQ($A517,"IQ_DEBT_TOTAL_LIAB",IQ_LTM,IQ_TODAY,"CHP"))</f>
        <v/>
      </c>
      <c r="W517" s="28" t="str">
        <f>IF($A517="","",_xll.ciqfunctions.udf.CIQ($A517,"IQ_TOTAL_DEBT_TOTAL_REV",IQ_LTM,IQ_TODAY,"CHP"))</f>
        <v/>
      </c>
      <c r="Y517" s="28" t="str">
        <f>IF($A517="","",_xll.ciqfunctions.udf.CIQ($A517,"IQ_FFO_PLUS_CASH_ST_DEBT",IQ_LTM,IQ_TODAY,"CHP"))</f>
        <v/>
      </c>
      <c r="Z517" s="28" t="str">
        <f>IF($A517="","",_xll.ciqfunctions.udf.CIQ($A517,"IQ_FFO_GROSS_PROFIT",IQ_LTM,IQ_TODAY,"CHP"))</f>
        <v/>
      </c>
      <c r="AA517" s="28" t="str">
        <f>IF($A517="","",_xll.ciqfunctions.udf.CIQ($A517,"IQ_BASIC_DEFENSE_INTERVAL",IQ_LTM,IQ_TODAY,"CHP"))</f>
        <v/>
      </c>
      <c r="AB517" s="28" t="str">
        <f>IF($A517="","",_xll.ciqfunctions.udf.CIQ($A517,"IQ_CURRENT_RATIO",IQ_LTM,IQ_TODAY,"CHP"))</f>
        <v/>
      </c>
      <c r="AC517" s="28" t="str">
        <f>IF($A517="","",_xll.ciqfunctions.udf.CIQ($A517,"IQ_QUICK_RATIO",IQ_LTM,IQ_TODAY,"CHP"))</f>
        <v/>
      </c>
    </row>
    <row r="519" spans="1:29" ht="12.75" customHeight="1" x14ac:dyDescent="0.2">
      <c r="A519" s="4"/>
    </row>
    <row r="520" spans="1:29" ht="12.75" customHeight="1" x14ac:dyDescent="0.2">
      <c r="A520"/>
    </row>
    <row r="521" spans="1:29" ht="12.75" customHeight="1" x14ac:dyDescent="0.2">
      <c r="A521"/>
    </row>
  </sheetData>
  <mergeCells count="54">
    <mergeCell ref="AB16:AB17"/>
    <mergeCell ref="AC16:AC17"/>
    <mergeCell ref="V16:V17"/>
    <mergeCell ref="W16:W17"/>
    <mergeCell ref="X16:X17"/>
    <mergeCell ref="Y16:Y17"/>
    <mergeCell ref="Z16:Z17"/>
    <mergeCell ref="AA16:AA17"/>
    <mergeCell ref="U16:U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AC6:AC7"/>
    <mergeCell ref="P6:P7"/>
    <mergeCell ref="X6:X7"/>
    <mergeCell ref="C16:C17"/>
    <mergeCell ref="D16:D17"/>
    <mergeCell ref="E16:E17"/>
    <mergeCell ref="F16:F17"/>
    <mergeCell ref="G16:G17"/>
    <mergeCell ref="H16:H17"/>
    <mergeCell ref="I16:I17"/>
    <mergeCell ref="V6:V7"/>
    <mergeCell ref="W6:W7"/>
    <mergeCell ref="Y6:Y7"/>
    <mergeCell ref="Z6:Z7"/>
    <mergeCell ref="AA6:AA7"/>
    <mergeCell ref="AB6:AB7"/>
    <mergeCell ref="U6:U7"/>
    <mergeCell ref="I6:I7"/>
    <mergeCell ref="J6:J7"/>
    <mergeCell ref="K6:K7"/>
    <mergeCell ref="L6:L7"/>
    <mergeCell ref="M6:M7"/>
    <mergeCell ref="N6:N7"/>
    <mergeCell ref="O6:O7"/>
    <mergeCell ref="Q6:Q7"/>
    <mergeCell ref="R6:R7"/>
    <mergeCell ref="S6:S7"/>
    <mergeCell ref="T6:T7"/>
    <mergeCell ref="H6:H7"/>
    <mergeCell ref="C6:C7"/>
    <mergeCell ref="D6:D7"/>
    <mergeCell ref="E6:E7"/>
    <mergeCell ref="F6:F7"/>
    <mergeCell ref="G6:G7"/>
  </mergeCells>
  <pageMargins left="0.7" right="0.7" top="0.75" bottom="0.75" header="0.3" footer="0.3"/>
  <pageSetup scale="35" orientation="portrait" r:id="rId1"/>
  <rowBreaks count="1" manualBreakCount="1">
    <brk id="55" max="28" man="1"/>
  </rowBreaks>
  <colBreaks count="1" manualBreakCount="1">
    <brk id="15" max="5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B61"/>
  <sheetViews>
    <sheetView showGridLines="0" workbookViewId="0"/>
  </sheetViews>
  <sheetFormatPr defaultColWidth="9" defaultRowHeight="12.75" x14ac:dyDescent="0.2"/>
  <cols>
    <col min="1" max="1" width="21" style="5" customWidth="1"/>
    <col min="2" max="2" width="12.625" style="5" customWidth="1"/>
    <col min="3" max="5" width="9" style="5"/>
    <col min="6" max="6" width="21" style="5" customWidth="1"/>
    <col min="7" max="16384" width="9" style="5"/>
  </cols>
  <sheetData>
    <row r="1" spans="1:28" ht="30" x14ac:dyDescent="0.4">
      <c r="A1" s="8" t="str">
        <f>INDEX('Language Index'!$A$8:$A$10000,MATCH("CREDIT HEALTH PANEL AGGREGATES",'Language Index'!$B$8:$B$10000,0))</f>
        <v>CREDIT HEALTH PANEL AGGREGATES</v>
      </c>
      <c r="B1" s="9"/>
      <c r="C1" s="9"/>
      <c r="D1" s="9"/>
      <c r="E1" s="9"/>
      <c r="F1" s="9"/>
      <c r="G1" s="9"/>
      <c r="H1" s="9"/>
      <c r="I1" s="9"/>
      <c r="J1" s="9"/>
    </row>
    <row r="2" spans="1:28" x14ac:dyDescent="0.2">
      <c r="B2" s="2"/>
      <c r="Z2" s="57">
        <v>1</v>
      </c>
      <c r="AA2" s="57" t="str">
        <f>INDEX('Language Index'!$A$8:$A$10000,MATCH("Avg",'Language Index'!$B$8:$B$10000,0))</f>
        <v>Avg</v>
      </c>
      <c r="AB2" s="57" t="s">
        <v>186</v>
      </c>
    </row>
    <row r="3" spans="1:28" x14ac:dyDescent="0.2">
      <c r="A3" s="1" t="str">
        <f>INDEX('Language Index'!$A$8:$A$10000,MATCH("List ID",'Language Index'!$B$8:$B$10000,0))</f>
        <v>List ID</v>
      </c>
      <c r="B3" s="2" t="str">
        <f>_xll.ciqfunctions.udf.CIQ("IBM","IQ_GICS_PEER_LIST_ID")</f>
        <v>IQ217168020</v>
      </c>
      <c r="Z3" s="57">
        <v>2</v>
      </c>
      <c r="AA3" s="57" t="str">
        <f>INDEX('Language Index'!$A$8:$A$10000,MATCH("Med",'Language Index'!$B$8:$B$10000,0))</f>
        <v>Med</v>
      </c>
      <c r="AB3" s="57" t="s">
        <v>187</v>
      </c>
    </row>
    <row r="4" spans="1:28" x14ac:dyDescent="0.2">
      <c r="A4" s="1" t="str">
        <f>INDEX('Language Index'!$A$8:$A$10000,MATCH("Currency",'Language Index'!$B$8:$B$10000,0))</f>
        <v>Currency</v>
      </c>
      <c r="B4" s="2" t="s">
        <v>10</v>
      </c>
      <c r="Z4" s="57">
        <v>3</v>
      </c>
      <c r="AA4" s="57" t="str">
        <f>INDEX('Language Index'!$A$8:$A$10000,MATCH("Max",'Language Index'!$B$8:$B$10000,0))</f>
        <v>Max</v>
      </c>
      <c r="AB4" s="57" t="s">
        <v>188</v>
      </c>
    </row>
    <row r="5" spans="1:28" ht="14.25" x14ac:dyDescent="0.2">
      <c r="A5" s="11" t="str">
        <f>INDEX('Language Index'!$A$8:$A$10000,MATCH("Result Type",'Language Index'!$B$8:$B$10000,0))</f>
        <v>Result Type</v>
      </c>
      <c r="B5"/>
      <c r="Z5" s="57">
        <v>4</v>
      </c>
      <c r="AA5" s="57" t="str">
        <f>INDEX('Language Index'!$A$8:$A$10000,MATCH("Min",'Language Index'!$B$8:$B$10000,0))</f>
        <v>Min</v>
      </c>
      <c r="AB5" s="57" t="s">
        <v>128</v>
      </c>
    </row>
    <row r="6" spans="1:28" x14ac:dyDescent="0.2">
      <c r="C6" s="3"/>
      <c r="H6" s="3"/>
      <c r="Z6" s="57"/>
      <c r="AA6" s="57">
        <v>4</v>
      </c>
    </row>
    <row r="7" spans="1:28" x14ac:dyDescent="0.2">
      <c r="A7" s="1" t="str">
        <f>INDEX('Language Index'!$A$8:$A$10000,MATCH("Single Value",'Language Index'!$B$8:$B$10000,0))</f>
        <v>Single Value</v>
      </c>
      <c r="B7" s="13">
        <f>_xll.ciqfunctions.udf.CIQAGG($B$3,"IQ_TOTAL_REV",IQ_LTM,,"CHP",,$B$4,,$AA$7)</f>
        <v>21313.600630000001</v>
      </c>
      <c r="C7" s="6"/>
      <c r="F7" s="11" t="str">
        <f>INDEX('Language Index'!$A$8:$A$10000,MATCH("Range",'Language Index'!$B$8:$B$10000,0))</f>
        <v>Range</v>
      </c>
      <c r="G7" s="16" t="str">
        <f>_xll.ciqfunctions.udf.CIQAGGRANGEA($B$3,"IQ_TOTAL_REV",IQ_LTM-2,,"CHP",,$B$4,,$AA$7,$AA$9)</f>
        <v>Total Rev</v>
      </c>
      <c r="H7" s="10">
        <f>_xll.ciqfunctions.udf.CIQAGG("IQ217168020", "IQ_TOTAL_REV", IQ_LTM-2, , "CHP", "P", "USD", , "Min", "Total Rev")</f>
        <v>20006.141670000001</v>
      </c>
      <c r="I7" s="10">
        <f>_xll.ciqfunctions.udf.CIQAGG("IQ217168020", "IQ_TOTAL_REV", IQ_LTM-1, , "CHP", "P", "USD", , "Min", "Total Rev")</f>
        <v>20432.965039999999</v>
      </c>
      <c r="J7" s="10">
        <f>_xll.ciqfunctions.udf.CIQAGG("IQ217168020", "IQ_TOTAL_REV", IQ_LTM, , "CHP", "P", "USD", , "Min", "Total Rev")</f>
        <v>21313.600630000001</v>
      </c>
      <c r="L7" s="10"/>
      <c r="AA7" s="57" t="str">
        <f>VLOOKUP($AA$6,$Z$2:$AB$5,3,FALSE)</f>
        <v>Min</v>
      </c>
    </row>
    <row r="8" spans="1:28" x14ac:dyDescent="0.2">
      <c r="C8" s="6"/>
      <c r="H8" s="15"/>
    </row>
    <row r="9" spans="1:28" x14ac:dyDescent="0.2">
      <c r="A9" s="7" t="str">
        <f>INDEX('Language Index'!$A$8:$A$10000,MATCH("Formula Syntax",'Language Index'!$B$8:$B$10000,0))</f>
        <v>Formula Syntax</v>
      </c>
      <c r="C9" s="6"/>
      <c r="F9" s="7" t="str">
        <f>INDEX('Language Index'!$A$8:$A$10000,MATCH("Formula Syntax",'Language Index'!$B$8:$B$10000,0))</f>
        <v>Formula Syntax</v>
      </c>
      <c r="AA9" s="57" t="str">
        <f>INDEX('Language Index'!$A$8:$A$10000,MATCH("Total Rev",'Language Index'!$B$8:$B$10000,0))</f>
        <v>Total Rev</v>
      </c>
    </row>
    <row r="10" spans="1:28" x14ac:dyDescent="0.2">
      <c r="A10" s="4" t="str">
        <f>INDEX('Language Index'!$A$8:$A$10000,MATCH("Parameter 1",'Language Index'!$B$8:$B$10000,0))</f>
        <v>Parameter 1</v>
      </c>
      <c r="B10" s="4" t="str">
        <f>INDEX('Language Index'!$A$8:$A$10000,MATCH("List ID",'Language Index'!$B$8:$B$10000,0))</f>
        <v>List ID</v>
      </c>
      <c r="C10" s="6"/>
      <c r="F10" s="4" t="str">
        <f>INDEX('Language Index'!$A$8:$A$10000,MATCH("Parameter 1",'Language Index'!$B$8:$B$10000,0))</f>
        <v>Parameter 1</v>
      </c>
      <c r="G10" s="4" t="str">
        <f>INDEX('Language Index'!$A$8:$A$10000,MATCH("List ID",'Language Index'!$B$8:$B$10000,0))</f>
        <v>List ID</v>
      </c>
    </row>
    <row r="11" spans="1:28" x14ac:dyDescent="0.2">
      <c r="A11" s="4" t="str">
        <f>INDEX('Language Index'!$A$8:$A$10000,MATCH("Parameter 2",'Language Index'!$B$8:$B$10000,0))</f>
        <v>Parameter 2</v>
      </c>
      <c r="B11" s="4" t="str">
        <f>INDEX('Language Index'!$A$8:$A$10000,MATCH("Metric",'Language Index'!$B$8:$B$10000,0))</f>
        <v>Metric</v>
      </c>
      <c r="C11" s="6"/>
      <c r="F11" s="4" t="str">
        <f>INDEX('Language Index'!$A$8:$A$10000,MATCH("Parameter 2",'Language Index'!$B$8:$B$10000,0))</f>
        <v>Parameter 2</v>
      </c>
      <c r="G11" s="4" t="str">
        <f>INDEX('Language Index'!$A$8:$A$10000,MATCH("Metric",'Language Index'!$B$8:$B$10000,0))</f>
        <v>Metric</v>
      </c>
    </row>
    <row r="12" spans="1:28" x14ac:dyDescent="0.2">
      <c r="A12" s="4" t="str">
        <f>INDEX('Language Index'!$A$8:$A$10000,MATCH("Parameter 3",'Language Index'!$B$8:$B$10000,0))</f>
        <v>Parameter 3</v>
      </c>
      <c r="B12" s="4" t="str">
        <f>INDEX('Language Index'!$A$8:$A$10000,MATCH("Period (LTM to LTM-5)",'Language Index'!$B$8:$B$10000,0))</f>
        <v>Period (LTM to LTM-5)</v>
      </c>
      <c r="F12" s="4" t="str">
        <f>INDEX('Language Index'!$A$8:$A$10000,MATCH("Parameter 3",'Language Index'!$B$8:$B$10000,0))</f>
        <v>Parameter 3</v>
      </c>
      <c r="G12" s="4" t="str">
        <f>INDEX('Language Index'!$A$8:$A$10000,MATCH("Starting Period (LTM to LTM-5)",'Language Index'!$B$8:$B$10000,0))</f>
        <v>Starting Period (LTM to LTM-5)</v>
      </c>
    </row>
    <row r="13" spans="1:28" x14ac:dyDescent="0.2">
      <c r="A13" s="4" t="str">
        <f>INDEX('Language Index'!$A$8:$A$10000,MATCH("Parameter 4",'Language Index'!$B$8:$B$10000,0))</f>
        <v>Parameter 4</v>
      </c>
      <c r="B13" s="4" t="str">
        <f>INDEX('Language Index'!$A$8:$A$10000,MATCH("Blank",'Language Index'!$B$8:$B$10000,0))</f>
        <v>Blank</v>
      </c>
      <c r="F13" s="4" t="str">
        <f>INDEX('Language Index'!$A$8:$A$10000,MATCH("Parameter 4",'Language Index'!$B$8:$B$10000,0))</f>
        <v>Parameter 4</v>
      </c>
      <c r="G13" s="4" t="str">
        <f>INDEX('Language Index'!$A$8:$A$10000,MATCH("Blank",'Language Index'!$B$8:$B$10000,0))</f>
        <v>Blank</v>
      </c>
    </row>
    <row r="14" spans="1:28" x14ac:dyDescent="0.2">
      <c r="A14" s="4" t="str">
        <f>INDEX('Language Index'!$A$8:$A$10000,MATCH("Parameter 5",'Language Index'!$B$8:$B$10000,0))</f>
        <v>Parameter 5</v>
      </c>
      <c r="B14" s="4" t="str">
        <f>INDEX('Language Index'!$A$8:$A$10000,MATCH("Filing Version: CHP only",'Language Index'!$B$8:$B$10000,0))</f>
        <v>Filing Version: CHP only</v>
      </c>
      <c r="F14" s="4" t="str">
        <f>INDEX('Language Index'!$A$8:$A$10000,MATCH("Parameter 5",'Language Index'!$B$8:$B$10000,0))</f>
        <v>Parameter 5</v>
      </c>
      <c r="G14" s="4" t="str">
        <f>INDEX('Language Index'!$A$8:$A$10000,MATCH("Filing Version: CHP only",'Language Index'!$B$8:$B$10000,0))</f>
        <v>Filing Version: CHP only</v>
      </c>
    </row>
    <row r="15" spans="1:28" x14ac:dyDescent="0.2">
      <c r="A15" s="4" t="str">
        <f>INDEX('Language Index'!$A$8:$A$10000,MATCH("Parameter 6",'Language Index'!$B$8:$B$10000,0))</f>
        <v>Parameter 6</v>
      </c>
      <c r="B15" s="4" t="str">
        <f>INDEX('Language Index'!$A$8:$A$10000,MATCH("Blank",'Language Index'!$B$8:$B$10000,0))</f>
        <v>Blank</v>
      </c>
      <c r="F15" s="4" t="str">
        <f>INDEX('Language Index'!$A$8:$A$10000,MATCH("Parameter 6",'Language Index'!$B$8:$B$10000,0))</f>
        <v>Parameter 6</v>
      </c>
      <c r="G15" s="4" t="str">
        <f>INDEX('Language Index'!$A$8:$A$10000,MATCH("Blank",'Language Index'!$B$8:$B$10000,0))</f>
        <v>Blank</v>
      </c>
    </row>
    <row r="16" spans="1:28" x14ac:dyDescent="0.2">
      <c r="A16" s="4" t="str">
        <f>INDEX('Language Index'!$A$8:$A$10000,MATCH("Parameter 7",'Language Index'!$B$8:$B$10000,0))</f>
        <v>Parameter 7</v>
      </c>
      <c r="B16" s="5" t="str">
        <f>INDEX('Language Index'!$A$8:$A$10000,MATCH("Currency",'Language Index'!$B$8:$B$10000,0))</f>
        <v>Currency</v>
      </c>
      <c r="F16" s="4" t="str">
        <f>INDEX('Language Index'!$A$8:$A$10000,MATCH("Parameter 7",'Language Index'!$B$8:$B$10000,0))</f>
        <v>Parameter 7</v>
      </c>
      <c r="G16" s="5" t="str">
        <f>INDEX('Language Index'!$A$8:$A$10000,MATCH("Currency",'Language Index'!$B$8:$B$10000,0))</f>
        <v>Currency</v>
      </c>
    </row>
    <row r="17" spans="1:7" x14ac:dyDescent="0.2">
      <c r="A17" s="4" t="str">
        <f>INDEX('Language Index'!$A$8:$A$10000,MATCH("Parameter 8",'Language Index'!$B$8:$B$10000,0))</f>
        <v>Parameter 8</v>
      </c>
      <c r="B17" s="5" t="str">
        <f>INDEX('Language Index'!$A$8:$A$10000,MATCH("Blank",'Language Index'!$B$8:$B$10000,0))</f>
        <v>Blank</v>
      </c>
      <c r="F17" s="4" t="str">
        <f>INDEX('Language Index'!$A$8:$A$10000,MATCH("Parameter 8",'Language Index'!$B$8:$B$10000,0))</f>
        <v>Parameter 8</v>
      </c>
      <c r="G17" s="5" t="str">
        <f>INDEX('Language Index'!$A$8:$A$10000,MATCH("Blank",'Language Index'!$B$8:$B$10000,0))</f>
        <v>Blank</v>
      </c>
    </row>
    <row r="18" spans="1:7" x14ac:dyDescent="0.2">
      <c r="A18" s="4" t="str">
        <f>INDEX('Language Index'!$A$8:$A$10000,MATCH("Parameter 9",'Language Index'!$B$8:$B$10000,0))</f>
        <v>Parameter 9</v>
      </c>
      <c r="B18" s="5" t="str">
        <f>INDEX('Language Index'!$A$8:$A$10000,MATCH("Result Type",'Language Index'!$B$8:$B$10000,0))</f>
        <v>Result Type</v>
      </c>
      <c r="F18" s="4" t="str">
        <f>INDEX('Language Index'!$A$8:$A$10000,MATCH("Parameter 9",'Language Index'!$B$8:$B$10000,0))</f>
        <v>Parameter 9</v>
      </c>
      <c r="G18" s="5" t="str">
        <f>INDEX('Language Index'!$A$8:$A$10000,MATCH("Result Type",'Language Index'!$B$8:$B$10000,0))</f>
        <v>Result Type</v>
      </c>
    </row>
    <row r="19" spans="1:7" x14ac:dyDescent="0.2">
      <c r="F19" s="4" t="str">
        <f>INDEX('Language Index'!$A$8:$A$10000,MATCH("Parameter 10",'Language Index'!$B$8:$B$10000,0))</f>
        <v>Parameter 10</v>
      </c>
      <c r="G19" s="5" t="str">
        <f>INDEX('Language Index'!$A$8:$A$10000,MATCH("Label",'Language Index'!$B$8:$B$10000,0))</f>
        <v>Label</v>
      </c>
    </row>
    <row r="21" spans="1:7" x14ac:dyDescent="0.2">
      <c r="A21" s="7" t="str">
        <f>INDEX('Language Index'!$A$8:$A$10000,MATCH("Parameter Requirements",'Language Index'!$B$8:$B$10000,0))</f>
        <v>Parameter Requirements</v>
      </c>
      <c r="F21" s="7" t="str">
        <f>INDEX('Language Index'!$A$8:$A$10000,MATCH("Parameter Requirements",'Language Index'!$B$8:$B$10000,0))</f>
        <v>Parameter Requirements</v>
      </c>
    </row>
    <row r="22" spans="1:7" x14ac:dyDescent="0.2">
      <c r="A22" s="5" t="str">
        <f>INDEX('Language Index'!$A$8:$A$10000,MATCH("Parameters 1, 2, and 5 must be specified",'Language Index'!$B$8:$B$10000,0))</f>
        <v>Parameters 1, 2, and 5 must be specified</v>
      </c>
      <c r="F22" s="5" t="str">
        <f>INDEX('Language Index'!$A$8:$A$10000,MATCH("Parameters 1, 2, and 5 must be specified",'Language Index'!$B$8:$B$10000,0))</f>
        <v>Parameters 1, 2, and 5 must be specified</v>
      </c>
    </row>
    <row r="23" spans="1:7" x14ac:dyDescent="0.2">
      <c r="A23" s="14" t="str">
        <f>INDEX('Language Index'!$A$8:$A$10000,MATCH("In Parameter 1, you may use:",'Language Index'!$B$8:$B$10000,0))</f>
        <v>In Parameter 1, you may use:</v>
      </c>
      <c r="F23" s="14" t="str">
        <f>INDEX('Language Index'!$A$8:$A$10000,MATCH("In Parameter 1, you may use:",'Language Index'!$B$8:$B$10000,0))</f>
        <v>In Parameter 1, you may use:</v>
      </c>
    </row>
    <row r="24" spans="1:7" x14ac:dyDescent="0.2">
      <c r="A24" s="14" t="str">
        <f>INDEX('Language Index'!$A$8:$A$10000,MATCH("Selected GICS Peers List, Quick Comp List, Comp Sets, Watchlists, Portfolios",'Language Index'!$B$8:$B$10000,0))</f>
        <v>Selected GICS Peers List, Quick Comp List, Comp Sets, Watchlists, Portfolios</v>
      </c>
      <c r="F24" s="14" t="str">
        <f>INDEX('Language Index'!$A$8:$A$10000,MATCH("Selected GICS Peers List, Quick Comp List, Comp Sets, Watchlists, Portfolios",'Language Index'!$B$8:$B$10000,0))</f>
        <v>Selected GICS Peers List, Quick Comp List, Comp Sets, Watchlists, Portfolios</v>
      </c>
    </row>
    <row r="25" spans="1:7" x14ac:dyDescent="0.2">
      <c r="A25" s="5" t="str">
        <f>INDEX('Language Index'!$A$8:$A$10000,MATCH("Parameter 3 must be LTM, with up to LTM-5 working",'Language Index'!$B$8:$B$10000,0))</f>
        <v>Parameter 3 must be LTM, with up to LTM-5 working</v>
      </c>
      <c r="F25" s="5" t="str">
        <f>INDEX('Language Index'!$A$8:$A$10000,MATCH("Parameter 3 must be LTM, with up to LTM-5 working",'Language Index'!$B$8:$B$10000,0))</f>
        <v>Parameter 3 must be LTM, with up to LTM-5 working</v>
      </c>
    </row>
    <row r="26" spans="1:7" x14ac:dyDescent="0.2">
      <c r="A26" s="14" t="str">
        <f>INDEX('Language Index'!$A$8:$A$10000,MATCH("Note that LTM-1 goes 1 year back for CHP",'Language Index'!$B$8:$B$10000,0))</f>
        <v>Note that LTM-1 goes 1 year back for CHP</v>
      </c>
      <c r="F26" s="14" t="str">
        <f>INDEX('Language Index'!$A$8:$A$10000,MATCH("Note that LTM-1 goes 1 year back for CHP",'Language Index'!$B$8:$B$10000,0))</f>
        <v>Note that LTM-1 goes 1 year back for CHP</v>
      </c>
    </row>
    <row r="27" spans="1:7" x14ac:dyDescent="0.2">
      <c r="A27" s="5" t="str">
        <f>INDEX('Language Index'!$A$8:$A$10000,MATCH("Parameter 7 will default to USD",'Language Index'!$B$8:$B$10000,0))</f>
        <v>Parameter 7 will default to USD</v>
      </c>
      <c r="F27" s="5" t="str">
        <f>INDEX('Language Index'!$A$8:$A$10000,MATCH("Parameter 7 will default to USD",'Language Index'!$B$8:$B$10000,0))</f>
        <v>Parameter 7 will default to USD</v>
      </c>
    </row>
    <row r="28" spans="1:7" x14ac:dyDescent="0.2">
      <c r="A28" s="5" t="str">
        <f>INDEX('Language Index'!$A$8:$A$10000,MATCH("Parameter 8 (Currency Conversion) will always be Current (C)",'Language Index'!$B$8:$B$10000,0))</f>
        <v>Parameter 8 (Currency Conversion) will always be Current (C)</v>
      </c>
      <c r="F28" s="5" t="str">
        <f>INDEX('Language Index'!$A$8:$A$10000,MATCH("Parameter 8 (Currency Conversion) will always be Current (C)",'Language Index'!$B$8:$B$10000,0))</f>
        <v>Parameter 8 (Currency Conversion) will always be Current (C)</v>
      </c>
    </row>
    <row r="29" spans="1:7" x14ac:dyDescent="0.2">
      <c r="A29" s="5" t="str">
        <f>INDEX('Language Index'!$A$8:$A$10000,MATCH("Parameter 9 will default to Avg",'Language Index'!$B$8:$B$10000,0))</f>
        <v>Parameter 9 will default to Avg</v>
      </c>
      <c r="F29" s="5" t="str">
        <f>INDEX('Language Index'!$A$8:$A$10000,MATCH("Parameter 9 will default to Avg",'Language Index'!$B$8:$B$10000,0))</f>
        <v>Parameter 9 will default to Avg</v>
      </c>
    </row>
    <row r="30" spans="1:7" x14ac:dyDescent="0.2">
      <c r="F30" s="5" t="str">
        <f>INDEX('Language Index'!$A$8:$A$10000,MATCH("Parameter 10 will default to nothing if left blank",'Language Index'!$B$8:$B$10000,0))</f>
        <v>Parameter 10 will default to nothing if left blank</v>
      </c>
    </row>
    <row r="31" spans="1:7" x14ac:dyDescent="0.2">
      <c r="A31" s="7" t="str">
        <f>INDEX('Language Index'!$A$8:$A$10000,MATCH("Version Requirements",'Language Index'!$B$8:$B$10000,0))</f>
        <v>Version Requirements</v>
      </c>
    </row>
    <row r="32" spans="1:7" x14ac:dyDescent="0.2">
      <c r="A32" s="5" t="str">
        <f>INDEX('Language Index'!$A$8:$A$10000,MATCH("Available and Visible on Version 8.6 and above",'Language Index'!$B$8:$B$10000,0))</f>
        <v>Available and Visible on Version 8.6 and above</v>
      </c>
    </row>
    <row r="33" spans="1:2" x14ac:dyDescent="0.2">
      <c r="A33" s="12" t="str">
        <f>"- "&amp;INDEX('Language Index'!$A$8:$A$10000,MATCH("Under Financials in Credit Health Panel Dropdown",'Language Index'!$B$8:$B$10000,0))</f>
        <v>- Under Financials in Credit Health Panel Dropdown</v>
      </c>
    </row>
    <row r="35" spans="1:2" x14ac:dyDescent="0.2">
      <c r="A35" s="7" t="str">
        <f>INDEX('Language Index'!$A$8:$A$10000,MATCH("Other Notes",'Language Index'!$B$8:$B$10000,0))</f>
        <v>Other Notes</v>
      </c>
    </row>
    <row r="36" spans="1:2" x14ac:dyDescent="0.2">
      <c r="A36" s="5" t="str">
        <f>INDEX('Language Index'!$A$8:$A$10000,MATCH("Works with RANGE and RANGEA, not RANGEV or RANGEVA",'Language Index'!$B$8:$B$10000,0))</f>
        <v>Works with RANGE and RANGEA, not RANGEV or RANGEVA</v>
      </c>
    </row>
    <row r="38" spans="1:2" x14ac:dyDescent="0.2">
      <c r="A38" s="7" t="str">
        <f>INDEX('Language Index'!$A$8:$A$10000,MATCH("Constituents of List",'Language Index'!$B$8:$B$10000,0))</f>
        <v>Constituents of List</v>
      </c>
      <c r="B38" s="17"/>
    </row>
    <row r="39" spans="1:2" x14ac:dyDescent="0.2">
      <c r="A39" s="18" t="str">
        <f>_xll.ciqfunctions.udf.CIQRANGE($B$3,"IQ_CONSTITUENTS_CHP",1,,,,,,'Constituent Scores'!$A$6)</f>
        <v>ID</v>
      </c>
      <c r="B39" s="18" t="str">
        <f>_xll.ciqfunctions.udf.CIQRANGE($B$3,"IQ_CONSTITUENTS_NAME_CHP",1,,,,,,'Constituent Scores'!$B$6)</f>
        <v>Name</v>
      </c>
    </row>
    <row r="40" spans="1:2" x14ac:dyDescent="0.2">
      <c r="A40" s="5" t="s">
        <v>38</v>
      </c>
      <c r="B40" s="5" t="s">
        <v>46</v>
      </c>
    </row>
    <row r="41" spans="1:2" x14ac:dyDescent="0.2">
      <c r="A41" s="5" t="s">
        <v>39</v>
      </c>
      <c r="B41" s="5" t="s">
        <v>158</v>
      </c>
    </row>
    <row r="42" spans="1:2" x14ac:dyDescent="0.2">
      <c r="A42" s="5" t="s">
        <v>167</v>
      </c>
      <c r="B42" s="5" t="s">
        <v>169</v>
      </c>
    </row>
    <row r="43" spans="1:2" x14ac:dyDescent="0.2">
      <c r="A43" s="5" t="s">
        <v>40</v>
      </c>
      <c r="B43" s="5" t="s">
        <v>159</v>
      </c>
    </row>
    <row r="44" spans="1:2" x14ac:dyDescent="0.2">
      <c r="A44" s="5" t="s">
        <v>41</v>
      </c>
      <c r="B44" s="5" t="s">
        <v>165</v>
      </c>
    </row>
    <row r="45" spans="1:2" x14ac:dyDescent="0.2">
      <c r="A45" s="5" t="s">
        <v>42</v>
      </c>
      <c r="B45" s="5" t="s">
        <v>47</v>
      </c>
    </row>
    <row r="46" spans="1:2" x14ac:dyDescent="0.2">
      <c r="A46" s="5" t="s">
        <v>43</v>
      </c>
      <c r="B46" s="5" t="s">
        <v>166</v>
      </c>
    </row>
    <row r="47" spans="1:2" x14ac:dyDescent="0.2">
      <c r="A47" s="5" t="s">
        <v>153</v>
      </c>
      <c r="B47" s="5" t="s">
        <v>160</v>
      </c>
    </row>
    <row r="48" spans="1:2" x14ac:dyDescent="0.2">
      <c r="A48" s="5" t="s">
        <v>119</v>
      </c>
      <c r="B48" s="5" t="s">
        <v>118</v>
      </c>
    </row>
    <row r="49" spans="1:2" x14ac:dyDescent="0.2">
      <c r="A49" s="5" t="s">
        <v>1521</v>
      </c>
      <c r="B49" s="5" t="s">
        <v>1525</v>
      </c>
    </row>
    <row r="50" spans="1:2" x14ac:dyDescent="0.2">
      <c r="A50" s="5" t="s">
        <v>154</v>
      </c>
      <c r="B50" s="5" t="s">
        <v>161</v>
      </c>
    </row>
    <row r="51" spans="1:2" x14ac:dyDescent="0.2">
      <c r="A51" s="5" t="s">
        <v>155</v>
      </c>
      <c r="B51" s="5" t="s">
        <v>162</v>
      </c>
    </row>
    <row r="52" spans="1:2" x14ac:dyDescent="0.2">
      <c r="A52" s="5" t="s">
        <v>4</v>
      </c>
      <c r="B52" s="5" t="s">
        <v>48</v>
      </c>
    </row>
    <row r="53" spans="1:2" x14ac:dyDescent="0.2">
      <c r="A53" s="5" t="s">
        <v>537</v>
      </c>
      <c r="B53" s="5" t="s">
        <v>538</v>
      </c>
    </row>
    <row r="54" spans="1:2" x14ac:dyDescent="0.2">
      <c r="A54" s="5" t="s">
        <v>168</v>
      </c>
      <c r="B54" s="5" t="s">
        <v>170</v>
      </c>
    </row>
    <row r="55" spans="1:2" x14ac:dyDescent="0.2">
      <c r="A55" s="5" t="s">
        <v>1522</v>
      </c>
      <c r="B55" s="5" t="s">
        <v>1526</v>
      </c>
    </row>
    <row r="56" spans="1:2" x14ac:dyDescent="0.2">
      <c r="A56" s="5" t="s">
        <v>44</v>
      </c>
      <c r="B56" s="5" t="s">
        <v>163</v>
      </c>
    </row>
    <row r="57" spans="1:2" x14ac:dyDescent="0.2">
      <c r="A57" s="5" t="s">
        <v>156</v>
      </c>
      <c r="B57" s="5" t="s">
        <v>1527</v>
      </c>
    </row>
    <row r="58" spans="1:2" x14ac:dyDescent="0.2">
      <c r="A58" s="5" t="s">
        <v>1523</v>
      </c>
      <c r="B58" s="5" t="s">
        <v>1528</v>
      </c>
    </row>
    <row r="59" spans="1:2" x14ac:dyDescent="0.2">
      <c r="A59" s="5" t="s">
        <v>1524</v>
      </c>
      <c r="B59" s="5" t="s">
        <v>1529</v>
      </c>
    </row>
    <row r="60" spans="1:2" x14ac:dyDescent="0.2">
      <c r="A60" s="5" t="s">
        <v>157</v>
      </c>
      <c r="B60" s="5" t="s">
        <v>49</v>
      </c>
    </row>
    <row r="61" spans="1:2" x14ac:dyDescent="0.2">
      <c r="A61" s="5" t="s">
        <v>45</v>
      </c>
      <c r="B61" s="5" t="s">
        <v>164</v>
      </c>
    </row>
  </sheetData>
  <phoneticPr fontId="9" type="noConversion"/>
  <pageMargins left="0.7" right="0.7" top="0.75" bottom="0.75" header="0.3" footer="0.3"/>
  <pageSetup orientation="portrait" horizontalDpi="90" verticalDpi="90" r:id="rId1"/>
  <ignoredErrors>
    <ignoredError sqref="B14 B16 G14 G1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Drop Down 2">
              <controlPr defaultSize="0" autoLine="0" autoPict="0">
                <anchor moveWithCells="1">
                  <from>
                    <xdr:col>1</xdr:col>
                    <xdr:colOff>9525</xdr:colOff>
                    <xdr:row>4</xdr:row>
                    <xdr:rowOff>9525</xdr:rowOff>
                  </from>
                  <to>
                    <xdr:col>2</xdr:col>
                    <xdr:colOff>9525</xdr:colOff>
                    <xdr:row>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H56"/>
  <sheetViews>
    <sheetView showGridLines="0" workbookViewId="0"/>
  </sheetViews>
  <sheetFormatPr defaultColWidth="9" defaultRowHeight="12.75" x14ac:dyDescent="0.2"/>
  <cols>
    <col min="1" max="1" width="21" style="5" customWidth="1"/>
    <col min="2" max="2" width="12.625" style="5" customWidth="1"/>
    <col min="3" max="3" width="30.25" style="5" bestFit="1" customWidth="1"/>
    <col min="4" max="4" width="9" style="5" customWidth="1"/>
    <col min="5" max="16384" width="9" style="5"/>
  </cols>
  <sheetData>
    <row r="1" spans="1:8" ht="30" x14ac:dyDescent="0.4">
      <c r="A1" s="8" t="str">
        <f>INDEX('Language Index'!$A$8:$A$10000,MATCH("CREDIT HEALTH PANEL SCORES",'Language Index'!$B$8:$B$10000,0))</f>
        <v>CREDIT HEALTH PANEL SCORES</v>
      </c>
      <c r="B1" s="9"/>
      <c r="C1" s="9"/>
      <c r="D1" s="9"/>
      <c r="E1" s="9"/>
      <c r="F1" s="9"/>
    </row>
    <row r="2" spans="1:8" x14ac:dyDescent="0.2">
      <c r="B2" s="2"/>
    </row>
    <row r="3" spans="1:8" x14ac:dyDescent="0.2">
      <c r="A3" s="1" t="str">
        <f>INDEX('Language Index'!$A$8:$A$10000,MATCH("Company ID/Ticker",'Language Index'!$B$8:$B$10000,0))</f>
        <v>Company ID/Ticker</v>
      </c>
      <c r="B3" s="2" t="s">
        <v>4</v>
      </c>
    </row>
    <row r="4" spans="1:8" x14ac:dyDescent="0.2">
      <c r="A4" s="11" t="str">
        <f>INDEX('Language Index'!$A$8:$A$10000,MATCH("List ID",'Language Index'!$B$8:$B$10000,0))</f>
        <v>List ID</v>
      </c>
      <c r="B4" s="2" t="str">
        <f>_xll.ciqfunctions.udf.CIQ($B$3,"IQ_GICS_PEER_LIST_ID")</f>
        <v>IQ217168020</v>
      </c>
    </row>
    <row r="5" spans="1:8" x14ac:dyDescent="0.2">
      <c r="C5" s="3"/>
      <c r="D5" s="3"/>
    </row>
    <row r="6" spans="1:8" x14ac:dyDescent="0.2">
      <c r="A6" s="1" t="str">
        <f>INDEX('Language Index'!$A$8:$A$10000,MATCH("Score",'Language Index'!$B$8:$B$10000,0))</f>
        <v>Score</v>
      </c>
      <c r="B6" s="19">
        <f>_xll.ciqfunctions.udf.CIQ($B$3,"IQ_OVERALL_SCORE",$B$4)</f>
        <v>4</v>
      </c>
      <c r="C6" s="6"/>
      <c r="D6" s="6"/>
      <c r="E6" s="10"/>
      <c r="F6" s="10"/>
      <c r="H6" s="10"/>
    </row>
    <row r="7" spans="1:8" x14ac:dyDescent="0.2">
      <c r="C7" s="6"/>
      <c r="D7" s="6"/>
    </row>
    <row r="8" spans="1:8" x14ac:dyDescent="0.2">
      <c r="A8" s="7" t="str">
        <f>INDEX('Language Index'!$A$8:$A$10000,MATCH("Formula Syntax",'Language Index'!$B$8:$B$10000,0))</f>
        <v>Formula Syntax</v>
      </c>
      <c r="C8" s="6"/>
      <c r="D8" s="6"/>
    </row>
    <row r="9" spans="1:8" x14ac:dyDescent="0.2">
      <c r="A9" s="4" t="str">
        <f>INDEX('Language Index'!$A$8:$A$10000,MATCH("Parameter 1",'Language Index'!$B$8:$B$10000,0))</f>
        <v>Parameter 1</v>
      </c>
      <c r="B9" s="4" t="str">
        <f>INDEX('Language Index'!$A$8:$A$10000,MATCH("Company ID/Ticker",'Language Index'!$B$8:$B$10000,0))</f>
        <v>Company ID/Ticker</v>
      </c>
      <c r="C9" s="6"/>
      <c r="D9" s="6"/>
    </row>
    <row r="10" spans="1:8" x14ac:dyDescent="0.2">
      <c r="A10" s="4" t="str">
        <f>INDEX('Language Index'!$A$8:$A$10000,MATCH("Parameter 2",'Language Index'!$B$8:$B$10000,0))</f>
        <v>Parameter 2</v>
      </c>
      <c r="B10" s="4" t="str">
        <f>INDEX('Language Index'!$A$8:$A$10000,MATCH("Metric",'Language Index'!$B$8:$B$10000,0))</f>
        <v>Metric</v>
      </c>
      <c r="C10" s="6"/>
      <c r="D10" s="6"/>
    </row>
    <row r="11" spans="1:8" x14ac:dyDescent="0.2">
      <c r="A11" s="4" t="str">
        <f>INDEX('Language Index'!$A$8:$A$10000,MATCH("Parameter 3",'Language Index'!$B$8:$B$10000,0))</f>
        <v>Parameter 3</v>
      </c>
      <c r="B11" s="4" t="str">
        <f>INDEX('Language Index'!$A$8:$A$10000,MATCH("List ID",'Language Index'!$B$8:$B$10000,0))</f>
        <v>List ID</v>
      </c>
    </row>
    <row r="13" spans="1:8" x14ac:dyDescent="0.2">
      <c r="A13" s="7" t="str">
        <f>INDEX('Language Index'!$A$8:$A$10000,MATCH("Parameter Requirements",'Language Index'!$B$8:$B$10000,0))</f>
        <v>Parameter Requirements</v>
      </c>
    </row>
    <row r="14" spans="1:8" x14ac:dyDescent="0.2">
      <c r="A14" s="5" t="str">
        <f>INDEX('Language Index'!$A$8:$A$10000,MATCH("All 3 Parameters are required",'Language Index'!$B$8:$B$10000,0))</f>
        <v>All 3 Parameters are required</v>
      </c>
    </row>
    <row r="16" spans="1:8" x14ac:dyDescent="0.2">
      <c r="A16" s="7" t="str">
        <f>INDEX('Language Index'!$A$8:$A$10000,MATCH("Version Requirements",'Language Index'!$B$8:$B$10000,0))</f>
        <v>Version Requirements</v>
      </c>
    </row>
    <row r="17" spans="1:4" x14ac:dyDescent="0.2">
      <c r="A17" s="5" t="str">
        <f>INDEX('Language Index'!$A$8:$A$10000,MATCH("Available on Version 6.0 and above",'Language Index'!$B$8:$B$10000,0))</f>
        <v>Available on Version 6.0 and above</v>
      </c>
    </row>
    <row r="18" spans="1:4" x14ac:dyDescent="0.2">
      <c r="A18" s="5" t="str">
        <f>INDEX('Language Index'!$A$8:$A$10000,MATCH("Visible on Version 8.6 and above",'Language Index'!$B$8:$B$10000,0))</f>
        <v>Visible on Version 8.6 and above</v>
      </c>
    </row>
    <row r="19" spans="1:4" x14ac:dyDescent="0.2">
      <c r="A19" s="12" t="str">
        <f>'CHP Aggregates'!$A$33</f>
        <v>- Under Financials in Credit Health Panel Dropdown</v>
      </c>
    </row>
    <row r="21" spans="1:4" x14ac:dyDescent="0.2">
      <c r="A21" s="7" t="str">
        <f>INDEX('Language Index'!$A$8:$A$10000,MATCH("Score Metrics",'Language Index'!$B$8:$B$10000,0))</f>
        <v>Score Metrics</v>
      </c>
      <c r="B21" s="7"/>
      <c r="C21" s="7"/>
      <c r="D21" s="11"/>
    </row>
    <row r="22" spans="1:4" x14ac:dyDescent="0.2">
      <c r="A22" s="11" t="str">
        <f>INDEX('Language Index'!$A$8:$A$10000,MATCH("Overall",'Language Index'!$B$8:$B$10000,0))</f>
        <v>Overall</v>
      </c>
      <c r="B22" s="11"/>
    </row>
    <row r="23" spans="1:4" x14ac:dyDescent="0.2">
      <c r="A23" s="5" t="str">
        <f>INDEX('Language Index'!$A$8:$A$10000,MATCH("Operational Score",'Language Index'!$B$8:$B$10000,0))</f>
        <v>Operational Score</v>
      </c>
      <c r="C23" s="5" t="s">
        <v>89</v>
      </c>
    </row>
    <row r="24" spans="1:4" x14ac:dyDescent="0.2">
      <c r="A24" s="5" t="str">
        <f>INDEX('Language Index'!$A$8:$A$10000,MATCH("Solvency Score",'Language Index'!$B$8:$B$10000,0))</f>
        <v>Solvency Score</v>
      </c>
      <c r="C24" s="5" t="s">
        <v>90</v>
      </c>
    </row>
    <row r="25" spans="1:4" x14ac:dyDescent="0.2">
      <c r="A25" s="5" t="str">
        <f>INDEX('Language Index'!$A$8:$A$10000,MATCH("Liquidity Score",'Language Index'!$B$8:$B$10000,0))</f>
        <v>Liquidity Score</v>
      </c>
      <c r="C25" s="5" t="s">
        <v>91</v>
      </c>
    </row>
    <row r="26" spans="1:4" x14ac:dyDescent="0.2">
      <c r="A26" s="5" t="str">
        <f>INDEX('Language Index'!$A$8:$A$10000,MATCH("Overall Score",'Language Index'!$B$8:$B$10000,0))</f>
        <v>Overall Score</v>
      </c>
      <c r="C26" s="5" t="s">
        <v>92</v>
      </c>
    </row>
    <row r="28" spans="1:4" x14ac:dyDescent="0.2">
      <c r="A28" s="11" t="str">
        <f>INDEX('Language Index'!$A$8:$A$10000,MATCH("Operational",'Language Index'!$B$8:$B$10000,0))</f>
        <v>Operational</v>
      </c>
      <c r="C28" s="11"/>
      <c r="D28" s="11"/>
    </row>
    <row r="29" spans="1:4" x14ac:dyDescent="0.2">
      <c r="A29" s="5" t="str">
        <f>INDEX('Language Index'!$A$8:$A$10000,MATCH("Revenue Score",'Language Index'!$B$8:$B$10000,0))</f>
        <v>Revenue Score</v>
      </c>
      <c r="C29" s="5" t="s">
        <v>93</v>
      </c>
    </row>
    <row r="30" spans="1:4" x14ac:dyDescent="0.2">
      <c r="A30" s="5" t="str">
        <f>INDEX('Language Index'!$A$8:$A$10000,MATCH("Total Equity Score",'Language Index'!$B$8:$B$10000,0))</f>
        <v>Total Equity Score</v>
      </c>
      <c r="C30" s="5" t="s">
        <v>94</v>
      </c>
    </row>
    <row r="31" spans="1:4" x14ac:dyDescent="0.2">
      <c r="A31" s="5" t="str">
        <f>INDEX('Language Index'!$A$8:$A$10000,MATCH("Net Working Capital / Revenue Score",'Language Index'!$B$8:$B$10000,0))</f>
        <v>Net Working Capital / Revenue Score</v>
      </c>
      <c r="C31" s="5" t="s">
        <v>95</v>
      </c>
    </row>
    <row r="32" spans="1:4" x14ac:dyDescent="0.2">
      <c r="A32" s="5" t="str">
        <f>INDEX('Language Index'!$A$8:$A$10000,MATCH("Return on Capital Score",'Language Index'!$B$8:$B$10000,0))</f>
        <v>Return on Capital Score</v>
      </c>
      <c r="C32" s="5" t="s">
        <v>96</v>
      </c>
    </row>
    <row r="33" spans="1:3" x14ac:dyDescent="0.2">
      <c r="A33" s="5" t="str">
        <f>INDEX('Language Index'!$A$8:$A$10000,MATCH("Recurring Earnings / Total Assets Score",'Language Index'!$B$8:$B$10000,0))</f>
        <v>Recurring Earnings / Total Assets Score</v>
      </c>
      <c r="C33" s="5" t="s">
        <v>97</v>
      </c>
    </row>
    <row r="34" spans="1:3" x14ac:dyDescent="0.2">
      <c r="A34" s="5" t="str">
        <f>INDEX('Language Index'!$A$8:$A$10000,MATCH("Net Working Capital/ Total Assets Score",'Language Index'!$B$8:$B$10000,0))</f>
        <v>Net Working Capital/ Total Assets Score</v>
      </c>
      <c r="C34" s="5" t="s">
        <v>98</v>
      </c>
    </row>
    <row r="35" spans="1:3" x14ac:dyDescent="0.2">
      <c r="A35" s="5" t="str">
        <f>INDEX('Language Index'!$A$8:$A$10000,MATCH("Payables / Receivables Score",'Language Index'!$B$8:$B$10000,0))</f>
        <v>Payables / Receivables Score</v>
      </c>
      <c r="C35" s="5" t="s">
        <v>99</v>
      </c>
    </row>
    <row r="36" spans="1:3" x14ac:dyDescent="0.2">
      <c r="A36" s="5" t="str">
        <f>INDEX('Language Index'!$A$8:$A$10000,MATCH("Management Rate Of Return Ratio Score",'Language Index'!$B$8:$B$10000,0))</f>
        <v>Management Rate of Return Ratio Score</v>
      </c>
      <c r="C36" s="5" t="s">
        <v>100</v>
      </c>
    </row>
    <row r="37" spans="1:3" x14ac:dyDescent="0.2">
      <c r="A37" s="5" t="str">
        <f>INDEX('Language Index'!$A$8:$A$10000,MATCH("Intangible Assets / Revenue Score",'Language Index'!$B$8:$B$10000,0))</f>
        <v>Intangible Assets / Revenue Score</v>
      </c>
      <c r="C37" s="5" t="s">
        <v>101</v>
      </c>
    </row>
    <row r="38" spans="1:3" x14ac:dyDescent="0.2">
      <c r="A38" s="5" t="str">
        <f>INDEX('Language Index'!$A$8:$A$10000,MATCH("Asset Turnover Score",'Language Index'!$B$8:$B$10000,0))</f>
        <v>Asset Turnover Score</v>
      </c>
      <c r="C38" s="5" t="s">
        <v>102</v>
      </c>
    </row>
    <row r="39" spans="1:3" x14ac:dyDescent="0.2">
      <c r="A39" s="5" t="str">
        <f>INDEX('Language Index'!$A$8:$A$10000,MATCH("Gross Margin % Score",'Language Index'!$B$8:$B$10000,0))</f>
        <v>Gross Margin % Score</v>
      </c>
      <c r="C39" s="5" t="s">
        <v>103</v>
      </c>
    </row>
    <row r="40" spans="1:3" x14ac:dyDescent="0.2">
      <c r="A40" s="5" t="str">
        <f>INDEX('Language Index'!$A$8:$A$10000,MATCH("EBITDA Margin % Score",'Language Index'!$B$8:$B$10000,0))</f>
        <v>EBITDA Margin % Score</v>
      </c>
      <c r="C40" s="5" t="s">
        <v>104</v>
      </c>
    </row>
    <row r="42" spans="1:3" x14ac:dyDescent="0.2">
      <c r="A42" s="11" t="str">
        <f>INDEX('Language Index'!$A$8:$A$10000,MATCH("Solvency",'Language Index'!$B$8:$B$10000,0))</f>
        <v>Solvency</v>
      </c>
    </row>
    <row r="43" spans="1:3" x14ac:dyDescent="0.2">
      <c r="A43" s="5" t="str">
        <f>INDEX('Language Index'!$A$8:$A$10000,MATCH("Total Debt/Total Liabilities Score",'Language Index'!$B$8:$B$10000,0))</f>
        <v>Total Debt/Total Liabilities Score</v>
      </c>
      <c r="C43" s="5" t="s">
        <v>105</v>
      </c>
    </row>
    <row r="44" spans="1:3" x14ac:dyDescent="0.2">
      <c r="A44" s="5" t="str">
        <f>INDEX('Language Index'!$A$8:$A$10000,MATCH("Total Debt/Revenue Score",'Language Index'!$B$8:$B$10000,0))</f>
        <v>Total Debt/Revenue Score</v>
      </c>
      <c r="C44" s="5" t="s">
        <v>106</v>
      </c>
    </row>
    <row r="45" spans="1:3" x14ac:dyDescent="0.2">
      <c r="A45" s="5" t="str">
        <f>INDEX('Language Index'!$A$8:$A$10000,MATCH("Total Debt to Capital Score",'Language Index'!$B$8:$B$10000,0))</f>
        <v>Total Debt to Capital Score</v>
      </c>
      <c r="C45" s="5" t="s">
        <v>107</v>
      </c>
    </row>
    <row r="46" spans="1:3" x14ac:dyDescent="0.2">
      <c r="A46" s="5" t="str">
        <f>INDEX('Language Index'!$A$8:$A$10000,MATCH("FFO Interest Coverage Score",'Language Index'!$B$8:$B$10000,0))</f>
        <v>FFO Interest Coverage Score</v>
      </c>
      <c r="C46" s="5" t="s">
        <v>108</v>
      </c>
    </row>
    <row r="47" spans="1:3" x14ac:dyDescent="0.2">
      <c r="A47" s="5" t="str">
        <f>INDEX('Language Index'!$A$8:$A$10000,MATCH("FFO to Total Debt Score",'Language Index'!$B$8:$B$10000,0))</f>
        <v>FFO to Total Debt Score</v>
      </c>
      <c r="C47" s="5" t="s">
        <v>109</v>
      </c>
    </row>
    <row r="48" spans="1:3" x14ac:dyDescent="0.2">
      <c r="A48" s="5" t="str">
        <f>INDEX('Language Index'!$A$8:$A$10000,MATCH("EBITDA / Interest Exp. Score",'Language Index'!$B$8:$B$10000,0))</f>
        <v>EBITDA / Interest Exp. Score</v>
      </c>
      <c r="C48" s="5" t="s">
        <v>110</v>
      </c>
    </row>
    <row r="49" spans="1:3" x14ac:dyDescent="0.2">
      <c r="A49" s="5" t="str">
        <f>INDEX('Language Index'!$A$8:$A$10000,MATCH("Net Debt/EBITDA Score",'Language Index'!$B$8:$B$10000,0))</f>
        <v>Net Debt/EBITDA Score</v>
      </c>
      <c r="C49" s="5" t="s">
        <v>111</v>
      </c>
    </row>
    <row r="51" spans="1:3" x14ac:dyDescent="0.2">
      <c r="A51" s="11" t="str">
        <f>INDEX('Language Index'!$A$8:$A$10000,MATCH("Liquidity",'Language Index'!$B$8:$B$10000,0))</f>
        <v>Liquidity</v>
      </c>
    </row>
    <row r="52" spans="1:3" x14ac:dyDescent="0.2">
      <c r="A52" s="5" t="str">
        <f>INDEX('Language Index'!$A$8:$A$10000,MATCH("(FFO + Cash) to Short Term Debt Score",'Language Index'!$B$8:$B$10000,0))</f>
        <v>(FFO + Cash) to Short Term Debt Score</v>
      </c>
      <c r="C52" s="5" t="s">
        <v>112</v>
      </c>
    </row>
    <row r="53" spans="1:3" x14ac:dyDescent="0.2">
      <c r="A53" s="5" t="str">
        <f>INDEX('Language Index'!$A$8:$A$10000,MATCH("FFO to Gross Profit Score",'Language Index'!$B$8:$B$10000,0))</f>
        <v>FFO to Gross Profit Score</v>
      </c>
      <c r="C53" s="5" t="s">
        <v>113</v>
      </c>
    </row>
    <row r="54" spans="1:3" x14ac:dyDescent="0.2">
      <c r="A54" s="5" t="str">
        <f>INDEX('Language Index'!$A$8:$A$10000,MATCH("Basic Defense Interval Score",'Language Index'!$B$8:$B$10000,0))</f>
        <v>Basic Defense Interval Score</v>
      </c>
      <c r="C54" s="5" t="s">
        <v>114</v>
      </c>
    </row>
    <row r="55" spans="1:3" x14ac:dyDescent="0.2">
      <c r="A55" s="5" t="str">
        <f>INDEX('Language Index'!$A$8:$A$10000,MATCH("Current Ratio Score",'Language Index'!$B$8:$B$10000,0))</f>
        <v>Current Ratio Score</v>
      </c>
      <c r="C55" s="5" t="s">
        <v>115</v>
      </c>
    </row>
    <row r="56" spans="1:3" x14ac:dyDescent="0.2">
      <c r="A56" s="5" t="str">
        <f>INDEX('Language Index'!$A$8:$A$10000,MATCH("Quick Ratio Score",'Language Index'!$B$8:$B$10000,0))</f>
        <v>Quick Ratio Score</v>
      </c>
      <c r="C56" s="5" t="s">
        <v>116</v>
      </c>
    </row>
  </sheetData>
  <phoneticPr fontId="9" type="noConversion"/>
  <pageMargins left="0.7" right="0.7" top="0.75" bottom="0.75" header="0.3" footer="0.3"/>
  <pageSetup orientation="portrait" horizontalDpi="90" verticalDpi="9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/>
  <dimension ref="A1:CZ160"/>
  <sheetViews>
    <sheetView zoomScale="83" zoomScaleNormal="108" workbookViewId="0"/>
  </sheetViews>
  <sheetFormatPr defaultColWidth="8.75" defaultRowHeight="14.25" x14ac:dyDescent="0.2"/>
  <cols>
    <col min="1" max="12" width="40.625" customWidth="1"/>
  </cols>
  <sheetData>
    <row r="1" spans="1:104" x14ac:dyDescent="0.2">
      <c r="A1" s="56"/>
      <c r="B1" s="56" cm="1">
        <f t="array" ref="B1">YEAR(_xll.ciqfunctions.udf.CIQGETDATE(IQ_TODAY))</f>
        <v>2025</v>
      </c>
    </row>
    <row r="2" spans="1:104" x14ac:dyDescent="0.2">
      <c r="A2" s="56"/>
      <c r="B2" s="56"/>
    </row>
    <row r="3" spans="1:104" x14ac:dyDescent="0.2">
      <c r="A3" s="56"/>
      <c r="B3" s="56"/>
    </row>
    <row r="4" spans="1:104" x14ac:dyDescent="0.2">
      <c r="A4" s="56"/>
      <c r="B4" s="56"/>
    </row>
    <row r="5" spans="1:104" x14ac:dyDescent="0.2">
      <c r="A5" s="56">
        <v>1</v>
      </c>
      <c r="B5" s="56"/>
    </row>
    <row r="6" spans="1:104" x14ac:dyDescent="0.2">
      <c r="A6" s="56">
        <f>COUNTA(B7:CW7)</f>
        <v>11</v>
      </c>
      <c r="B6" s="56"/>
    </row>
    <row r="7" spans="1:104" ht="15" x14ac:dyDescent="0.25">
      <c r="B7" s="55" t="s">
        <v>171</v>
      </c>
      <c r="C7" s="55" t="s">
        <v>172</v>
      </c>
      <c r="D7" s="55" t="s">
        <v>173</v>
      </c>
      <c r="E7" s="55" t="s">
        <v>174</v>
      </c>
      <c r="F7" s="55" t="s">
        <v>175</v>
      </c>
      <c r="G7" s="55" t="s">
        <v>176</v>
      </c>
      <c r="H7" s="55" t="s">
        <v>177</v>
      </c>
      <c r="I7" s="55" t="s">
        <v>178</v>
      </c>
      <c r="J7" s="55" t="s">
        <v>179</v>
      </c>
      <c r="K7" s="55" t="s">
        <v>180</v>
      </c>
      <c r="L7" s="55" t="s">
        <v>181</v>
      </c>
      <c r="M7" s="59"/>
      <c r="CZ7" s="56">
        <f>COUNTIF($CZ$8:$CZ$107,"&gt;&lt;"&amp;0)</f>
        <v>11</v>
      </c>
    </row>
    <row r="8" spans="1:104" x14ac:dyDescent="0.2">
      <c r="A8" t="str">
        <f t="shared" ref="A8:A39" si="0">INDEX($B8:$CW8,,$A$5)</f>
        <v>CREDIT HEALTH PANEL - SCORES</v>
      </c>
      <c r="B8" t="s">
        <v>140</v>
      </c>
      <c r="C8" t="s">
        <v>539</v>
      </c>
      <c r="D8" t="s">
        <v>539</v>
      </c>
      <c r="E8" t="s">
        <v>540</v>
      </c>
      <c r="F8" t="s">
        <v>140</v>
      </c>
      <c r="G8" t="s">
        <v>541</v>
      </c>
      <c r="H8" t="s">
        <v>542</v>
      </c>
      <c r="I8" t="s">
        <v>543</v>
      </c>
      <c r="J8" t="s">
        <v>544</v>
      </c>
      <c r="K8" t="s">
        <v>545</v>
      </c>
      <c r="L8" t="s">
        <v>546</v>
      </c>
      <c r="CZ8" s="56" t="str">
        <f t="array" ref="CZ8:CZ107">TRANSPOSE($B$7:$CW$7)</f>
        <v>English</v>
      </c>
    </row>
    <row r="9" spans="1:104" x14ac:dyDescent="0.2">
      <c r="A9" t="str">
        <f t="shared" si="0"/>
        <v>Company Ticker/ID</v>
      </c>
      <c r="B9" t="s">
        <v>143</v>
      </c>
      <c r="C9" s="60" t="s">
        <v>547</v>
      </c>
      <c r="D9" s="60" t="s">
        <v>548</v>
      </c>
      <c r="E9" s="60" t="s">
        <v>549</v>
      </c>
      <c r="F9" s="60" t="s">
        <v>143</v>
      </c>
      <c r="G9" s="60" t="s">
        <v>550</v>
      </c>
      <c r="H9" s="60" t="s">
        <v>551</v>
      </c>
      <c r="I9" s="60" t="s">
        <v>552</v>
      </c>
      <c r="J9" s="60" t="s">
        <v>553</v>
      </c>
      <c r="K9" s="60" t="s">
        <v>554</v>
      </c>
      <c r="L9" s="60" t="s">
        <v>555</v>
      </c>
      <c r="CZ9" s="56" t="str">
        <v>Chinese Simplified</v>
      </c>
    </row>
    <row r="10" spans="1:104" x14ac:dyDescent="0.2">
      <c r="A10" t="str">
        <f t="shared" si="0"/>
        <v>Overall</v>
      </c>
      <c r="B10" t="s">
        <v>72</v>
      </c>
      <c r="C10" t="s">
        <v>190</v>
      </c>
      <c r="D10" t="s">
        <v>191</v>
      </c>
      <c r="E10" t="s">
        <v>192</v>
      </c>
      <c r="F10" t="s">
        <v>193</v>
      </c>
      <c r="G10" t="s">
        <v>194</v>
      </c>
      <c r="H10" t="s">
        <v>195</v>
      </c>
      <c r="I10" t="s">
        <v>196</v>
      </c>
      <c r="J10" t="s">
        <v>197</v>
      </c>
      <c r="K10" t="s">
        <v>198</v>
      </c>
      <c r="L10" t="s">
        <v>199</v>
      </c>
      <c r="CZ10" s="56" t="str">
        <v>Chinese Traditional</v>
      </c>
    </row>
    <row r="11" spans="1:104" x14ac:dyDescent="0.2">
      <c r="A11" t="str">
        <f t="shared" si="0"/>
        <v>List Type</v>
      </c>
      <c r="B11" t="s">
        <v>141</v>
      </c>
      <c r="C11" t="s">
        <v>556</v>
      </c>
      <c r="D11" t="s">
        <v>557</v>
      </c>
      <c r="E11" t="s">
        <v>558</v>
      </c>
      <c r="F11" t="s">
        <v>559</v>
      </c>
      <c r="G11" t="s">
        <v>560</v>
      </c>
      <c r="H11" t="s">
        <v>561</v>
      </c>
      <c r="I11" t="s">
        <v>562</v>
      </c>
      <c r="J11" t="s">
        <v>563</v>
      </c>
      <c r="K11" t="s">
        <v>564</v>
      </c>
      <c r="L11" t="s">
        <v>563</v>
      </c>
      <c r="CZ11" s="56" t="str">
        <v>French</v>
      </c>
    </row>
    <row r="12" spans="1:104" x14ac:dyDescent="0.2">
      <c r="A12" t="str">
        <f t="shared" si="0"/>
        <v>Operational Score</v>
      </c>
      <c r="B12" t="s">
        <v>56</v>
      </c>
      <c r="C12" t="s">
        <v>565</v>
      </c>
      <c r="D12" t="s">
        <v>566</v>
      </c>
      <c r="E12" t="s">
        <v>567</v>
      </c>
      <c r="F12" t="s">
        <v>568</v>
      </c>
      <c r="G12" t="s">
        <v>569</v>
      </c>
      <c r="H12" t="s">
        <v>570</v>
      </c>
      <c r="I12" t="s">
        <v>571</v>
      </c>
      <c r="J12" t="s">
        <v>572</v>
      </c>
      <c r="K12" t="s">
        <v>573</v>
      </c>
      <c r="L12" t="s">
        <v>574</v>
      </c>
      <c r="CZ12" s="56" t="str">
        <v>German</v>
      </c>
    </row>
    <row r="13" spans="1:104" x14ac:dyDescent="0.2">
      <c r="A13" t="str">
        <f t="shared" si="0"/>
        <v>Currency</v>
      </c>
      <c r="B13" t="s">
        <v>9</v>
      </c>
      <c r="C13" t="s">
        <v>200</v>
      </c>
      <c r="D13" t="s">
        <v>201</v>
      </c>
      <c r="E13" t="s">
        <v>202</v>
      </c>
      <c r="F13" t="s">
        <v>203</v>
      </c>
      <c r="G13" t="s">
        <v>204</v>
      </c>
      <c r="H13" t="s">
        <v>205</v>
      </c>
      <c r="I13" t="s">
        <v>206</v>
      </c>
      <c r="J13" t="s">
        <v>207</v>
      </c>
      <c r="K13" t="s">
        <v>208</v>
      </c>
      <c r="L13" t="s">
        <v>209</v>
      </c>
      <c r="CZ13" s="56" t="str">
        <v>Italian</v>
      </c>
    </row>
    <row r="14" spans="1:104" x14ac:dyDescent="0.2">
      <c r="A14" t="str">
        <f t="shared" si="0"/>
        <v>Public Peer List</v>
      </c>
      <c r="B14" t="s">
        <v>145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CZ14" s="56" t="str">
        <v>Japanese</v>
      </c>
    </row>
    <row r="15" spans="1:104" x14ac:dyDescent="0.2">
      <c r="A15" t="str">
        <f t="shared" si="0"/>
        <v>Solvency Score</v>
      </c>
      <c r="B15" t="s">
        <v>57</v>
      </c>
      <c r="C15" t="s">
        <v>575</v>
      </c>
      <c r="D15" t="s">
        <v>576</v>
      </c>
      <c r="E15" t="s">
        <v>577</v>
      </c>
      <c r="F15" t="s">
        <v>578</v>
      </c>
      <c r="G15" t="s">
        <v>579</v>
      </c>
      <c r="H15" t="s">
        <v>580</v>
      </c>
      <c r="I15" t="s">
        <v>581</v>
      </c>
      <c r="J15" t="s">
        <v>582</v>
      </c>
      <c r="K15" t="s">
        <v>583</v>
      </c>
      <c r="L15" t="s">
        <v>584</v>
      </c>
      <c r="CZ15" s="56" t="str">
        <v>Russian</v>
      </c>
    </row>
    <row r="16" spans="1:104" x14ac:dyDescent="0.2">
      <c r="A16" t="str">
        <f t="shared" si="0"/>
        <v>Private Peer List</v>
      </c>
      <c r="B16" t="s">
        <v>146</v>
      </c>
      <c r="C16" t="s">
        <v>220</v>
      </c>
      <c r="D16" t="s">
        <v>221</v>
      </c>
      <c r="E16" t="s">
        <v>222</v>
      </c>
      <c r="F16" t="s">
        <v>223</v>
      </c>
      <c r="G16" t="s">
        <v>224</v>
      </c>
      <c r="H16" t="s">
        <v>225</v>
      </c>
      <c r="I16" t="s">
        <v>226</v>
      </c>
      <c r="J16" t="s">
        <v>227</v>
      </c>
      <c r="K16" t="s">
        <v>228</v>
      </c>
      <c r="L16" t="s">
        <v>229</v>
      </c>
      <c r="CZ16" s="56" t="str">
        <v>Spanish</v>
      </c>
    </row>
    <row r="17" spans="1:104" x14ac:dyDescent="0.2">
      <c r="A17" t="str">
        <f t="shared" si="0"/>
        <v>Liquidity Score</v>
      </c>
      <c r="B17" t="s">
        <v>58</v>
      </c>
      <c r="C17" t="s">
        <v>585</v>
      </c>
      <c r="D17" t="s">
        <v>586</v>
      </c>
      <c r="E17" t="s">
        <v>587</v>
      </c>
      <c r="F17" t="s">
        <v>588</v>
      </c>
      <c r="G17" t="s">
        <v>589</v>
      </c>
      <c r="H17" t="s">
        <v>590</v>
      </c>
      <c r="I17" t="s">
        <v>591</v>
      </c>
      <c r="J17" t="s">
        <v>592</v>
      </c>
      <c r="K17" t="s">
        <v>593</v>
      </c>
      <c r="L17" t="s">
        <v>594</v>
      </c>
      <c r="CZ17" s="56" t="str">
        <v>Korean</v>
      </c>
    </row>
    <row r="18" spans="1:104" x14ac:dyDescent="0.2">
      <c r="A18" t="str">
        <f t="shared" si="0"/>
        <v>Mixed Peer List</v>
      </c>
      <c r="B18" t="s">
        <v>147</v>
      </c>
      <c r="C18" t="s">
        <v>230</v>
      </c>
      <c r="D18" t="s">
        <v>231</v>
      </c>
      <c r="E18" t="s">
        <v>232</v>
      </c>
      <c r="F18" t="s">
        <v>233</v>
      </c>
      <c r="G18" t="s">
        <v>234</v>
      </c>
      <c r="H18" t="s">
        <v>235</v>
      </c>
      <c r="I18" t="s">
        <v>236</v>
      </c>
      <c r="J18" t="s">
        <v>237</v>
      </c>
      <c r="K18" t="s">
        <v>238</v>
      </c>
      <c r="L18" t="s">
        <v>239</v>
      </c>
      <c r="CZ18" s="56" t="str">
        <v>Portuguese</v>
      </c>
    </row>
    <row r="19" spans="1:104" x14ac:dyDescent="0.2">
      <c r="A19" t="str">
        <f t="shared" si="0"/>
        <v>Quick Comps</v>
      </c>
      <c r="B19" t="s">
        <v>142</v>
      </c>
      <c r="C19" t="s">
        <v>142</v>
      </c>
      <c r="D19" t="s">
        <v>142</v>
      </c>
      <c r="E19" t="s">
        <v>240</v>
      </c>
      <c r="F19" t="s">
        <v>241</v>
      </c>
      <c r="G19" t="s">
        <v>242</v>
      </c>
      <c r="H19" t="s">
        <v>243</v>
      </c>
      <c r="I19" t="s">
        <v>244</v>
      </c>
      <c r="J19" t="s">
        <v>245</v>
      </c>
      <c r="K19" t="s">
        <v>142</v>
      </c>
      <c r="L19" t="s">
        <v>246</v>
      </c>
      <c r="CZ19" s="56">
        <v>0</v>
      </c>
    </row>
    <row r="20" spans="1:104" x14ac:dyDescent="0.2">
      <c r="A20" t="str">
        <f t="shared" si="0"/>
        <v>Overall Score</v>
      </c>
      <c r="B20" t="s">
        <v>59</v>
      </c>
      <c r="C20" s="63" t="s">
        <v>595</v>
      </c>
      <c r="D20" s="63" t="s">
        <v>596</v>
      </c>
      <c r="E20" s="63" t="s">
        <v>597</v>
      </c>
      <c r="F20" s="63" t="s">
        <v>598</v>
      </c>
      <c r="G20" s="63" t="s">
        <v>599</v>
      </c>
      <c r="H20" s="63" t="s">
        <v>600</v>
      </c>
      <c r="I20" s="63" t="s">
        <v>601</v>
      </c>
      <c r="J20" s="63" t="s">
        <v>602</v>
      </c>
      <c r="K20" s="63" t="s">
        <v>603</v>
      </c>
      <c r="L20" s="63" t="s">
        <v>604</v>
      </c>
      <c r="CZ20" s="56">
        <v>0</v>
      </c>
    </row>
    <row r="21" spans="1:104" x14ac:dyDescent="0.2">
      <c r="A21" t="str">
        <f t="shared" si="0"/>
        <v>Financial Category</v>
      </c>
      <c r="B21" t="s">
        <v>139</v>
      </c>
      <c r="C21" s="63" t="s">
        <v>605</v>
      </c>
      <c r="D21" s="63" t="s">
        <v>606</v>
      </c>
      <c r="E21" s="63" t="s">
        <v>607</v>
      </c>
      <c r="F21" s="63" t="s">
        <v>608</v>
      </c>
      <c r="G21" s="63" t="s">
        <v>609</v>
      </c>
      <c r="H21" s="63" t="s">
        <v>610</v>
      </c>
      <c r="I21" s="63" t="s">
        <v>611</v>
      </c>
      <c r="J21" s="63" t="s">
        <v>612</v>
      </c>
      <c r="K21" s="63" t="s">
        <v>613</v>
      </c>
      <c r="L21" s="63" t="s">
        <v>614</v>
      </c>
      <c r="CZ21" s="56">
        <v>0</v>
      </c>
    </row>
    <row r="22" spans="1:104" x14ac:dyDescent="0.2">
      <c r="A22" t="str">
        <f t="shared" si="0"/>
        <v>Score</v>
      </c>
      <c r="B22" t="s">
        <v>54</v>
      </c>
      <c r="C22" t="s">
        <v>247</v>
      </c>
      <c r="D22" t="s">
        <v>248</v>
      </c>
      <c r="E22" t="s">
        <v>54</v>
      </c>
      <c r="F22" t="s">
        <v>249</v>
      </c>
      <c r="G22" t="s">
        <v>250</v>
      </c>
      <c r="H22" t="s">
        <v>251</v>
      </c>
      <c r="I22" t="s">
        <v>252</v>
      </c>
      <c r="J22" t="s">
        <v>253</v>
      </c>
      <c r="K22" t="s">
        <v>254</v>
      </c>
      <c r="L22" t="s">
        <v>999</v>
      </c>
      <c r="CZ22" s="56">
        <v>0</v>
      </c>
    </row>
    <row r="23" spans="1:104" x14ac:dyDescent="0.2">
      <c r="A23" t="str">
        <f t="shared" si="0"/>
        <v>CompSet/Watchlist</v>
      </c>
      <c r="B23" t="s">
        <v>144</v>
      </c>
      <c r="C23" s="61" t="s">
        <v>436</v>
      </c>
      <c r="D23" s="61" t="s">
        <v>437</v>
      </c>
      <c r="E23" s="61" t="s">
        <v>438</v>
      </c>
      <c r="F23" s="61" t="s">
        <v>439</v>
      </c>
      <c r="G23" s="61" t="s">
        <v>144</v>
      </c>
      <c r="H23" s="61" t="s">
        <v>440</v>
      </c>
      <c r="I23" s="61" t="s">
        <v>144</v>
      </c>
      <c r="J23" s="61" t="s">
        <v>441</v>
      </c>
      <c r="K23" s="61" t="s">
        <v>442</v>
      </c>
      <c r="L23" s="61" t="s">
        <v>440</v>
      </c>
      <c r="CZ23" s="56">
        <v>0</v>
      </c>
    </row>
    <row r="24" spans="1:104" x14ac:dyDescent="0.2">
      <c r="A24" t="str">
        <f t="shared" si="0"/>
        <v>Operational Score</v>
      </c>
      <c r="B24" t="s">
        <v>56</v>
      </c>
      <c r="C24" t="s">
        <v>565</v>
      </c>
      <c r="D24" t="s">
        <v>566</v>
      </c>
      <c r="E24" t="s">
        <v>567</v>
      </c>
      <c r="F24" t="s">
        <v>568</v>
      </c>
      <c r="G24" t="s">
        <v>569</v>
      </c>
      <c r="H24" t="s">
        <v>570</v>
      </c>
      <c r="I24" t="s">
        <v>571</v>
      </c>
      <c r="J24" t="s">
        <v>572</v>
      </c>
      <c r="K24" t="s">
        <v>573</v>
      </c>
      <c r="L24" t="s">
        <v>574</v>
      </c>
      <c r="CZ24" s="56">
        <v>0</v>
      </c>
    </row>
    <row r="25" spans="1:104" x14ac:dyDescent="0.2">
      <c r="A25" t="str">
        <f t="shared" si="0"/>
        <v>Solvency</v>
      </c>
      <c r="B25" t="s">
        <v>74</v>
      </c>
      <c r="C25" t="s">
        <v>265</v>
      </c>
      <c r="D25" t="s">
        <v>266</v>
      </c>
      <c r="E25" t="s">
        <v>267</v>
      </c>
      <c r="F25" t="s">
        <v>268</v>
      </c>
      <c r="G25" t="s">
        <v>269</v>
      </c>
      <c r="H25" t="s">
        <v>270</v>
      </c>
      <c r="I25" t="s">
        <v>271</v>
      </c>
      <c r="J25" t="s">
        <v>272</v>
      </c>
      <c r="K25" t="s">
        <v>273</v>
      </c>
      <c r="L25" t="s">
        <v>274</v>
      </c>
      <c r="CZ25" s="56">
        <v>0</v>
      </c>
    </row>
    <row r="26" spans="1:104" x14ac:dyDescent="0.2">
      <c r="A26" t="str">
        <f t="shared" si="0"/>
        <v>Liquidity</v>
      </c>
      <c r="B26" t="s">
        <v>82</v>
      </c>
      <c r="C26" t="s">
        <v>275</v>
      </c>
      <c r="D26" t="s">
        <v>276</v>
      </c>
      <c r="E26" t="s">
        <v>277</v>
      </c>
      <c r="F26" t="s">
        <v>278</v>
      </c>
      <c r="G26" t="s">
        <v>279</v>
      </c>
      <c r="H26" t="s">
        <v>276</v>
      </c>
      <c r="I26" t="s">
        <v>280</v>
      </c>
      <c r="J26" t="s">
        <v>281</v>
      </c>
      <c r="K26" t="s">
        <v>282</v>
      </c>
      <c r="L26" t="s">
        <v>281</v>
      </c>
      <c r="CZ26" s="56">
        <v>0</v>
      </c>
    </row>
    <row r="27" spans="1:104" x14ac:dyDescent="0.2">
      <c r="A27" t="str">
        <f t="shared" si="0"/>
        <v>Revenue Score</v>
      </c>
      <c r="B27" t="s">
        <v>61</v>
      </c>
      <c r="C27" t="s">
        <v>615</v>
      </c>
      <c r="D27" t="s">
        <v>615</v>
      </c>
      <c r="E27" t="s">
        <v>616</v>
      </c>
      <c r="F27" t="s">
        <v>617</v>
      </c>
      <c r="G27" t="s">
        <v>618</v>
      </c>
      <c r="H27" t="s">
        <v>619</v>
      </c>
      <c r="I27" t="s">
        <v>620</v>
      </c>
      <c r="J27" t="s">
        <v>621</v>
      </c>
      <c r="K27" t="s">
        <v>622</v>
      </c>
      <c r="L27" t="s">
        <v>623</v>
      </c>
      <c r="CZ27" s="56">
        <v>0</v>
      </c>
    </row>
    <row r="28" spans="1:104" x14ac:dyDescent="0.2">
      <c r="A28" t="str">
        <f t="shared" si="0"/>
        <v>Total Equity Score</v>
      </c>
      <c r="B28" t="s">
        <v>62</v>
      </c>
      <c r="C28" t="s">
        <v>624</v>
      </c>
      <c r="D28" t="s">
        <v>625</v>
      </c>
      <c r="E28" t="s">
        <v>626</v>
      </c>
      <c r="F28" t="s">
        <v>627</v>
      </c>
      <c r="G28" t="s">
        <v>628</v>
      </c>
      <c r="H28" t="s">
        <v>629</v>
      </c>
      <c r="I28" t="s">
        <v>630</v>
      </c>
      <c r="J28" t="s">
        <v>631</v>
      </c>
      <c r="K28" t="s">
        <v>632</v>
      </c>
      <c r="L28" t="s">
        <v>633</v>
      </c>
      <c r="CZ28" s="56">
        <v>0</v>
      </c>
    </row>
    <row r="29" spans="1:104" x14ac:dyDescent="0.2">
      <c r="A29" t="str">
        <f t="shared" si="0"/>
        <v>Return on Capital Score</v>
      </c>
      <c r="B29" t="s">
        <v>64</v>
      </c>
      <c r="C29" t="s">
        <v>634</v>
      </c>
      <c r="D29" t="s">
        <v>635</v>
      </c>
      <c r="E29" t="s">
        <v>636</v>
      </c>
      <c r="F29" t="s">
        <v>637</v>
      </c>
      <c r="G29" t="s">
        <v>638</v>
      </c>
      <c r="H29" t="s">
        <v>639</v>
      </c>
      <c r="I29" t="s">
        <v>640</v>
      </c>
      <c r="J29" t="s">
        <v>641</v>
      </c>
      <c r="K29" t="s">
        <v>642</v>
      </c>
      <c r="L29" t="s">
        <v>643</v>
      </c>
      <c r="CZ29" s="56">
        <v>0</v>
      </c>
    </row>
    <row r="30" spans="1:104" x14ac:dyDescent="0.2">
      <c r="A30" t="str">
        <f t="shared" si="0"/>
        <v>Recurring Earnings / Total Assets Score</v>
      </c>
      <c r="B30" t="s">
        <v>65</v>
      </c>
      <c r="C30" t="s">
        <v>644</v>
      </c>
      <c r="D30" t="s">
        <v>645</v>
      </c>
      <c r="E30" t="s">
        <v>646</v>
      </c>
      <c r="F30" t="s">
        <v>647</v>
      </c>
      <c r="G30" t="s">
        <v>648</v>
      </c>
      <c r="H30" t="s">
        <v>649</v>
      </c>
      <c r="I30" t="s">
        <v>650</v>
      </c>
      <c r="J30" t="s">
        <v>651</v>
      </c>
      <c r="K30" t="s">
        <v>652</v>
      </c>
      <c r="L30" t="s">
        <v>653</v>
      </c>
      <c r="CZ30" s="56">
        <v>0</v>
      </c>
    </row>
    <row r="31" spans="1:104" x14ac:dyDescent="0.2">
      <c r="A31" t="str">
        <f t="shared" si="0"/>
        <v>Net Working Capital / Revenue Score</v>
      </c>
      <c r="B31" t="s">
        <v>63</v>
      </c>
      <c r="C31" t="s">
        <v>654</v>
      </c>
      <c r="D31" t="s">
        <v>655</v>
      </c>
      <c r="E31" t="s">
        <v>656</v>
      </c>
      <c r="F31" t="s">
        <v>657</v>
      </c>
      <c r="G31" t="s">
        <v>658</v>
      </c>
      <c r="H31" t="s">
        <v>659</v>
      </c>
      <c r="I31" t="s">
        <v>660</v>
      </c>
      <c r="J31" t="s">
        <v>661</v>
      </c>
      <c r="K31" t="s">
        <v>662</v>
      </c>
      <c r="L31" t="s">
        <v>663</v>
      </c>
      <c r="CZ31" s="56">
        <v>0</v>
      </c>
    </row>
    <row r="32" spans="1:104" x14ac:dyDescent="0.2">
      <c r="A32" t="str">
        <f t="shared" si="0"/>
        <v>Asset Turnover Score</v>
      </c>
      <c r="B32" t="s">
        <v>69</v>
      </c>
      <c r="C32" t="s">
        <v>664</v>
      </c>
      <c r="D32" t="s">
        <v>665</v>
      </c>
      <c r="E32" t="s">
        <v>666</v>
      </c>
      <c r="F32" t="s">
        <v>667</v>
      </c>
      <c r="G32" t="s">
        <v>668</v>
      </c>
      <c r="H32" t="s">
        <v>669</v>
      </c>
      <c r="I32" t="s">
        <v>670</v>
      </c>
      <c r="J32" t="s">
        <v>671</v>
      </c>
      <c r="K32" t="s">
        <v>672</v>
      </c>
      <c r="L32" t="s">
        <v>673</v>
      </c>
      <c r="CZ32" s="56">
        <v>0</v>
      </c>
    </row>
    <row r="33" spans="1:104" x14ac:dyDescent="0.2">
      <c r="A33" t="str">
        <f t="shared" si="0"/>
        <v>Intangible Assets / Revenue Score</v>
      </c>
      <c r="B33" t="s">
        <v>68</v>
      </c>
      <c r="C33" t="s">
        <v>674</v>
      </c>
      <c r="D33" t="s">
        <v>675</v>
      </c>
      <c r="E33" t="s">
        <v>676</v>
      </c>
      <c r="F33" t="s">
        <v>677</v>
      </c>
      <c r="G33" t="s">
        <v>678</v>
      </c>
      <c r="H33" t="s">
        <v>679</v>
      </c>
      <c r="I33" t="s">
        <v>680</v>
      </c>
      <c r="J33" t="s">
        <v>681</v>
      </c>
      <c r="K33" t="s">
        <v>682</v>
      </c>
      <c r="L33" t="s">
        <v>683</v>
      </c>
      <c r="CZ33" s="56">
        <v>0</v>
      </c>
    </row>
    <row r="34" spans="1:104" x14ac:dyDescent="0.2">
      <c r="A34" t="str">
        <f t="shared" si="0"/>
        <v>Net Working Capital/ Total Assets Score</v>
      </c>
      <c r="B34" t="s">
        <v>66</v>
      </c>
      <c r="C34" t="s">
        <v>684</v>
      </c>
      <c r="D34" t="s">
        <v>685</v>
      </c>
      <c r="E34" t="s">
        <v>686</v>
      </c>
      <c r="F34" t="s">
        <v>687</v>
      </c>
      <c r="G34" t="s">
        <v>688</v>
      </c>
      <c r="H34" t="s">
        <v>689</v>
      </c>
      <c r="I34" t="s">
        <v>690</v>
      </c>
      <c r="J34" t="s">
        <v>691</v>
      </c>
      <c r="K34" t="s">
        <v>692</v>
      </c>
      <c r="L34" t="s">
        <v>693</v>
      </c>
      <c r="CZ34" s="56">
        <v>0</v>
      </c>
    </row>
    <row r="35" spans="1:104" x14ac:dyDescent="0.2">
      <c r="A35" t="str">
        <f t="shared" si="0"/>
        <v>Payables / Receivables Score</v>
      </c>
      <c r="B35" t="s">
        <v>67</v>
      </c>
      <c r="C35" t="s">
        <v>694</v>
      </c>
      <c r="D35" t="s">
        <v>695</v>
      </c>
      <c r="E35" t="s">
        <v>696</v>
      </c>
      <c r="F35" t="s">
        <v>697</v>
      </c>
      <c r="G35" t="s">
        <v>698</v>
      </c>
      <c r="H35" t="s">
        <v>699</v>
      </c>
      <c r="I35" t="s">
        <v>700</v>
      </c>
      <c r="J35" t="s">
        <v>701</v>
      </c>
      <c r="K35" t="s">
        <v>702</v>
      </c>
      <c r="L35" t="s">
        <v>703</v>
      </c>
      <c r="CZ35" s="56">
        <v>0</v>
      </c>
    </row>
    <row r="36" spans="1:104" x14ac:dyDescent="0.2">
      <c r="A36" t="str">
        <f t="shared" si="0"/>
        <v>Management Rate of Return Ratio Score</v>
      </c>
      <c r="B36" t="s">
        <v>131</v>
      </c>
      <c r="C36" t="s">
        <v>704</v>
      </c>
      <c r="D36" t="s">
        <v>705</v>
      </c>
      <c r="E36" t="s">
        <v>706</v>
      </c>
      <c r="F36" t="s">
        <v>707</v>
      </c>
      <c r="G36" t="s">
        <v>708</v>
      </c>
      <c r="H36" t="s">
        <v>709</v>
      </c>
      <c r="I36" t="s">
        <v>710</v>
      </c>
      <c r="J36" t="s">
        <v>711</v>
      </c>
      <c r="K36" t="s">
        <v>712</v>
      </c>
      <c r="L36" t="s">
        <v>713</v>
      </c>
      <c r="CZ36" s="56">
        <v>0</v>
      </c>
    </row>
    <row r="37" spans="1:104" x14ac:dyDescent="0.2">
      <c r="A37" t="str">
        <f t="shared" si="0"/>
        <v>Gross Margin % Score</v>
      </c>
      <c r="B37" t="s">
        <v>70</v>
      </c>
      <c r="C37" t="s">
        <v>714</v>
      </c>
      <c r="D37" t="s">
        <v>714</v>
      </c>
      <c r="E37" t="s">
        <v>715</v>
      </c>
      <c r="F37" t="s">
        <v>716</v>
      </c>
      <c r="G37" t="s">
        <v>717</v>
      </c>
      <c r="H37" t="s">
        <v>718</v>
      </c>
      <c r="I37" t="s">
        <v>719</v>
      </c>
      <c r="J37" t="s">
        <v>720</v>
      </c>
      <c r="K37" t="s">
        <v>721</v>
      </c>
      <c r="L37" t="s">
        <v>722</v>
      </c>
      <c r="CZ37" s="56">
        <v>0</v>
      </c>
    </row>
    <row r="38" spans="1:104" x14ac:dyDescent="0.2">
      <c r="A38" t="str">
        <f t="shared" si="0"/>
        <v>EBITDA Margin % Score</v>
      </c>
      <c r="B38" t="s">
        <v>71</v>
      </c>
      <c r="C38" t="s">
        <v>723</v>
      </c>
      <c r="D38" t="s">
        <v>724</v>
      </c>
      <c r="E38" t="s">
        <v>725</v>
      </c>
      <c r="F38" t="s">
        <v>726</v>
      </c>
      <c r="G38" t="s">
        <v>727</v>
      </c>
      <c r="H38" t="s">
        <v>728</v>
      </c>
      <c r="I38" t="s">
        <v>729</v>
      </c>
      <c r="J38" t="s">
        <v>730</v>
      </c>
      <c r="K38" t="s">
        <v>731</v>
      </c>
      <c r="L38" t="s">
        <v>732</v>
      </c>
      <c r="CZ38" s="56">
        <v>0</v>
      </c>
    </row>
    <row r="39" spans="1:104" x14ac:dyDescent="0.2">
      <c r="A39" t="str">
        <f t="shared" si="0"/>
        <v>FFO Interest Coverage Score</v>
      </c>
      <c r="B39" t="s">
        <v>78</v>
      </c>
      <c r="C39" t="s">
        <v>733</v>
      </c>
      <c r="D39" t="s">
        <v>734</v>
      </c>
      <c r="E39" t="s">
        <v>735</v>
      </c>
      <c r="F39" t="s">
        <v>736</v>
      </c>
      <c r="G39" t="s">
        <v>737</v>
      </c>
      <c r="H39" t="s">
        <v>738</v>
      </c>
      <c r="I39" t="s">
        <v>739</v>
      </c>
      <c r="J39" t="s">
        <v>740</v>
      </c>
      <c r="K39" t="s">
        <v>741</v>
      </c>
      <c r="L39" t="s">
        <v>742</v>
      </c>
      <c r="CZ39" s="56">
        <v>0</v>
      </c>
    </row>
    <row r="40" spans="1:104" x14ac:dyDescent="0.2">
      <c r="A40" t="str">
        <f t="shared" ref="A40:A71" si="1">INDEX($B40:$CW40,,$A$5)</f>
        <v>EBITDA / Interest Exp. Score</v>
      </c>
      <c r="B40" t="s">
        <v>80</v>
      </c>
      <c r="C40" t="s">
        <v>743</v>
      </c>
      <c r="D40" t="s">
        <v>744</v>
      </c>
      <c r="E40" t="s">
        <v>745</v>
      </c>
      <c r="F40" t="s">
        <v>746</v>
      </c>
      <c r="G40" t="s">
        <v>747</v>
      </c>
      <c r="H40" t="s">
        <v>748</v>
      </c>
      <c r="I40" t="s">
        <v>749</v>
      </c>
      <c r="J40" t="s">
        <v>750</v>
      </c>
      <c r="K40" t="s">
        <v>751</v>
      </c>
      <c r="L40" t="s">
        <v>752</v>
      </c>
      <c r="CZ40" s="56">
        <v>0</v>
      </c>
    </row>
    <row r="41" spans="1:104" x14ac:dyDescent="0.2">
      <c r="A41" t="str">
        <f t="shared" si="1"/>
        <v>FFO / Total Debt Score</v>
      </c>
      <c r="B41" t="s">
        <v>135</v>
      </c>
      <c r="C41" t="s">
        <v>753</v>
      </c>
      <c r="D41" t="s">
        <v>754</v>
      </c>
      <c r="E41" t="s">
        <v>755</v>
      </c>
      <c r="F41" t="s">
        <v>756</v>
      </c>
      <c r="G41" t="s">
        <v>757</v>
      </c>
      <c r="H41" t="s">
        <v>758</v>
      </c>
      <c r="I41" t="s">
        <v>759</v>
      </c>
      <c r="J41" t="s">
        <v>760</v>
      </c>
      <c r="K41" t="s">
        <v>761</v>
      </c>
      <c r="L41" t="s">
        <v>762</v>
      </c>
      <c r="CZ41" s="56">
        <v>0</v>
      </c>
    </row>
    <row r="42" spans="1:104" x14ac:dyDescent="0.2">
      <c r="A42" t="str">
        <f t="shared" si="1"/>
        <v>Net Debt / EBITDA Score</v>
      </c>
      <c r="B42" t="s">
        <v>136</v>
      </c>
      <c r="C42" t="s">
        <v>763</v>
      </c>
      <c r="D42" t="s">
        <v>764</v>
      </c>
      <c r="E42" t="s">
        <v>765</v>
      </c>
      <c r="F42" t="s">
        <v>766</v>
      </c>
      <c r="G42" t="s">
        <v>767</v>
      </c>
      <c r="H42" t="s">
        <v>768</v>
      </c>
      <c r="I42" t="s">
        <v>769</v>
      </c>
      <c r="J42" t="s">
        <v>770</v>
      </c>
      <c r="K42" t="s">
        <v>771</v>
      </c>
      <c r="L42" t="s">
        <v>772</v>
      </c>
      <c r="CZ42" s="56">
        <v>0</v>
      </c>
    </row>
    <row r="43" spans="1:104" x14ac:dyDescent="0.2">
      <c r="A43" t="str">
        <f t="shared" si="1"/>
        <v>Total Debt / Capital Score</v>
      </c>
      <c r="B43" t="s">
        <v>134</v>
      </c>
      <c r="C43" t="s">
        <v>773</v>
      </c>
      <c r="D43" t="s">
        <v>774</v>
      </c>
      <c r="E43" t="s">
        <v>775</v>
      </c>
      <c r="F43" t="s">
        <v>776</v>
      </c>
      <c r="G43" t="s">
        <v>777</v>
      </c>
      <c r="H43" t="s">
        <v>778</v>
      </c>
      <c r="I43" t="s">
        <v>779</v>
      </c>
      <c r="J43" t="s">
        <v>780</v>
      </c>
      <c r="K43" t="s">
        <v>781</v>
      </c>
      <c r="L43" t="s">
        <v>782</v>
      </c>
      <c r="CZ43" s="56">
        <v>0</v>
      </c>
    </row>
    <row r="44" spans="1:104" x14ac:dyDescent="0.2">
      <c r="A44" t="str">
        <f t="shared" si="1"/>
        <v>Total Debt / Total Liabilities Score</v>
      </c>
      <c r="B44" t="s">
        <v>132</v>
      </c>
      <c r="C44" t="s">
        <v>783</v>
      </c>
      <c r="D44" t="s">
        <v>784</v>
      </c>
      <c r="E44" t="s">
        <v>785</v>
      </c>
      <c r="F44" t="s">
        <v>786</v>
      </c>
      <c r="G44" t="s">
        <v>787</v>
      </c>
      <c r="H44" t="s">
        <v>788</v>
      </c>
      <c r="I44" t="s">
        <v>789</v>
      </c>
      <c r="J44" t="s">
        <v>790</v>
      </c>
      <c r="K44" t="s">
        <v>791</v>
      </c>
      <c r="L44" t="s">
        <v>792</v>
      </c>
      <c r="CZ44" s="56">
        <v>0</v>
      </c>
    </row>
    <row r="45" spans="1:104" x14ac:dyDescent="0.2">
      <c r="A45" t="str">
        <f t="shared" si="1"/>
        <v>Total Debt / Revenue Score</v>
      </c>
      <c r="B45" t="s">
        <v>133</v>
      </c>
      <c r="C45" t="s">
        <v>793</v>
      </c>
      <c r="D45" t="s">
        <v>794</v>
      </c>
      <c r="E45" t="s">
        <v>795</v>
      </c>
      <c r="F45" t="s">
        <v>796</v>
      </c>
      <c r="G45" t="s">
        <v>797</v>
      </c>
      <c r="H45" t="s">
        <v>798</v>
      </c>
      <c r="I45" t="s">
        <v>799</v>
      </c>
      <c r="J45" t="s">
        <v>800</v>
      </c>
      <c r="K45" t="s">
        <v>801</v>
      </c>
      <c r="L45" t="s">
        <v>802</v>
      </c>
      <c r="CZ45" s="56">
        <v>0</v>
      </c>
    </row>
    <row r="46" spans="1:104" x14ac:dyDescent="0.2">
      <c r="A46" t="str">
        <f t="shared" si="1"/>
        <v>(FFO + Cash) / Short Term Debt Score</v>
      </c>
      <c r="B46" t="s">
        <v>137</v>
      </c>
      <c r="C46" t="s">
        <v>803</v>
      </c>
      <c r="D46" t="s">
        <v>804</v>
      </c>
      <c r="E46" t="s">
        <v>805</v>
      </c>
      <c r="F46" t="s">
        <v>806</v>
      </c>
      <c r="G46" t="s">
        <v>807</v>
      </c>
      <c r="H46" t="s">
        <v>808</v>
      </c>
      <c r="I46" t="s">
        <v>809</v>
      </c>
      <c r="J46" t="s">
        <v>810</v>
      </c>
      <c r="K46" t="s">
        <v>811</v>
      </c>
      <c r="L46" t="s">
        <v>812</v>
      </c>
      <c r="CZ46" s="56">
        <v>0</v>
      </c>
    </row>
    <row r="47" spans="1:104" x14ac:dyDescent="0.2">
      <c r="A47" t="str">
        <f t="shared" si="1"/>
        <v>FFO / Gross Profit Score</v>
      </c>
      <c r="B47" t="s">
        <v>138</v>
      </c>
      <c r="C47" t="s">
        <v>813</v>
      </c>
      <c r="D47" t="s">
        <v>814</v>
      </c>
      <c r="E47" t="s">
        <v>815</v>
      </c>
      <c r="F47" t="s">
        <v>816</v>
      </c>
      <c r="G47" t="s">
        <v>817</v>
      </c>
      <c r="H47" t="s">
        <v>818</v>
      </c>
      <c r="I47" t="s">
        <v>819</v>
      </c>
      <c r="J47" t="s">
        <v>820</v>
      </c>
      <c r="K47" t="s">
        <v>821</v>
      </c>
      <c r="L47" t="s">
        <v>822</v>
      </c>
      <c r="CZ47" s="56">
        <v>0</v>
      </c>
    </row>
    <row r="48" spans="1:104" x14ac:dyDescent="0.2">
      <c r="A48" t="str">
        <f t="shared" si="1"/>
        <v>Basic Defense Interval Score</v>
      </c>
      <c r="B48" t="s">
        <v>85</v>
      </c>
      <c r="C48" t="s">
        <v>823</v>
      </c>
      <c r="D48" t="s">
        <v>824</v>
      </c>
      <c r="E48" t="s">
        <v>825</v>
      </c>
      <c r="F48" t="s">
        <v>826</v>
      </c>
      <c r="G48" t="s">
        <v>827</v>
      </c>
      <c r="H48" t="s">
        <v>828</v>
      </c>
      <c r="I48" t="s">
        <v>829</v>
      </c>
      <c r="J48" t="s">
        <v>830</v>
      </c>
      <c r="K48" t="s">
        <v>831</v>
      </c>
      <c r="L48" t="s">
        <v>832</v>
      </c>
      <c r="CZ48" s="56">
        <v>0</v>
      </c>
    </row>
    <row r="49" spans="1:104" x14ac:dyDescent="0.2">
      <c r="A49" t="str">
        <f t="shared" si="1"/>
        <v>Current Ratio Score</v>
      </c>
      <c r="B49" t="s">
        <v>86</v>
      </c>
      <c r="C49" t="s">
        <v>833</v>
      </c>
      <c r="D49" t="s">
        <v>834</v>
      </c>
      <c r="E49" t="s">
        <v>835</v>
      </c>
      <c r="F49" t="s">
        <v>836</v>
      </c>
      <c r="G49" t="s">
        <v>837</v>
      </c>
      <c r="H49" t="s">
        <v>838</v>
      </c>
      <c r="I49" t="s">
        <v>839</v>
      </c>
      <c r="J49" t="s">
        <v>840</v>
      </c>
      <c r="K49" t="s">
        <v>841</v>
      </c>
      <c r="L49" t="s">
        <v>842</v>
      </c>
      <c r="CZ49" s="56">
        <v>0</v>
      </c>
    </row>
    <row r="50" spans="1:104" x14ac:dyDescent="0.2">
      <c r="A50" t="str">
        <f t="shared" si="1"/>
        <v>Quick Ratio Score</v>
      </c>
      <c r="B50" t="s">
        <v>87</v>
      </c>
      <c r="C50" t="s">
        <v>843</v>
      </c>
      <c r="D50" t="s">
        <v>844</v>
      </c>
      <c r="E50" t="s">
        <v>845</v>
      </c>
      <c r="F50" t="s">
        <v>846</v>
      </c>
      <c r="G50" t="s">
        <v>847</v>
      </c>
      <c r="H50" t="s">
        <v>848</v>
      </c>
      <c r="I50" t="s">
        <v>849</v>
      </c>
      <c r="J50" t="s">
        <v>850</v>
      </c>
      <c r="K50" t="s">
        <v>851</v>
      </c>
      <c r="L50" t="s">
        <v>852</v>
      </c>
      <c r="CZ50" s="56">
        <v>0</v>
      </c>
    </row>
    <row r="51" spans="1:104" x14ac:dyDescent="0.2">
      <c r="A51" t="str">
        <f t="shared" si="1"/>
        <v>Source: S&amp;P Capital IQ</v>
      </c>
      <c r="B51" t="s">
        <v>152</v>
      </c>
      <c r="C51" t="s">
        <v>283</v>
      </c>
      <c r="D51" t="s">
        <v>284</v>
      </c>
      <c r="E51" t="s">
        <v>285</v>
      </c>
      <c r="F51" t="s">
        <v>286</v>
      </c>
      <c r="G51" t="s">
        <v>287</v>
      </c>
      <c r="H51" t="s">
        <v>288</v>
      </c>
      <c r="I51" t="s">
        <v>289</v>
      </c>
      <c r="J51" t="s">
        <v>290</v>
      </c>
      <c r="K51" t="s">
        <v>291</v>
      </c>
      <c r="L51" t="s">
        <v>287</v>
      </c>
      <c r="CZ51" s="56">
        <v>0</v>
      </c>
    </row>
    <row r="52" spans="1:104" x14ac:dyDescent="0.2">
      <c r="A52" t="str">
        <f t="shared" si="1"/>
        <v>Copyright © 2025 S&amp;P Global Market Intelligence LLC (and its affiliates as applicable) – All rights reserved.  This model and/or any data in it are provided subject to the written agreement of S&amp;P Global Market Intelligence LLC governing the subscription service to which this model is applied.</v>
      </c>
      <c r="B52" t="str">
        <f>"Copyright © "&amp;$B$1&amp;" S&amp;P Global Market Intelligence LLC (and its affiliates as applicable) – All rights reserved.  "&amp;"This model and/or any data in it are provided subject to the written agreement of S&amp;P Global Market Intelligence LLC governing the subscription service to which this model is applied."</f>
        <v>Copyright © 2025 S&amp;P Global Market Intelligence LLC (and its affiliates as applicable) – All rights reserved.  This model and/or any data in it are provided subject to the written agreement of S&amp;P Global Market Intelligence LLC governing the subscription service to which this model is applied.</v>
      </c>
      <c r="C52" t="str">
        <f>"版权所有 © "&amp;$B$1&amp;" S&amp;P Global Market Intelligence LLC（及其附属公司，如适用） - 保留所有权利。本模型和/或其中的任何数据均是依据 S&amp;P Global Market Intelligence LLC 就本模型应用的订阅服务签订的书面协议而提供。"</f>
        <v>版权所有 © 2025 S&amp;P Global Market Intelligence LLC（及其附属公司，如适用） - 保留所有权利。本模型和/或其中的任何数据均是依据 S&amp;P Global Market Intelligence LLC 就本模型应用的订阅服务签订的书面协议而提供。</v>
      </c>
      <c r="D52" t="str">
        <f>"著作權 © "&amp;$B$1&amp;" S&amp;P Global Market Intelligence LLC（當可適用時，包括其關係企業） – 保留所有權利。  此模型及 / 或其內所含任何資料之提供，係依據 S&amp;P Global Market Intelligence LLC 針對此模型所應用訂閱服務而簽訂之書面協議為之。"</f>
        <v>著作權 © 2025 S&amp;P Global Market Intelligence LLC（當可適用時，包括其關係企業） – 保留所有權利。  此模型及 / 或其內所含任何資料之提供，係依據 S&amp;P Global Market Intelligence LLC 針對此模型所應用訂閱服務而簽訂之書面協議為之。</v>
      </c>
      <c r="E52" t="str">
        <f>"Droit d'auteur © "&amp;$B$1&amp;" S&amp;P Global Market Intelligence LLC (et ses filiales, le cas échéant) - Tous droits réservés.  Ce modèle et / ou toutes les données qu'il contient sont fournis sous réserve de l'accord écrit de"&amp;" S&amp;P Global Market Intelligence LLC régissant le service d'abonnement auquel ce modèle est appliqué."</f>
        <v>Droit d'auteur © 2025 S&amp;P Global Market Intelligence LLC (et ses filiales, le cas échéant) - Tous droits réservés.  Ce modèle et / ou toutes les données qu'il contient sont fournis sous réserve de l'accord écrit de S&amp;P Global Market Intelligence LLC régissant le service d'abonnement auquel ce modèle est appliqué.</v>
      </c>
      <c r="F52" t="str">
        <f>"Urheberrecht © "&amp;$B$1&amp;" S&amp;P Global Market Intelligence LLC (und seine verbundenen Unternehmen, falls zutreffend) - Alle Rechte vorbehalten. Dieses Modell und/oder alle darin enthaltenen Daten werden vorbehaltlich der schriftlichen Vereinbarung von "&amp;"S&amp;P Global Market Intelligence LLC über den Abonnementdienst, auf den dieses Modell angewendet wird, bereitgestellt."</f>
        <v>Urheberrecht © 2025 S&amp;P Global Market Intelligence LLC (und seine verbundenen Unternehmen, falls zutreffend) - Alle Rechte vorbehalten. Dieses Modell und/oder alle darin enthaltenen Daten werden vorbehaltlich der schriftlichen Vereinbarung von S&amp;P Global Market Intelligence LLC über den Abonnementdienst, auf den dieses Modell angewendet wird, bereitgestellt.</v>
      </c>
      <c r="G52" t="str">
        <f>"Diritto d’autore © "&amp;$B$1&amp;" S&amp;P Global Market Intelligence LLC (e le sue affiliate a seconda dei casi) - Tutti i diritti riservati.  Questo modello e/o qualsiasi dato in esso contenuto sono forniti previo accordo scritto di "&amp;"S&amp;P Global Market Intelligence LLC che disciplina il servizio di abbonamento a cui questo modello è applicato."</f>
        <v>Diritto d’autore © 2025 S&amp;P Global Market Intelligence LLC (e le sue affiliate a seconda dei casi) - Tutti i diritti riservati.  Questo modello e/o qualsiasi dato in esso contenuto sono forniti previo accordo scritto di S&amp;P Global Market Intelligence LLC che disciplina il servizio di abbonamento a cui questo modello è applicato.</v>
      </c>
      <c r="H52" t="str">
        <f>"著作権 © "&amp;$B$1&amp;" S&amp;P Global Market Intelligence LLC (および該当する場合はその関連会社) – 無断複写・転載を禁じます。   このモデルおよび/またはそのデータは、このモデルが適用されるサブスクリプションサービスを管理するS&amp;P Global Market Intelligence LLCの書面による合意に従って提供されます。"</f>
        <v>著作権 © 2025 S&amp;P Global Market Intelligence LLC (および該当する場合はその関連会社) – 無断複写・転載を禁じます。   このモデルおよび/またはそのデータは、このモデルが適用されるサブスクリプションサービスを管理するS&amp;P Global Market Intelligence LLCの書面による合意に従って提供されます。</v>
      </c>
      <c r="I52" t="str">
        <f>"Авторские права © "&amp;$B$1&amp;" S&amp;P Global Market Intelligence LLC (и его ассоциированные общества, если применимо) - Все права защищены. Эта модель и/или любые данные в ней предоставляются с письменного соглашения "&amp;"S&amp;P Global Market Intelligence LLC, управляющего службой подписки, к которой прилагается эта модель."</f>
        <v>Авторские права © 2025 S&amp;P Global Market Intelligence LLC (и его ассоциированные общества, если применимо) - Все права защищены. Эта модель и/или любые данные в ней предоставляются с письменного соглашения S&amp;P Global Market Intelligence LLC, управляющего службой подписки, к которой прилагается эта модель.</v>
      </c>
      <c r="J52" t="str">
        <f>"Derechos de autor © "&amp;$B$1&amp;" S&amp;P Global Market Intelligence LLC (y sus afiliados, según corresponda): todos los derechos reservados.  Este modelo y/o cualquier dato que contenga están sujetos al acuerdo por escrito de "&amp;"S&amp;P Global Market Intelligence LLC que rige el servicio de suscripción al que se aplica este modelo."</f>
        <v>Derechos de autor © 2025 S&amp;P Global Market Intelligence LLC (y sus afiliados, según corresponda): todos los derechos reservados.  Este modelo y/o cualquier dato que contenga están sujetos al acuerdo por escrito de S&amp;P Global Market Intelligence LLC que rige el servicio de suscripción al que se aplica este modelo.</v>
      </c>
      <c r="K52" t="str">
        <f>"해당 데이터의 모든 저작권은  "&amp;$B$1&amp;" S&amp;P Global Market Intelligence LLC (및 계열사) 가 소유하고 있습니다. 해당 모형 및 모형에 사용된 데이터는  S&amp;P Global Market Intelligence LLC와 맺은 서면 계약에 따라 제공됩니다."</f>
        <v>해당 데이터의 모든 저작권은  2025 S&amp;P Global Market Intelligence LLC (및 계열사) 가 소유하고 있습니다. 해당 모형 및 모형에 사용된 데이터는  S&amp;P Global Market Intelligence LLC와 맺은 서면 계약에 따라 제공됩니다.</v>
      </c>
      <c r="L52" t="str">
        <f>"Copyright © "&amp;$B$1&amp;" S&amp;P Global Market Intelligence Llc (E Suas Afiliadas, Conforme Aplicável) - Todos Os Direitos Reservados. Este Modelo E / Ou Quaisquer Dados Nele Contidos São Fornecidos de Acordo com O Contrato Por Escrito da "&amp;"S&amp;P Global Market Intelligence LLC Que Rege O Serviço de Assinatura Ao Qual Este Modelo É Aplicado."</f>
        <v>Copyright © 2025 S&amp;P Global Market Intelligence Llc (E Suas Afiliadas, Conforme Aplicável) - Todos Os Direitos Reservados. Este Modelo E / Ou Quaisquer Dados Nele Contidos São Fornecidos de Acordo com O Contrato Por Escrito da S&amp;P Global Market Intelligence LLC Que Rege O Serviço de Assinatura Ao Qual Este Modelo É Aplicado.</v>
      </c>
      <c r="CZ52" s="56">
        <v>0</v>
      </c>
    </row>
    <row r="53" spans="1:104" x14ac:dyDescent="0.2">
      <c r="A53" t="str">
        <f t="shared" si="1"/>
        <v>CREDIT HEALTH PANEL - CONSTITUENT SCORES</v>
      </c>
      <c r="B53" t="s">
        <v>150</v>
      </c>
      <c r="C53" t="s">
        <v>853</v>
      </c>
      <c r="D53" t="s">
        <v>854</v>
      </c>
      <c r="E53" t="s">
        <v>855</v>
      </c>
      <c r="F53" t="s">
        <v>856</v>
      </c>
      <c r="G53" t="s">
        <v>857</v>
      </c>
      <c r="H53" t="s">
        <v>858</v>
      </c>
      <c r="I53" t="s">
        <v>859</v>
      </c>
      <c r="J53" t="s">
        <v>860</v>
      </c>
      <c r="K53" t="s">
        <v>861</v>
      </c>
      <c r="L53" t="s">
        <v>862</v>
      </c>
      <c r="CZ53" s="56">
        <v>0</v>
      </c>
    </row>
    <row r="54" spans="1:104" x14ac:dyDescent="0.2">
      <c r="A54" t="str">
        <f t="shared" si="1"/>
        <v>List ID</v>
      </c>
      <c r="B54" t="s">
        <v>6</v>
      </c>
      <c r="C54" t="s">
        <v>863</v>
      </c>
      <c r="D54" t="s">
        <v>863</v>
      </c>
      <c r="E54" t="s">
        <v>864</v>
      </c>
      <c r="F54" t="s">
        <v>865</v>
      </c>
      <c r="G54" t="s">
        <v>866</v>
      </c>
      <c r="H54" t="s">
        <v>867</v>
      </c>
      <c r="I54" t="s">
        <v>868</v>
      </c>
      <c r="J54" t="s">
        <v>869</v>
      </c>
      <c r="K54" t="s">
        <v>870</v>
      </c>
      <c r="L54" t="s">
        <v>871</v>
      </c>
      <c r="CZ54" s="56">
        <v>0</v>
      </c>
    </row>
    <row r="55" spans="1:104" x14ac:dyDescent="0.2">
      <c r="A55" t="str">
        <f t="shared" si="1"/>
        <v>Operational Metrics</v>
      </c>
      <c r="B55" t="s">
        <v>125</v>
      </c>
      <c r="C55" s="63" t="s">
        <v>872</v>
      </c>
      <c r="D55" s="63" t="s">
        <v>873</v>
      </c>
      <c r="E55" s="63" t="s">
        <v>874</v>
      </c>
      <c r="F55" s="63" t="s">
        <v>875</v>
      </c>
      <c r="G55" s="63" t="s">
        <v>876</v>
      </c>
      <c r="H55" s="63" t="s">
        <v>877</v>
      </c>
      <c r="I55" s="63" t="s">
        <v>878</v>
      </c>
      <c r="J55" s="63" t="s">
        <v>879</v>
      </c>
      <c r="K55" s="63" t="s">
        <v>880</v>
      </c>
      <c r="L55" s="63" t="s">
        <v>881</v>
      </c>
      <c r="CZ55" s="56">
        <v>0</v>
      </c>
    </row>
    <row r="56" spans="1:104" x14ac:dyDescent="0.2">
      <c r="A56" t="str">
        <f t="shared" si="1"/>
        <v>Solvency Metrics</v>
      </c>
      <c r="B56" t="s">
        <v>126</v>
      </c>
      <c r="C56" s="63" t="s">
        <v>882</v>
      </c>
      <c r="D56" s="63" t="s">
        <v>883</v>
      </c>
      <c r="E56" s="63" t="s">
        <v>884</v>
      </c>
      <c r="F56" s="63" t="s">
        <v>885</v>
      </c>
      <c r="G56" s="63" t="s">
        <v>886</v>
      </c>
      <c r="H56" s="63" t="s">
        <v>887</v>
      </c>
      <c r="I56" s="63" t="s">
        <v>888</v>
      </c>
      <c r="J56" s="63" t="s">
        <v>889</v>
      </c>
      <c r="K56" s="63" t="s">
        <v>890</v>
      </c>
      <c r="L56" s="63" t="s">
        <v>891</v>
      </c>
      <c r="CZ56" s="56">
        <v>0</v>
      </c>
    </row>
    <row r="57" spans="1:104" x14ac:dyDescent="0.2">
      <c r="A57" t="str">
        <f t="shared" si="1"/>
        <v>Liquidity Metrics</v>
      </c>
      <c r="B57" t="s">
        <v>127</v>
      </c>
      <c r="C57" s="63" t="s">
        <v>892</v>
      </c>
      <c r="D57" s="63" t="s">
        <v>893</v>
      </c>
      <c r="E57" s="63" t="s">
        <v>894</v>
      </c>
      <c r="F57" s="63" t="s">
        <v>895</v>
      </c>
      <c r="G57" s="63" t="s">
        <v>896</v>
      </c>
      <c r="H57" s="63" t="s">
        <v>897</v>
      </c>
      <c r="I57" s="63" t="s">
        <v>898</v>
      </c>
      <c r="J57" s="63" t="s">
        <v>899</v>
      </c>
      <c r="K57" s="63" t="s">
        <v>900</v>
      </c>
      <c r="L57" s="63" t="s">
        <v>899</v>
      </c>
      <c r="CZ57" s="56">
        <v>0</v>
      </c>
    </row>
    <row r="58" spans="1:104" x14ac:dyDescent="0.2">
      <c r="A58" t="str">
        <f t="shared" si="1"/>
        <v>Total Equity</v>
      </c>
      <c r="B58" t="s">
        <v>354</v>
      </c>
      <c r="C58" t="s">
        <v>379</v>
      </c>
      <c r="D58" t="s">
        <v>380</v>
      </c>
      <c r="E58" t="s">
        <v>381</v>
      </c>
      <c r="F58" t="s">
        <v>382</v>
      </c>
      <c r="G58" t="s">
        <v>383</v>
      </c>
      <c r="H58" t="s">
        <v>384</v>
      </c>
      <c r="I58" t="s">
        <v>385</v>
      </c>
      <c r="J58" t="s">
        <v>386</v>
      </c>
      <c r="K58" t="s">
        <v>387</v>
      </c>
      <c r="L58" t="s">
        <v>388</v>
      </c>
      <c r="CZ58" s="56">
        <v>0</v>
      </c>
    </row>
    <row r="59" spans="1:104" x14ac:dyDescent="0.2">
      <c r="A59" t="str">
        <f t="shared" si="1"/>
        <v>Return on Capital %</v>
      </c>
      <c r="B59" t="s">
        <v>355</v>
      </c>
      <c r="C59" t="s">
        <v>389</v>
      </c>
      <c r="D59" t="s">
        <v>390</v>
      </c>
      <c r="E59" t="s">
        <v>391</v>
      </c>
      <c r="F59" t="s">
        <v>392</v>
      </c>
      <c r="G59" t="s">
        <v>393</v>
      </c>
      <c r="H59" t="s">
        <v>394</v>
      </c>
      <c r="I59" t="s">
        <v>395</v>
      </c>
      <c r="J59" t="s">
        <v>396</v>
      </c>
      <c r="K59" t="s">
        <v>397</v>
      </c>
      <c r="L59" t="s">
        <v>398</v>
      </c>
      <c r="CZ59" s="56">
        <v>0</v>
      </c>
    </row>
    <row r="60" spans="1:104" x14ac:dyDescent="0.2">
      <c r="A60" t="str">
        <f t="shared" si="1"/>
        <v>Recurring Earnings / Total Assets %</v>
      </c>
      <c r="B60" t="s">
        <v>356</v>
      </c>
      <c r="C60" t="s">
        <v>901</v>
      </c>
      <c r="D60" t="s">
        <v>902</v>
      </c>
      <c r="E60" t="s">
        <v>903</v>
      </c>
      <c r="F60" t="s">
        <v>647</v>
      </c>
      <c r="G60" t="s">
        <v>904</v>
      </c>
      <c r="H60" t="s">
        <v>905</v>
      </c>
      <c r="I60" t="s">
        <v>906</v>
      </c>
      <c r="J60" t="s">
        <v>907</v>
      </c>
      <c r="K60" t="s">
        <v>908</v>
      </c>
      <c r="L60" t="s">
        <v>909</v>
      </c>
      <c r="CZ60" s="56">
        <v>0</v>
      </c>
    </row>
    <row r="61" spans="1:104" x14ac:dyDescent="0.2">
      <c r="A61" t="str">
        <f t="shared" si="1"/>
        <v>Net Working Capital / Revenue (x)</v>
      </c>
      <c r="B61" t="s">
        <v>357</v>
      </c>
      <c r="C61" t="s">
        <v>910</v>
      </c>
      <c r="D61" t="s">
        <v>911</v>
      </c>
      <c r="E61" t="s">
        <v>912</v>
      </c>
      <c r="F61" t="s">
        <v>913</v>
      </c>
      <c r="G61" t="s">
        <v>914</v>
      </c>
      <c r="H61" t="s">
        <v>915</v>
      </c>
      <c r="I61" t="s">
        <v>916</v>
      </c>
      <c r="J61" t="s">
        <v>917</v>
      </c>
      <c r="K61" t="s">
        <v>918</v>
      </c>
      <c r="L61" t="s">
        <v>919</v>
      </c>
      <c r="CZ61" s="56">
        <v>0</v>
      </c>
    </row>
    <row r="62" spans="1:104" x14ac:dyDescent="0.2">
      <c r="A62" t="str">
        <f t="shared" si="1"/>
        <v>Asset Turnover (x)</v>
      </c>
      <c r="B62" t="s">
        <v>358</v>
      </c>
      <c r="C62" s="61" t="s">
        <v>443</v>
      </c>
      <c r="D62" s="61" t="s">
        <v>444</v>
      </c>
      <c r="E62" s="61" t="s">
        <v>445</v>
      </c>
      <c r="F62" s="61" t="s">
        <v>446</v>
      </c>
      <c r="G62" s="61" t="s">
        <v>447</v>
      </c>
      <c r="H62" s="61" t="s">
        <v>448</v>
      </c>
      <c r="I62" s="61" t="s">
        <v>449</v>
      </c>
      <c r="J62" s="61" t="s">
        <v>450</v>
      </c>
      <c r="K62" s="61" t="s">
        <v>451</v>
      </c>
      <c r="L62" s="61" t="s">
        <v>452</v>
      </c>
      <c r="CZ62" s="56">
        <v>0</v>
      </c>
    </row>
    <row r="63" spans="1:104" x14ac:dyDescent="0.2">
      <c r="A63" t="str">
        <f t="shared" si="1"/>
        <v>Intangible Assets / Revenue (x)</v>
      </c>
      <c r="B63" t="s">
        <v>359</v>
      </c>
      <c r="C63" t="s">
        <v>920</v>
      </c>
      <c r="D63" t="s">
        <v>921</v>
      </c>
      <c r="E63" t="s">
        <v>922</v>
      </c>
      <c r="F63" t="s">
        <v>923</v>
      </c>
      <c r="G63" t="s">
        <v>924</v>
      </c>
      <c r="H63" t="s">
        <v>925</v>
      </c>
      <c r="I63" t="s">
        <v>926</v>
      </c>
      <c r="J63" t="s">
        <v>927</v>
      </c>
      <c r="K63" t="s">
        <v>928</v>
      </c>
      <c r="L63" t="s">
        <v>929</v>
      </c>
      <c r="CZ63" s="56">
        <v>0</v>
      </c>
    </row>
    <row r="64" spans="1:104" x14ac:dyDescent="0.2">
      <c r="A64" t="str">
        <f t="shared" si="1"/>
        <v>Net Working Capital / Total Assets (x)</v>
      </c>
      <c r="B64" t="s">
        <v>360</v>
      </c>
      <c r="C64" t="s">
        <v>930</v>
      </c>
      <c r="D64" t="s">
        <v>931</v>
      </c>
      <c r="E64" t="s">
        <v>932</v>
      </c>
      <c r="F64" t="s">
        <v>933</v>
      </c>
      <c r="G64" t="s">
        <v>934</v>
      </c>
      <c r="H64" t="s">
        <v>935</v>
      </c>
      <c r="I64" t="s">
        <v>936</v>
      </c>
      <c r="J64" t="s">
        <v>937</v>
      </c>
      <c r="K64" t="s">
        <v>938</v>
      </c>
      <c r="L64" t="s">
        <v>939</v>
      </c>
      <c r="CZ64" s="56">
        <v>0</v>
      </c>
    </row>
    <row r="65" spans="1:104" x14ac:dyDescent="0.2">
      <c r="A65" t="str">
        <f t="shared" si="1"/>
        <v>Payables / Receivables (x)</v>
      </c>
      <c r="B65" t="s">
        <v>361</v>
      </c>
      <c r="C65" s="63" t="s">
        <v>940</v>
      </c>
      <c r="D65" s="63" t="s">
        <v>941</v>
      </c>
      <c r="E65" s="63" t="s">
        <v>942</v>
      </c>
      <c r="F65" s="63" t="s">
        <v>943</v>
      </c>
      <c r="G65" s="63" t="s">
        <v>944</v>
      </c>
      <c r="H65" s="63" t="s">
        <v>945</v>
      </c>
      <c r="I65" s="63" t="s">
        <v>946</v>
      </c>
      <c r="J65" s="63" t="s">
        <v>947</v>
      </c>
      <c r="K65" s="63" t="s">
        <v>948</v>
      </c>
      <c r="L65" s="63" t="s">
        <v>949</v>
      </c>
      <c r="CZ65" s="56">
        <v>0</v>
      </c>
    </row>
    <row r="66" spans="1:104" x14ac:dyDescent="0.2">
      <c r="A66" t="str">
        <f t="shared" si="1"/>
        <v>Management Rate of Return (%)</v>
      </c>
      <c r="B66" t="s">
        <v>362</v>
      </c>
      <c r="C66" s="63" t="s">
        <v>950</v>
      </c>
      <c r="D66" s="63" t="s">
        <v>951</v>
      </c>
      <c r="E66" s="63" t="s">
        <v>952</v>
      </c>
      <c r="F66" s="63" t="s">
        <v>953</v>
      </c>
      <c r="G66" s="63" t="s">
        <v>954</v>
      </c>
      <c r="H66" s="63" t="s">
        <v>955</v>
      </c>
      <c r="I66" s="63" t="s">
        <v>956</v>
      </c>
      <c r="J66" s="63" t="s">
        <v>957</v>
      </c>
      <c r="K66" s="63" t="s">
        <v>958</v>
      </c>
      <c r="L66" s="63" t="s">
        <v>959</v>
      </c>
      <c r="CZ66" s="56">
        <v>0</v>
      </c>
    </row>
    <row r="67" spans="1:104" x14ac:dyDescent="0.2">
      <c r="A67" t="str">
        <f t="shared" si="1"/>
        <v>Gross Margin %</v>
      </c>
      <c r="B67" t="s">
        <v>363</v>
      </c>
      <c r="C67" t="s">
        <v>399</v>
      </c>
      <c r="D67" t="s">
        <v>399</v>
      </c>
      <c r="E67" t="s">
        <v>400</v>
      </c>
      <c r="F67" t="s">
        <v>401</v>
      </c>
      <c r="G67" t="s">
        <v>402</v>
      </c>
      <c r="H67" t="s">
        <v>403</v>
      </c>
      <c r="I67" t="s">
        <v>404</v>
      </c>
      <c r="J67" t="s">
        <v>405</v>
      </c>
      <c r="K67" t="s">
        <v>406</v>
      </c>
      <c r="L67" t="s">
        <v>407</v>
      </c>
      <c r="CZ67" s="56">
        <v>0</v>
      </c>
    </row>
    <row r="68" spans="1:104" x14ac:dyDescent="0.2">
      <c r="A68" t="str">
        <f t="shared" si="1"/>
        <v>EBITDA Margin %</v>
      </c>
      <c r="B68" t="s">
        <v>364</v>
      </c>
      <c r="C68" t="s">
        <v>408</v>
      </c>
      <c r="D68" t="s">
        <v>409</v>
      </c>
      <c r="E68" t="s">
        <v>410</v>
      </c>
      <c r="F68" t="s">
        <v>411</v>
      </c>
      <c r="G68" t="s">
        <v>412</v>
      </c>
      <c r="H68" t="s">
        <v>413</v>
      </c>
      <c r="I68" t="s">
        <v>414</v>
      </c>
      <c r="J68" t="s">
        <v>415</v>
      </c>
      <c r="K68" t="s">
        <v>416</v>
      </c>
      <c r="L68" t="s">
        <v>417</v>
      </c>
      <c r="CZ68" s="56">
        <v>0</v>
      </c>
    </row>
    <row r="69" spans="1:104" x14ac:dyDescent="0.2">
      <c r="A69" t="str">
        <f t="shared" si="1"/>
        <v>FFO Interest Coverage (x)</v>
      </c>
      <c r="B69" t="s">
        <v>365</v>
      </c>
      <c r="C69" s="60" t="s">
        <v>453</v>
      </c>
      <c r="D69" s="60" t="s">
        <v>454</v>
      </c>
      <c r="E69" s="60" t="s">
        <v>455</v>
      </c>
      <c r="F69" s="60" t="s">
        <v>456</v>
      </c>
      <c r="G69" s="60" t="s">
        <v>457</v>
      </c>
      <c r="H69" s="60" t="s">
        <v>458</v>
      </c>
      <c r="I69" s="60" t="s">
        <v>459</v>
      </c>
      <c r="J69" s="60" t="s">
        <v>460</v>
      </c>
      <c r="K69" s="60" t="s">
        <v>461</v>
      </c>
      <c r="L69" t="s">
        <v>1000</v>
      </c>
      <c r="CZ69" s="56">
        <v>0</v>
      </c>
    </row>
    <row r="70" spans="1:104" x14ac:dyDescent="0.2">
      <c r="A70" t="str">
        <f t="shared" si="1"/>
        <v>FFO / Total Debt (x)</v>
      </c>
      <c r="B70" t="s">
        <v>366</v>
      </c>
      <c r="C70" s="60" t="s">
        <v>462</v>
      </c>
      <c r="D70" s="60" t="s">
        <v>463</v>
      </c>
      <c r="E70" s="60" t="s">
        <v>464</v>
      </c>
      <c r="F70" s="60" t="s">
        <v>465</v>
      </c>
      <c r="G70" s="60" t="s">
        <v>466</v>
      </c>
      <c r="H70" s="60" t="s">
        <v>467</v>
      </c>
      <c r="I70" s="60" t="s">
        <v>468</v>
      </c>
      <c r="J70" s="60" t="s">
        <v>469</v>
      </c>
      <c r="K70" s="60" t="s">
        <v>470</v>
      </c>
      <c r="L70" t="s">
        <v>1011</v>
      </c>
      <c r="CZ70" s="56">
        <v>0</v>
      </c>
    </row>
    <row r="71" spans="1:104" x14ac:dyDescent="0.2">
      <c r="A71" t="str">
        <f t="shared" si="1"/>
        <v>Net Debt / EBITDA (x)</v>
      </c>
      <c r="B71" t="s">
        <v>367</v>
      </c>
      <c r="C71" s="61" t="s">
        <v>471</v>
      </c>
      <c r="D71" s="61" t="s">
        <v>472</v>
      </c>
      <c r="E71" s="61" t="s">
        <v>473</v>
      </c>
      <c r="F71" s="61" t="s">
        <v>474</v>
      </c>
      <c r="G71" s="61" t="s">
        <v>475</v>
      </c>
      <c r="H71" s="61" t="s">
        <v>476</v>
      </c>
      <c r="I71" s="61" t="s">
        <v>477</v>
      </c>
      <c r="J71" s="61" t="s">
        <v>478</v>
      </c>
      <c r="K71" s="61" t="s">
        <v>479</v>
      </c>
      <c r="L71" s="61" t="s">
        <v>480</v>
      </c>
      <c r="CZ71" s="56">
        <v>0</v>
      </c>
    </row>
    <row r="72" spans="1:104" x14ac:dyDescent="0.2">
      <c r="A72" t="str">
        <f t="shared" ref="A72" si="2">INDEX($B72:$CW72,,$A$5)</f>
        <v>Total Debt / Capital (%)</v>
      </c>
      <c r="B72" t="s">
        <v>368</v>
      </c>
      <c r="C72" t="s">
        <v>418</v>
      </c>
      <c r="D72" t="s">
        <v>419</v>
      </c>
      <c r="E72" t="s">
        <v>420</v>
      </c>
      <c r="F72" t="s">
        <v>421</v>
      </c>
      <c r="G72" t="s">
        <v>422</v>
      </c>
      <c r="H72" t="s">
        <v>423</v>
      </c>
      <c r="I72" t="s">
        <v>424</v>
      </c>
      <c r="J72" t="s">
        <v>425</v>
      </c>
      <c r="K72" t="s">
        <v>426</v>
      </c>
      <c r="L72" t="s">
        <v>427</v>
      </c>
      <c r="CZ72" s="56">
        <v>0</v>
      </c>
    </row>
    <row r="73" spans="1:104" x14ac:dyDescent="0.2">
      <c r="A73" t="str">
        <f>INDEX($B73:$CW73,,$A$5)</f>
        <v>FFO + Cash / Short Term Debt (x)</v>
      </c>
      <c r="B73" t="s">
        <v>369</v>
      </c>
      <c r="C73" s="63" t="s">
        <v>960</v>
      </c>
      <c r="D73" s="63" t="s">
        <v>961</v>
      </c>
      <c r="E73" s="63" t="s">
        <v>962</v>
      </c>
      <c r="F73" s="63" t="s">
        <v>963</v>
      </c>
      <c r="G73" s="63" t="s">
        <v>964</v>
      </c>
      <c r="H73" s="63" t="s">
        <v>965</v>
      </c>
      <c r="I73" s="63" t="s">
        <v>966</v>
      </c>
      <c r="J73" s="63" t="s">
        <v>967</v>
      </c>
      <c r="K73" s="63" t="s">
        <v>968</v>
      </c>
      <c r="L73" s="63" t="s">
        <v>969</v>
      </c>
      <c r="CZ73" s="56">
        <v>0</v>
      </c>
    </row>
    <row r="74" spans="1:104" x14ac:dyDescent="0.2">
      <c r="A74" t="str">
        <f t="shared" ref="A74:A137" si="3">INDEX($B74:$CW74,,$A$5)</f>
        <v>Operational</v>
      </c>
      <c r="B74" t="s">
        <v>73</v>
      </c>
      <c r="C74" t="s">
        <v>255</v>
      </c>
      <c r="D74" t="s">
        <v>256</v>
      </c>
      <c r="E74" t="s">
        <v>257</v>
      </c>
      <c r="F74" t="s">
        <v>258</v>
      </c>
      <c r="G74" t="s">
        <v>259</v>
      </c>
      <c r="H74" t="s">
        <v>260</v>
      </c>
      <c r="I74" t="s">
        <v>261</v>
      </c>
      <c r="J74" t="s">
        <v>262</v>
      </c>
      <c r="K74" t="s">
        <v>263</v>
      </c>
      <c r="L74" t="s">
        <v>264</v>
      </c>
      <c r="CZ74" s="56">
        <v>0</v>
      </c>
    </row>
    <row r="75" spans="1:104" x14ac:dyDescent="0.2">
      <c r="A75" t="str">
        <f t="shared" si="3"/>
        <v>Quick Ratio (x)</v>
      </c>
      <c r="B75" t="s">
        <v>370</v>
      </c>
      <c r="C75" s="61" t="s">
        <v>481</v>
      </c>
      <c r="D75" s="61" t="s">
        <v>482</v>
      </c>
      <c r="E75" s="61" t="s">
        <v>483</v>
      </c>
      <c r="F75" s="61" t="s">
        <v>484</v>
      </c>
      <c r="G75" s="61" t="s">
        <v>485</v>
      </c>
      <c r="H75" s="61" t="s">
        <v>486</v>
      </c>
      <c r="I75" s="61" t="s">
        <v>487</v>
      </c>
      <c r="J75" s="61" t="s">
        <v>488</v>
      </c>
      <c r="K75" s="61" t="s">
        <v>489</v>
      </c>
      <c r="L75" s="61" t="s">
        <v>490</v>
      </c>
      <c r="CZ75" s="56">
        <v>0</v>
      </c>
    </row>
    <row r="76" spans="1:104" x14ac:dyDescent="0.2">
      <c r="A76" t="str">
        <f t="shared" si="3"/>
        <v>ID</v>
      </c>
      <c r="B76" t="s">
        <v>148</v>
      </c>
      <c r="C76" t="s">
        <v>148</v>
      </c>
      <c r="D76" t="s">
        <v>148</v>
      </c>
      <c r="E76" t="s">
        <v>148</v>
      </c>
      <c r="F76" t="s">
        <v>148</v>
      </c>
      <c r="G76" t="s">
        <v>292</v>
      </c>
      <c r="H76" t="s">
        <v>148</v>
      </c>
      <c r="I76" t="s">
        <v>148</v>
      </c>
      <c r="J76" t="s">
        <v>293</v>
      </c>
      <c r="K76" t="s">
        <v>148</v>
      </c>
      <c r="L76" t="s">
        <v>148</v>
      </c>
      <c r="CZ76" s="56">
        <v>0</v>
      </c>
    </row>
    <row r="77" spans="1:104" x14ac:dyDescent="0.2">
      <c r="A77" t="str">
        <f t="shared" si="3"/>
        <v>Name</v>
      </c>
      <c r="B77" t="s">
        <v>149</v>
      </c>
      <c r="C77" t="s">
        <v>294</v>
      </c>
      <c r="D77" t="s">
        <v>295</v>
      </c>
      <c r="E77" t="s">
        <v>296</v>
      </c>
      <c r="F77" t="s">
        <v>149</v>
      </c>
      <c r="G77" t="s">
        <v>297</v>
      </c>
      <c r="H77" t="s">
        <v>298</v>
      </c>
      <c r="I77" t="s">
        <v>299</v>
      </c>
      <c r="J77" t="s">
        <v>300</v>
      </c>
      <c r="K77" t="s">
        <v>301</v>
      </c>
      <c r="L77" t="s">
        <v>297</v>
      </c>
      <c r="CZ77" s="56">
        <v>0</v>
      </c>
    </row>
    <row r="78" spans="1:104" x14ac:dyDescent="0.2">
      <c r="A78" t="str">
        <f t="shared" si="3"/>
        <v>Revenue</v>
      </c>
      <c r="B78" t="s">
        <v>120</v>
      </c>
      <c r="C78" t="s">
        <v>302</v>
      </c>
      <c r="D78" t="s">
        <v>302</v>
      </c>
      <c r="E78" t="s">
        <v>303</v>
      </c>
      <c r="F78" t="s">
        <v>304</v>
      </c>
      <c r="G78" t="s">
        <v>305</v>
      </c>
      <c r="H78" t="s">
        <v>306</v>
      </c>
      <c r="I78" t="s">
        <v>307</v>
      </c>
      <c r="J78" t="s">
        <v>308</v>
      </c>
      <c r="K78" t="s">
        <v>309</v>
      </c>
      <c r="L78" t="s">
        <v>310</v>
      </c>
      <c r="CZ78" s="56">
        <v>0</v>
      </c>
    </row>
    <row r="79" spans="1:104" x14ac:dyDescent="0.2">
      <c r="A79" t="str">
        <f t="shared" si="3"/>
        <v>EBITDA Coverage (x)</v>
      </c>
      <c r="B79" t="s">
        <v>371</v>
      </c>
      <c r="C79" t="s">
        <v>970</v>
      </c>
      <c r="D79" t="s">
        <v>971</v>
      </c>
      <c r="E79" t="s">
        <v>972</v>
      </c>
      <c r="F79" t="s">
        <v>973</v>
      </c>
      <c r="G79" t="s">
        <v>974</v>
      </c>
      <c r="H79" t="s">
        <v>975</v>
      </c>
      <c r="I79" t="s">
        <v>976</v>
      </c>
      <c r="J79" t="s">
        <v>977</v>
      </c>
      <c r="K79" t="s">
        <v>978</v>
      </c>
      <c r="L79" t="s">
        <v>977</v>
      </c>
      <c r="CZ79" s="56">
        <v>0</v>
      </c>
    </row>
    <row r="80" spans="1:104" x14ac:dyDescent="0.2">
      <c r="A80" t="str">
        <f t="shared" si="3"/>
        <v>Total Debt / Revenue (x)</v>
      </c>
      <c r="B80" t="s">
        <v>372</v>
      </c>
      <c r="C80" t="s">
        <v>500</v>
      </c>
      <c r="D80" t="s">
        <v>501</v>
      </c>
      <c r="E80" t="s">
        <v>502</v>
      </c>
      <c r="F80" t="s">
        <v>503</v>
      </c>
      <c r="G80" t="s">
        <v>504</v>
      </c>
      <c r="H80" t="s">
        <v>505</v>
      </c>
      <c r="I80" t="s">
        <v>506</v>
      </c>
      <c r="J80" t="s">
        <v>507</v>
      </c>
      <c r="K80" t="s">
        <v>508</v>
      </c>
      <c r="L80" t="s">
        <v>509</v>
      </c>
      <c r="CZ80" s="56">
        <v>0</v>
      </c>
    </row>
    <row r="81" spans="1:104" x14ac:dyDescent="0.2">
      <c r="A81" t="str">
        <f t="shared" si="3"/>
        <v>Total Debt / Liabilities (%)</v>
      </c>
      <c r="B81" t="s">
        <v>373</v>
      </c>
      <c r="C81" t="s">
        <v>510</v>
      </c>
      <c r="D81" t="s">
        <v>511</v>
      </c>
      <c r="E81" t="s">
        <v>512</v>
      </c>
      <c r="F81" t="s">
        <v>513</v>
      </c>
      <c r="G81" t="s">
        <v>514</v>
      </c>
      <c r="H81" t="s">
        <v>515</v>
      </c>
      <c r="I81" t="s">
        <v>516</v>
      </c>
      <c r="J81" t="s">
        <v>517</v>
      </c>
      <c r="K81" t="s">
        <v>518</v>
      </c>
      <c r="L81" t="s">
        <v>519</v>
      </c>
      <c r="CZ81" s="56">
        <v>0</v>
      </c>
    </row>
    <row r="82" spans="1:104" x14ac:dyDescent="0.2">
      <c r="A82" t="str">
        <f t="shared" si="3"/>
        <v>FFO / Gross Profit (x)</v>
      </c>
      <c r="B82" t="s">
        <v>374</v>
      </c>
      <c r="C82" t="s">
        <v>979</v>
      </c>
      <c r="D82" t="s">
        <v>980</v>
      </c>
      <c r="E82" t="s">
        <v>981</v>
      </c>
      <c r="F82" t="s">
        <v>982</v>
      </c>
      <c r="G82" t="s">
        <v>983</v>
      </c>
      <c r="H82" t="s">
        <v>984</v>
      </c>
      <c r="I82" t="s">
        <v>985</v>
      </c>
      <c r="J82" t="s">
        <v>986</v>
      </c>
      <c r="K82" t="s">
        <v>987</v>
      </c>
      <c r="L82" t="s">
        <v>988</v>
      </c>
      <c r="CZ82" s="56">
        <v>0</v>
      </c>
    </row>
    <row r="83" spans="1:104" x14ac:dyDescent="0.2">
      <c r="A83" t="str">
        <f t="shared" si="3"/>
        <v>Basic Defense Interval (days)</v>
      </c>
      <c r="B83" t="s">
        <v>375</v>
      </c>
      <c r="C83" s="63" t="s">
        <v>989</v>
      </c>
      <c r="D83" s="63" t="s">
        <v>990</v>
      </c>
      <c r="E83" s="63" t="s">
        <v>991</v>
      </c>
      <c r="F83" s="63" t="s">
        <v>992</v>
      </c>
      <c r="G83" s="63" t="s">
        <v>993</v>
      </c>
      <c r="H83" s="63" t="s">
        <v>994</v>
      </c>
      <c r="I83" s="63" t="s">
        <v>995</v>
      </c>
      <c r="J83" s="63" t="s">
        <v>996</v>
      </c>
      <c r="K83" s="63" t="s">
        <v>997</v>
      </c>
      <c r="L83" s="63" t="s">
        <v>998</v>
      </c>
      <c r="CZ83" s="56">
        <v>0</v>
      </c>
    </row>
    <row r="84" spans="1:104" x14ac:dyDescent="0.2">
      <c r="A84" t="str">
        <f t="shared" si="3"/>
        <v>Current Ratio (x)</v>
      </c>
      <c r="B84" t="s">
        <v>376</v>
      </c>
      <c r="C84" t="s">
        <v>428</v>
      </c>
      <c r="D84" t="s">
        <v>429</v>
      </c>
      <c r="E84" t="s">
        <v>430</v>
      </c>
      <c r="F84" t="s">
        <v>431</v>
      </c>
      <c r="G84" t="s">
        <v>432</v>
      </c>
      <c r="H84" t="s">
        <v>433</v>
      </c>
      <c r="I84" s="4" t="s">
        <v>1519</v>
      </c>
      <c r="J84" t="s">
        <v>434</v>
      </c>
      <c r="K84" t="s">
        <v>435</v>
      </c>
      <c r="L84" t="s">
        <v>1520</v>
      </c>
      <c r="CZ84" s="56">
        <v>0</v>
      </c>
    </row>
    <row r="85" spans="1:104" x14ac:dyDescent="0.2">
      <c r="A85" t="str">
        <f t="shared" si="3"/>
        <v>CREDIT HEALTH PANEL - CONSTITUENT FINANCIALS</v>
      </c>
      <c r="B85" t="s">
        <v>151</v>
      </c>
      <c r="C85" t="s">
        <v>1012</v>
      </c>
      <c r="D85" t="s">
        <v>1013</v>
      </c>
      <c r="E85" t="s">
        <v>1014</v>
      </c>
      <c r="F85" t="s">
        <v>151</v>
      </c>
      <c r="G85" t="s">
        <v>1015</v>
      </c>
      <c r="H85" t="s">
        <v>1016</v>
      </c>
      <c r="I85" t="s">
        <v>1017</v>
      </c>
      <c r="J85" t="s">
        <v>1018</v>
      </c>
      <c r="K85" t="s">
        <v>1019</v>
      </c>
      <c r="L85" t="s">
        <v>1020</v>
      </c>
      <c r="CZ85" s="56">
        <v>0</v>
      </c>
    </row>
    <row r="86" spans="1:104" x14ac:dyDescent="0.2">
      <c r="A86" t="str">
        <f t="shared" si="3"/>
        <v>LTM Period Ending</v>
      </c>
      <c r="B86" t="s">
        <v>377</v>
      </c>
      <c r="C86" t="s">
        <v>1001</v>
      </c>
      <c r="D86" t="s">
        <v>1002</v>
      </c>
      <c r="E86" t="s">
        <v>1003</v>
      </c>
      <c r="F86" t="s">
        <v>1004</v>
      </c>
      <c r="G86" t="s">
        <v>1005</v>
      </c>
      <c r="H86" t="s">
        <v>1006</v>
      </c>
      <c r="I86" t="s">
        <v>1007</v>
      </c>
      <c r="J86" t="s">
        <v>1008</v>
      </c>
      <c r="K86" t="s">
        <v>1009</v>
      </c>
      <c r="L86" t="s">
        <v>1010</v>
      </c>
      <c r="CZ86" s="56">
        <v>0</v>
      </c>
    </row>
    <row r="87" spans="1:104" x14ac:dyDescent="0.2">
      <c r="A87" t="str">
        <f t="shared" si="3"/>
        <v>Subject ID</v>
      </c>
      <c r="B87" t="s">
        <v>129</v>
      </c>
      <c r="C87" t="s">
        <v>1021</v>
      </c>
      <c r="D87" t="s">
        <v>1022</v>
      </c>
      <c r="E87" t="s">
        <v>1023</v>
      </c>
      <c r="F87" t="s">
        <v>129</v>
      </c>
      <c r="G87" t="s">
        <v>1024</v>
      </c>
      <c r="H87" t="s">
        <v>1025</v>
      </c>
      <c r="I87" t="s">
        <v>1026</v>
      </c>
      <c r="J87" t="s">
        <v>1027</v>
      </c>
      <c r="K87" t="s">
        <v>1028</v>
      </c>
      <c r="L87" t="s">
        <v>1029</v>
      </c>
      <c r="CZ87" s="56">
        <v>0</v>
      </c>
    </row>
    <row r="88" spans="1:104" x14ac:dyDescent="0.2">
      <c r="A88" t="str">
        <f t="shared" si="3"/>
        <v>Subject Name</v>
      </c>
      <c r="B88" t="s">
        <v>130</v>
      </c>
      <c r="C88" t="s">
        <v>1030</v>
      </c>
      <c r="D88" t="s">
        <v>1031</v>
      </c>
      <c r="E88" t="s">
        <v>1032</v>
      </c>
      <c r="F88" t="s">
        <v>130</v>
      </c>
      <c r="G88" t="s">
        <v>1033</v>
      </c>
      <c r="H88" t="s">
        <v>1034</v>
      </c>
      <c r="I88" t="s">
        <v>1035</v>
      </c>
      <c r="J88" t="s">
        <v>1036</v>
      </c>
      <c r="K88" t="s">
        <v>1037</v>
      </c>
      <c r="L88" t="s">
        <v>1038</v>
      </c>
      <c r="CZ88" s="56">
        <v>0</v>
      </c>
    </row>
    <row r="89" spans="1:104" x14ac:dyDescent="0.2">
      <c r="A89" t="str">
        <f t="shared" si="3"/>
        <v>Maximum</v>
      </c>
      <c r="B89" t="s">
        <v>121</v>
      </c>
      <c r="C89" t="s">
        <v>1039</v>
      </c>
      <c r="D89" t="s">
        <v>1039</v>
      </c>
      <c r="E89" t="s">
        <v>121</v>
      </c>
      <c r="F89" t="s">
        <v>1040</v>
      </c>
      <c r="G89" t="s">
        <v>1041</v>
      </c>
      <c r="H89" t="s">
        <v>343</v>
      </c>
      <c r="I89" t="s">
        <v>1042</v>
      </c>
      <c r="J89" t="s">
        <v>1043</v>
      </c>
      <c r="K89" t="s">
        <v>333</v>
      </c>
      <c r="L89" t="s">
        <v>1043</v>
      </c>
      <c r="CZ89" s="56">
        <v>0</v>
      </c>
    </row>
    <row r="90" spans="1:104" x14ac:dyDescent="0.2">
      <c r="A90" t="str">
        <f t="shared" si="3"/>
        <v>Average</v>
      </c>
      <c r="B90" t="s">
        <v>123</v>
      </c>
      <c r="C90" t="s">
        <v>311</v>
      </c>
      <c r="D90" t="s">
        <v>311</v>
      </c>
      <c r="E90" t="s">
        <v>312</v>
      </c>
      <c r="F90" t="s">
        <v>313</v>
      </c>
      <c r="G90" t="s">
        <v>314</v>
      </c>
      <c r="H90" t="s">
        <v>311</v>
      </c>
      <c r="I90" t="s">
        <v>315</v>
      </c>
      <c r="J90" t="s">
        <v>316</v>
      </c>
      <c r="K90" t="s">
        <v>317</v>
      </c>
      <c r="L90" t="s">
        <v>318</v>
      </c>
      <c r="CZ90" s="56">
        <v>0</v>
      </c>
    </row>
    <row r="91" spans="1:104" x14ac:dyDescent="0.2">
      <c r="A91" t="str">
        <f t="shared" si="3"/>
        <v>Median</v>
      </c>
      <c r="B91" t="s">
        <v>124</v>
      </c>
      <c r="C91" t="s">
        <v>319</v>
      </c>
      <c r="D91" t="s">
        <v>320</v>
      </c>
      <c r="E91" t="s">
        <v>321</v>
      </c>
      <c r="F91" t="s">
        <v>124</v>
      </c>
      <c r="G91" t="s">
        <v>322</v>
      </c>
      <c r="H91" t="s">
        <v>323</v>
      </c>
      <c r="I91" t="s">
        <v>324</v>
      </c>
      <c r="J91" t="s">
        <v>322</v>
      </c>
      <c r="K91" t="s">
        <v>325</v>
      </c>
      <c r="L91" t="s">
        <v>322</v>
      </c>
      <c r="CZ91" s="56">
        <v>0</v>
      </c>
    </row>
    <row r="92" spans="1:104" x14ac:dyDescent="0.2">
      <c r="A92" t="str">
        <f t="shared" si="3"/>
        <v>Minimum</v>
      </c>
      <c r="B92" t="s">
        <v>122</v>
      </c>
      <c r="C92" t="s">
        <v>346</v>
      </c>
      <c r="D92" t="s">
        <v>346</v>
      </c>
      <c r="E92" t="s">
        <v>122</v>
      </c>
      <c r="F92" t="s">
        <v>122</v>
      </c>
      <c r="G92" t="s">
        <v>1044</v>
      </c>
      <c r="H92" t="s">
        <v>1045</v>
      </c>
      <c r="I92" t="s">
        <v>1046</v>
      </c>
      <c r="J92" t="s">
        <v>1047</v>
      </c>
      <c r="K92" t="s">
        <v>350</v>
      </c>
      <c r="L92" t="s">
        <v>1047</v>
      </c>
      <c r="CZ92" s="56">
        <v>0</v>
      </c>
    </row>
    <row r="93" spans="1:104" x14ac:dyDescent="0.2">
      <c r="A93" t="str">
        <f t="shared" si="3"/>
        <v>CREDIT HEALTH PANEL AGGREGATES</v>
      </c>
      <c r="B93" t="s">
        <v>5</v>
      </c>
      <c r="C93" t="s">
        <v>1048</v>
      </c>
      <c r="D93" t="s">
        <v>1049</v>
      </c>
      <c r="E93" t="s">
        <v>1050</v>
      </c>
      <c r="F93" t="s">
        <v>5</v>
      </c>
      <c r="G93" t="s">
        <v>1051</v>
      </c>
      <c r="H93" t="s">
        <v>1052</v>
      </c>
      <c r="I93" t="s">
        <v>1053</v>
      </c>
      <c r="J93" t="s">
        <v>1054</v>
      </c>
      <c r="K93" t="s">
        <v>1055</v>
      </c>
      <c r="L93" t="s">
        <v>1056</v>
      </c>
      <c r="CZ93" s="56">
        <v>0</v>
      </c>
    </row>
    <row r="94" spans="1:104" x14ac:dyDescent="0.2">
      <c r="A94" t="str">
        <f t="shared" si="3"/>
        <v>Result Type</v>
      </c>
      <c r="B94" t="s">
        <v>8</v>
      </c>
      <c r="C94" t="s">
        <v>1057</v>
      </c>
      <c r="D94" t="s">
        <v>1058</v>
      </c>
      <c r="E94" t="s">
        <v>1059</v>
      </c>
      <c r="F94" t="s">
        <v>1060</v>
      </c>
      <c r="G94" t="s">
        <v>1061</v>
      </c>
      <c r="H94" t="s">
        <v>1062</v>
      </c>
      <c r="I94" t="s">
        <v>1063</v>
      </c>
      <c r="J94" t="s">
        <v>1064</v>
      </c>
      <c r="K94" t="s">
        <v>1065</v>
      </c>
      <c r="L94" t="s">
        <v>1064</v>
      </c>
      <c r="CZ94" s="56">
        <v>0</v>
      </c>
    </row>
    <row r="95" spans="1:104" x14ac:dyDescent="0.2">
      <c r="A95" t="str">
        <f t="shared" si="3"/>
        <v>Single Value</v>
      </c>
      <c r="B95" t="s">
        <v>7</v>
      </c>
      <c r="C95" t="s">
        <v>1066</v>
      </c>
      <c r="D95" t="s">
        <v>1067</v>
      </c>
      <c r="E95" t="s">
        <v>1068</v>
      </c>
      <c r="F95" t="s">
        <v>1069</v>
      </c>
      <c r="G95" t="s">
        <v>1070</v>
      </c>
      <c r="H95" t="s">
        <v>1071</v>
      </c>
      <c r="I95" t="s">
        <v>1072</v>
      </c>
      <c r="J95" t="s">
        <v>1073</v>
      </c>
      <c r="K95" t="s">
        <v>1074</v>
      </c>
      <c r="L95" t="s">
        <v>1073</v>
      </c>
      <c r="CZ95" s="56">
        <v>0</v>
      </c>
    </row>
    <row r="96" spans="1:104" x14ac:dyDescent="0.2">
      <c r="A96" t="str">
        <f t="shared" si="3"/>
        <v>Range</v>
      </c>
      <c r="B96" t="s">
        <v>29</v>
      </c>
      <c r="C96" t="s">
        <v>1075</v>
      </c>
      <c r="D96" t="s">
        <v>1076</v>
      </c>
      <c r="E96" t="s">
        <v>1077</v>
      </c>
      <c r="F96" t="s">
        <v>1078</v>
      </c>
      <c r="G96" t="s">
        <v>1079</v>
      </c>
      <c r="H96" t="s">
        <v>1080</v>
      </c>
      <c r="I96" t="s">
        <v>1081</v>
      </c>
      <c r="J96" t="s">
        <v>1082</v>
      </c>
      <c r="K96" t="s">
        <v>1083</v>
      </c>
      <c r="L96" t="s">
        <v>1084</v>
      </c>
      <c r="CZ96" s="56">
        <v>0</v>
      </c>
    </row>
    <row r="97" spans="1:104" x14ac:dyDescent="0.2">
      <c r="A97" t="str">
        <f t="shared" si="3"/>
        <v>Formula Syntax</v>
      </c>
      <c r="B97" t="s">
        <v>15</v>
      </c>
      <c r="C97" t="s">
        <v>1085</v>
      </c>
      <c r="D97" t="s">
        <v>1086</v>
      </c>
      <c r="E97" t="s">
        <v>1087</v>
      </c>
      <c r="F97" t="s">
        <v>1088</v>
      </c>
      <c r="G97" t="s">
        <v>1089</v>
      </c>
      <c r="H97" t="s">
        <v>1090</v>
      </c>
      <c r="I97" t="s">
        <v>1091</v>
      </c>
      <c r="J97" t="s">
        <v>1092</v>
      </c>
      <c r="K97" t="s">
        <v>1093</v>
      </c>
      <c r="L97" t="s">
        <v>1094</v>
      </c>
      <c r="CZ97" s="56">
        <v>0</v>
      </c>
    </row>
    <row r="98" spans="1:104" x14ac:dyDescent="0.2">
      <c r="A98" t="str">
        <f t="shared" si="3"/>
        <v>Parameter 1</v>
      </c>
      <c r="B98" t="s">
        <v>16</v>
      </c>
      <c r="C98" t="s">
        <v>1095</v>
      </c>
      <c r="D98" t="s">
        <v>1096</v>
      </c>
      <c r="E98" t="s">
        <v>1097</v>
      </c>
      <c r="F98" t="s">
        <v>16</v>
      </c>
      <c r="G98" t="s">
        <v>1098</v>
      </c>
      <c r="H98" t="s">
        <v>1099</v>
      </c>
      <c r="I98" t="s">
        <v>1100</v>
      </c>
      <c r="J98" t="s">
        <v>1101</v>
      </c>
      <c r="K98" t="s">
        <v>1102</v>
      </c>
      <c r="L98" t="s">
        <v>1103</v>
      </c>
      <c r="CZ98" s="56">
        <v>0</v>
      </c>
    </row>
    <row r="99" spans="1:104" x14ac:dyDescent="0.2">
      <c r="A99" t="str">
        <f t="shared" si="3"/>
        <v>Parameter 2</v>
      </c>
      <c r="B99" t="s">
        <v>17</v>
      </c>
      <c r="C99" t="s">
        <v>1104</v>
      </c>
      <c r="D99" t="s">
        <v>1105</v>
      </c>
      <c r="E99" t="s">
        <v>1106</v>
      </c>
      <c r="F99" t="s">
        <v>17</v>
      </c>
      <c r="G99" t="s">
        <v>1107</v>
      </c>
      <c r="H99" t="s">
        <v>1108</v>
      </c>
      <c r="I99" t="s">
        <v>1109</v>
      </c>
      <c r="J99" t="s">
        <v>1110</v>
      </c>
      <c r="K99" t="s">
        <v>1111</v>
      </c>
      <c r="L99" t="s">
        <v>1112</v>
      </c>
      <c r="CZ99" s="56">
        <v>0</v>
      </c>
    </row>
    <row r="100" spans="1:104" x14ac:dyDescent="0.2">
      <c r="A100" t="str">
        <f t="shared" si="3"/>
        <v>Metric</v>
      </c>
      <c r="B100" t="s">
        <v>22</v>
      </c>
      <c r="C100" t="s">
        <v>1113</v>
      </c>
      <c r="D100" t="s">
        <v>1114</v>
      </c>
      <c r="E100" t="s">
        <v>1115</v>
      </c>
      <c r="F100" t="s">
        <v>1116</v>
      </c>
      <c r="G100" t="s">
        <v>1117</v>
      </c>
      <c r="H100" t="s">
        <v>1118</v>
      </c>
      <c r="I100" t="s">
        <v>1119</v>
      </c>
      <c r="J100" t="s">
        <v>1120</v>
      </c>
      <c r="K100" t="s">
        <v>1121</v>
      </c>
      <c r="L100" t="s">
        <v>1120</v>
      </c>
      <c r="CZ100" s="56">
        <v>0</v>
      </c>
    </row>
    <row r="101" spans="1:104" x14ac:dyDescent="0.2">
      <c r="A101" t="str">
        <f t="shared" si="3"/>
        <v>Parameter 3</v>
      </c>
      <c r="B101" t="s">
        <v>18</v>
      </c>
      <c r="C101" t="s">
        <v>1122</v>
      </c>
      <c r="D101" t="s">
        <v>1123</v>
      </c>
      <c r="E101" t="s">
        <v>1124</v>
      </c>
      <c r="F101" t="s">
        <v>18</v>
      </c>
      <c r="G101" t="s">
        <v>1125</v>
      </c>
      <c r="H101" t="s">
        <v>1126</v>
      </c>
      <c r="I101" t="s">
        <v>1127</v>
      </c>
      <c r="J101" t="s">
        <v>1128</v>
      </c>
      <c r="K101" t="s">
        <v>1129</v>
      </c>
      <c r="L101" t="s">
        <v>1130</v>
      </c>
      <c r="CZ101" s="56">
        <v>0</v>
      </c>
    </row>
    <row r="102" spans="1:104" x14ac:dyDescent="0.2">
      <c r="A102" t="str">
        <f t="shared" si="3"/>
        <v>Period (LTM to LTM-5)</v>
      </c>
      <c r="B102" t="s">
        <v>23</v>
      </c>
      <c r="C102" t="s">
        <v>1131</v>
      </c>
      <c r="D102" t="s">
        <v>1132</v>
      </c>
      <c r="E102" t="s">
        <v>1133</v>
      </c>
      <c r="F102" t="s">
        <v>1134</v>
      </c>
      <c r="G102" t="s">
        <v>1135</v>
      </c>
      <c r="H102" t="s">
        <v>1136</v>
      </c>
      <c r="I102" t="s">
        <v>1137</v>
      </c>
      <c r="J102" t="s">
        <v>1138</v>
      </c>
      <c r="K102" t="s">
        <v>1139</v>
      </c>
      <c r="L102" t="s">
        <v>1140</v>
      </c>
      <c r="CZ102" s="56">
        <v>0</v>
      </c>
    </row>
    <row r="103" spans="1:104" x14ac:dyDescent="0.2">
      <c r="A103" t="str">
        <f t="shared" si="3"/>
        <v>Starting Period (LTM to LTM-5)</v>
      </c>
      <c r="B103" t="s">
        <v>30</v>
      </c>
      <c r="C103" t="s">
        <v>1141</v>
      </c>
      <c r="D103" t="s">
        <v>1142</v>
      </c>
      <c r="E103" t="s">
        <v>1143</v>
      </c>
      <c r="F103" t="s">
        <v>1144</v>
      </c>
      <c r="G103" t="s">
        <v>1145</v>
      </c>
      <c r="H103" t="s">
        <v>1146</v>
      </c>
      <c r="I103" t="s">
        <v>1147</v>
      </c>
      <c r="J103" t="s">
        <v>1148</v>
      </c>
      <c r="K103" t="s">
        <v>1149</v>
      </c>
      <c r="L103" t="s">
        <v>1150</v>
      </c>
      <c r="CZ103" s="56">
        <v>0</v>
      </c>
    </row>
    <row r="104" spans="1:104" x14ac:dyDescent="0.2">
      <c r="A104" t="str">
        <f t="shared" si="3"/>
        <v>Parameter 4</v>
      </c>
      <c r="B104" t="s">
        <v>19</v>
      </c>
      <c r="C104" t="s">
        <v>1151</v>
      </c>
      <c r="D104" t="s">
        <v>1152</v>
      </c>
      <c r="E104" t="s">
        <v>1153</v>
      </c>
      <c r="F104" t="s">
        <v>19</v>
      </c>
      <c r="G104" t="s">
        <v>1154</v>
      </c>
      <c r="H104" t="s">
        <v>1155</v>
      </c>
      <c r="I104" t="s">
        <v>1156</v>
      </c>
      <c r="J104" t="s">
        <v>1157</v>
      </c>
      <c r="K104" t="s">
        <v>1158</v>
      </c>
      <c r="L104" t="s">
        <v>1159</v>
      </c>
      <c r="CZ104" s="56">
        <v>0</v>
      </c>
    </row>
    <row r="105" spans="1:104" x14ac:dyDescent="0.2">
      <c r="A105" t="str">
        <f t="shared" si="3"/>
        <v>Blank</v>
      </c>
      <c r="B105" t="s">
        <v>24</v>
      </c>
      <c r="C105" t="s">
        <v>520</v>
      </c>
      <c r="D105" t="s">
        <v>520</v>
      </c>
      <c r="E105" t="s">
        <v>521</v>
      </c>
      <c r="F105" t="s">
        <v>522</v>
      </c>
      <c r="G105" t="s">
        <v>523</v>
      </c>
      <c r="H105" t="s">
        <v>524</v>
      </c>
      <c r="I105" t="s">
        <v>525</v>
      </c>
      <c r="J105" t="s">
        <v>526</v>
      </c>
      <c r="K105" t="s">
        <v>527</v>
      </c>
      <c r="L105" t="s">
        <v>528</v>
      </c>
      <c r="CZ105" s="56">
        <v>0</v>
      </c>
    </row>
    <row r="106" spans="1:104" x14ac:dyDescent="0.2">
      <c r="A106" t="str">
        <f t="shared" si="3"/>
        <v>Parameter 5</v>
      </c>
      <c r="B106" t="s">
        <v>20</v>
      </c>
      <c r="C106" t="s">
        <v>1160</v>
      </c>
      <c r="D106" t="s">
        <v>1161</v>
      </c>
      <c r="E106" t="s">
        <v>1162</v>
      </c>
      <c r="F106" t="s">
        <v>20</v>
      </c>
      <c r="G106" t="s">
        <v>1163</v>
      </c>
      <c r="H106" t="s">
        <v>1164</v>
      </c>
      <c r="I106" t="s">
        <v>1165</v>
      </c>
      <c r="J106" t="s">
        <v>1166</v>
      </c>
      <c r="K106" t="s">
        <v>1167</v>
      </c>
      <c r="L106" t="s">
        <v>1168</v>
      </c>
      <c r="CZ106" s="56">
        <v>0</v>
      </c>
    </row>
    <row r="107" spans="1:104" x14ac:dyDescent="0.2">
      <c r="A107" t="str">
        <f t="shared" si="3"/>
        <v>Filing Version: CHP only</v>
      </c>
      <c r="B107" t="s">
        <v>25</v>
      </c>
      <c r="C107" t="s">
        <v>1169</v>
      </c>
      <c r="D107" t="s">
        <v>1170</v>
      </c>
      <c r="E107" t="s">
        <v>1171</v>
      </c>
      <c r="F107" t="s">
        <v>1172</v>
      </c>
      <c r="G107" t="s">
        <v>1173</v>
      </c>
      <c r="H107" t="s">
        <v>1174</v>
      </c>
      <c r="I107" t="s">
        <v>1175</v>
      </c>
      <c r="J107" t="s">
        <v>1176</v>
      </c>
      <c r="K107" t="s">
        <v>1177</v>
      </c>
      <c r="L107" t="s">
        <v>1178</v>
      </c>
      <c r="CZ107" s="56">
        <v>0</v>
      </c>
    </row>
    <row r="108" spans="1:104" x14ac:dyDescent="0.2">
      <c r="A108" t="str">
        <f t="shared" si="3"/>
        <v>Parameter 6</v>
      </c>
      <c r="B108" t="s">
        <v>21</v>
      </c>
      <c r="C108" t="s">
        <v>1179</v>
      </c>
      <c r="D108" t="s">
        <v>1180</v>
      </c>
      <c r="E108" t="s">
        <v>1181</v>
      </c>
      <c r="F108" t="s">
        <v>21</v>
      </c>
      <c r="G108" t="s">
        <v>1182</v>
      </c>
      <c r="H108" t="s">
        <v>1183</v>
      </c>
      <c r="I108" t="s">
        <v>1184</v>
      </c>
      <c r="J108" t="s">
        <v>1185</v>
      </c>
      <c r="K108" t="s">
        <v>1186</v>
      </c>
      <c r="L108" t="s">
        <v>1187</v>
      </c>
    </row>
    <row r="109" spans="1:104" x14ac:dyDescent="0.2">
      <c r="A109" t="str">
        <f t="shared" si="3"/>
        <v>Parameter 7</v>
      </c>
      <c r="B109" t="s">
        <v>26</v>
      </c>
      <c r="C109" t="s">
        <v>1188</v>
      </c>
      <c r="D109" t="s">
        <v>1189</v>
      </c>
      <c r="E109" t="s">
        <v>1190</v>
      </c>
      <c r="F109" t="s">
        <v>26</v>
      </c>
      <c r="G109" t="s">
        <v>1191</v>
      </c>
      <c r="H109" t="s">
        <v>1192</v>
      </c>
      <c r="I109" t="s">
        <v>1193</v>
      </c>
      <c r="J109" t="s">
        <v>1194</v>
      </c>
      <c r="K109" t="s">
        <v>1195</v>
      </c>
      <c r="L109" t="s">
        <v>1196</v>
      </c>
    </row>
    <row r="110" spans="1:104" x14ac:dyDescent="0.2">
      <c r="A110" t="str">
        <f t="shared" si="3"/>
        <v>Parameter 8</v>
      </c>
      <c r="B110" t="s">
        <v>27</v>
      </c>
      <c r="C110" t="s">
        <v>1197</v>
      </c>
      <c r="D110" t="s">
        <v>1198</v>
      </c>
      <c r="E110" t="s">
        <v>1199</v>
      </c>
      <c r="F110" t="s">
        <v>27</v>
      </c>
      <c r="G110" t="s">
        <v>1200</v>
      </c>
      <c r="H110" t="s">
        <v>1201</v>
      </c>
      <c r="I110" t="s">
        <v>1202</v>
      </c>
      <c r="J110" t="s">
        <v>1203</v>
      </c>
      <c r="K110" t="s">
        <v>1204</v>
      </c>
      <c r="L110" t="s">
        <v>1205</v>
      </c>
    </row>
    <row r="111" spans="1:104" x14ac:dyDescent="0.2">
      <c r="A111" t="str">
        <f t="shared" si="3"/>
        <v>Parameter 9</v>
      </c>
      <c r="B111" t="s">
        <v>28</v>
      </c>
      <c r="C111" t="s">
        <v>1206</v>
      </c>
      <c r="D111" t="s">
        <v>1207</v>
      </c>
      <c r="E111" t="s">
        <v>1208</v>
      </c>
      <c r="F111" t="s">
        <v>28</v>
      </c>
      <c r="G111" t="s">
        <v>1209</v>
      </c>
      <c r="H111" t="s">
        <v>1210</v>
      </c>
      <c r="I111" t="s">
        <v>1211</v>
      </c>
      <c r="J111" t="s">
        <v>1212</v>
      </c>
      <c r="K111" t="s">
        <v>1213</v>
      </c>
      <c r="L111" t="s">
        <v>1214</v>
      </c>
    </row>
    <row r="112" spans="1:104" x14ac:dyDescent="0.2">
      <c r="A112" t="str">
        <f t="shared" si="3"/>
        <v>Parameter 10</v>
      </c>
      <c r="B112" t="s">
        <v>31</v>
      </c>
      <c r="C112" t="s">
        <v>1215</v>
      </c>
      <c r="D112" t="s">
        <v>1216</v>
      </c>
      <c r="E112" t="s">
        <v>1217</v>
      </c>
      <c r="F112" t="s">
        <v>31</v>
      </c>
      <c r="G112" t="s">
        <v>1218</v>
      </c>
      <c r="H112" t="s">
        <v>1219</v>
      </c>
      <c r="I112" t="s">
        <v>1220</v>
      </c>
      <c r="J112" t="s">
        <v>1221</v>
      </c>
      <c r="K112" t="s">
        <v>1222</v>
      </c>
      <c r="L112" t="s">
        <v>1223</v>
      </c>
    </row>
    <row r="113" spans="1:12" x14ac:dyDescent="0.2">
      <c r="A113" t="str">
        <f t="shared" si="3"/>
        <v>Label</v>
      </c>
      <c r="B113" t="s">
        <v>32</v>
      </c>
      <c r="C113" t="s">
        <v>32</v>
      </c>
      <c r="D113" t="s">
        <v>32</v>
      </c>
      <c r="E113" t="s">
        <v>529</v>
      </c>
      <c r="F113" t="s">
        <v>530</v>
      </c>
      <c r="G113" t="s">
        <v>531</v>
      </c>
      <c r="H113" t="s">
        <v>532</v>
      </c>
      <c r="I113" t="s">
        <v>533</v>
      </c>
      <c r="J113" t="s">
        <v>534</v>
      </c>
      <c r="K113" t="s">
        <v>535</v>
      </c>
      <c r="L113" t="s">
        <v>536</v>
      </c>
    </row>
    <row r="114" spans="1:12" x14ac:dyDescent="0.2">
      <c r="A114" t="str">
        <f t="shared" si="3"/>
        <v>Parameter Requirements</v>
      </c>
      <c r="B114" t="s">
        <v>0</v>
      </c>
      <c r="C114" t="s">
        <v>1224</v>
      </c>
      <c r="D114" t="s">
        <v>1225</v>
      </c>
      <c r="E114" t="s">
        <v>1226</v>
      </c>
      <c r="F114" t="s">
        <v>1227</v>
      </c>
      <c r="G114" t="s">
        <v>1228</v>
      </c>
      <c r="H114" t="s">
        <v>1229</v>
      </c>
      <c r="I114" t="s">
        <v>1230</v>
      </c>
      <c r="J114" t="s">
        <v>1231</v>
      </c>
      <c r="K114" t="s">
        <v>1232</v>
      </c>
      <c r="L114" t="s">
        <v>1233</v>
      </c>
    </row>
    <row r="115" spans="1:12" x14ac:dyDescent="0.2">
      <c r="A115" t="str">
        <f t="shared" si="3"/>
        <v>Parameters 1, 2, and 5 must be specified</v>
      </c>
      <c r="B115" t="s">
        <v>11</v>
      </c>
      <c r="C115" t="s">
        <v>1234</v>
      </c>
      <c r="D115" t="s">
        <v>1235</v>
      </c>
      <c r="E115" t="s">
        <v>1236</v>
      </c>
      <c r="F115" t="s">
        <v>1237</v>
      </c>
      <c r="G115" t="s">
        <v>1238</v>
      </c>
      <c r="H115" t="s">
        <v>1239</v>
      </c>
      <c r="I115" t="s">
        <v>1240</v>
      </c>
      <c r="J115" t="s">
        <v>1241</v>
      </c>
      <c r="K115" t="s">
        <v>1242</v>
      </c>
      <c r="L115" t="s">
        <v>1243</v>
      </c>
    </row>
    <row r="116" spans="1:12" x14ac:dyDescent="0.2">
      <c r="A116" t="str">
        <f t="shared" si="3"/>
        <v>In Parameter 1, you may use:</v>
      </c>
      <c r="B116" t="s">
        <v>50</v>
      </c>
      <c r="C116" t="s">
        <v>1244</v>
      </c>
      <c r="D116" t="s">
        <v>1245</v>
      </c>
      <c r="E116" t="s">
        <v>1246</v>
      </c>
      <c r="F116" t="s">
        <v>1247</v>
      </c>
      <c r="G116" t="s">
        <v>1248</v>
      </c>
      <c r="H116" t="s">
        <v>1249</v>
      </c>
      <c r="I116" t="s">
        <v>1250</v>
      </c>
      <c r="J116" t="s">
        <v>1251</v>
      </c>
      <c r="K116" t="s">
        <v>1252</v>
      </c>
      <c r="L116" t="s">
        <v>1253</v>
      </c>
    </row>
    <row r="117" spans="1:12" x14ac:dyDescent="0.2">
      <c r="A117" t="str">
        <f t="shared" si="3"/>
        <v>Selected GICS Peers List, Quick Comp List, Comp Sets, Watchlists, Portfolios</v>
      </c>
      <c r="B117" t="s">
        <v>51</v>
      </c>
      <c r="C117" t="s">
        <v>1254</v>
      </c>
      <c r="D117" t="s">
        <v>1255</v>
      </c>
      <c r="E117" t="s">
        <v>1256</v>
      </c>
      <c r="F117" t="s">
        <v>1257</v>
      </c>
      <c r="G117" t="s">
        <v>1258</v>
      </c>
      <c r="H117" t="s">
        <v>1259</v>
      </c>
      <c r="I117" t="s">
        <v>1260</v>
      </c>
      <c r="J117" t="s">
        <v>1261</v>
      </c>
      <c r="K117" t="s">
        <v>1262</v>
      </c>
      <c r="L117" t="s">
        <v>1263</v>
      </c>
    </row>
    <row r="118" spans="1:12" x14ac:dyDescent="0.2">
      <c r="A118" t="str">
        <f t="shared" si="3"/>
        <v>Parameter 3 must be LTM, with up to LTM-5 working</v>
      </c>
      <c r="B118" t="s">
        <v>12</v>
      </c>
      <c r="C118" t="s">
        <v>1264</v>
      </c>
      <c r="D118" t="s">
        <v>1265</v>
      </c>
      <c r="E118" t="s">
        <v>1266</v>
      </c>
      <c r="F118" t="s">
        <v>1267</v>
      </c>
      <c r="G118" t="s">
        <v>1268</v>
      </c>
      <c r="H118" t="s">
        <v>1269</v>
      </c>
      <c r="I118" t="s">
        <v>1270</v>
      </c>
      <c r="J118" t="s">
        <v>1271</v>
      </c>
      <c r="K118" t="s">
        <v>1272</v>
      </c>
      <c r="L118" t="s">
        <v>1273</v>
      </c>
    </row>
    <row r="119" spans="1:12" x14ac:dyDescent="0.2">
      <c r="A119" t="str">
        <f t="shared" si="3"/>
        <v>Note that LTM-1 goes 1 year back for CHP</v>
      </c>
      <c r="B119" t="s">
        <v>13</v>
      </c>
      <c r="C119" t="s">
        <v>1274</v>
      </c>
      <c r="D119" t="s">
        <v>1275</v>
      </c>
      <c r="E119" t="s">
        <v>1276</v>
      </c>
      <c r="F119" t="s">
        <v>1277</v>
      </c>
      <c r="G119" t="s">
        <v>1278</v>
      </c>
      <c r="H119" t="s">
        <v>1279</v>
      </c>
      <c r="I119" t="s">
        <v>1280</v>
      </c>
      <c r="J119" t="s">
        <v>1281</v>
      </c>
      <c r="K119" t="s">
        <v>1282</v>
      </c>
      <c r="L119" t="s">
        <v>1283</v>
      </c>
    </row>
    <row r="120" spans="1:12" x14ac:dyDescent="0.2">
      <c r="A120" t="str">
        <f t="shared" si="3"/>
        <v>Parameter 7 will default to USD</v>
      </c>
      <c r="B120" t="s">
        <v>34</v>
      </c>
      <c r="C120" t="s">
        <v>1284</v>
      </c>
      <c r="D120" t="s">
        <v>1285</v>
      </c>
      <c r="E120" t="s">
        <v>1286</v>
      </c>
      <c r="F120" t="s">
        <v>1287</v>
      </c>
      <c r="G120" t="s">
        <v>1288</v>
      </c>
      <c r="H120" t="s">
        <v>1289</v>
      </c>
      <c r="I120" t="s">
        <v>1290</v>
      </c>
      <c r="J120" t="s">
        <v>1291</v>
      </c>
      <c r="K120" t="s">
        <v>1292</v>
      </c>
      <c r="L120" t="s">
        <v>1293</v>
      </c>
    </row>
    <row r="121" spans="1:12" x14ac:dyDescent="0.2">
      <c r="A121" t="str">
        <f t="shared" si="3"/>
        <v>Parameter 8 (Currency Conversion) will always be Current (C)</v>
      </c>
      <c r="B121" t="s">
        <v>14</v>
      </c>
      <c r="C121" t="s">
        <v>1294</v>
      </c>
      <c r="D121" t="s">
        <v>1295</v>
      </c>
      <c r="E121" t="s">
        <v>1296</v>
      </c>
      <c r="F121" t="s">
        <v>1297</v>
      </c>
      <c r="G121" t="s">
        <v>1298</v>
      </c>
      <c r="H121" t="s">
        <v>1299</v>
      </c>
      <c r="I121" t="s">
        <v>1300</v>
      </c>
      <c r="J121" t="s">
        <v>1301</v>
      </c>
      <c r="K121" t="s">
        <v>1302</v>
      </c>
      <c r="L121" t="s">
        <v>1303</v>
      </c>
    </row>
    <row r="122" spans="1:12" x14ac:dyDescent="0.2">
      <c r="A122" t="str">
        <f t="shared" si="3"/>
        <v>Parameter 9 will default to Avg</v>
      </c>
      <c r="B122" t="s">
        <v>33</v>
      </c>
      <c r="C122" t="s">
        <v>1304</v>
      </c>
      <c r="D122" t="s">
        <v>1305</v>
      </c>
      <c r="E122" t="s">
        <v>1306</v>
      </c>
      <c r="F122" t="s">
        <v>1307</v>
      </c>
      <c r="G122" t="s">
        <v>1308</v>
      </c>
      <c r="H122" t="s">
        <v>1309</v>
      </c>
      <c r="I122" t="s">
        <v>1310</v>
      </c>
      <c r="J122" t="s">
        <v>1311</v>
      </c>
      <c r="K122" t="s">
        <v>1312</v>
      </c>
      <c r="L122" t="s">
        <v>1313</v>
      </c>
    </row>
    <row r="123" spans="1:12" x14ac:dyDescent="0.2">
      <c r="A123" t="str">
        <f t="shared" si="3"/>
        <v>Parameter 10 will default to nothing if left blank</v>
      </c>
      <c r="B123" t="s">
        <v>35</v>
      </c>
      <c r="C123" t="s">
        <v>1314</v>
      </c>
      <c r="D123" t="s">
        <v>1315</v>
      </c>
      <c r="E123" t="s">
        <v>1316</v>
      </c>
      <c r="F123" t="s">
        <v>1317</v>
      </c>
      <c r="G123" t="s">
        <v>1318</v>
      </c>
      <c r="H123" t="s">
        <v>1319</v>
      </c>
      <c r="I123" t="s">
        <v>1320</v>
      </c>
      <c r="J123" t="s">
        <v>1321</v>
      </c>
      <c r="K123" t="s">
        <v>1322</v>
      </c>
      <c r="L123" t="s">
        <v>1323</v>
      </c>
    </row>
    <row r="124" spans="1:12" x14ac:dyDescent="0.2">
      <c r="A124" t="str">
        <f t="shared" si="3"/>
        <v>Version Requirements</v>
      </c>
      <c r="B124" t="s">
        <v>1</v>
      </c>
      <c r="C124" t="s">
        <v>1324</v>
      </c>
      <c r="D124" t="s">
        <v>1324</v>
      </c>
      <c r="E124" t="s">
        <v>1325</v>
      </c>
      <c r="F124" t="s">
        <v>1326</v>
      </c>
      <c r="G124" t="s">
        <v>1327</v>
      </c>
      <c r="H124" t="s">
        <v>1328</v>
      </c>
      <c r="I124" t="s">
        <v>1329</v>
      </c>
      <c r="J124" t="s">
        <v>1330</v>
      </c>
      <c r="K124" t="s">
        <v>1331</v>
      </c>
      <c r="L124" t="s">
        <v>1332</v>
      </c>
    </row>
    <row r="125" spans="1:12" x14ac:dyDescent="0.2">
      <c r="A125" t="str">
        <f t="shared" si="3"/>
        <v>Available and Visible on Version 8.6 and above</v>
      </c>
      <c r="B125" t="s">
        <v>36</v>
      </c>
      <c r="C125" t="s">
        <v>1333</v>
      </c>
      <c r="D125" t="s">
        <v>1334</v>
      </c>
      <c r="E125" t="s">
        <v>1335</v>
      </c>
      <c r="F125" t="s">
        <v>1336</v>
      </c>
      <c r="G125" t="s">
        <v>1337</v>
      </c>
      <c r="H125" t="s">
        <v>1338</v>
      </c>
      <c r="I125" t="s">
        <v>1339</v>
      </c>
      <c r="J125" t="s">
        <v>1340</v>
      </c>
      <c r="K125" t="s">
        <v>1341</v>
      </c>
      <c r="L125" t="s">
        <v>1342</v>
      </c>
    </row>
    <row r="126" spans="1:12" x14ac:dyDescent="0.2">
      <c r="A126" t="str">
        <f t="shared" si="3"/>
        <v>Under Financials in Credit Health Panel Dropdown</v>
      </c>
      <c r="B126" t="s">
        <v>378</v>
      </c>
      <c r="C126" t="s">
        <v>1343</v>
      </c>
      <c r="D126" t="s">
        <v>1344</v>
      </c>
      <c r="E126" t="s">
        <v>1345</v>
      </c>
      <c r="F126" t="s">
        <v>1346</v>
      </c>
      <c r="G126" t="s">
        <v>1347</v>
      </c>
      <c r="H126" t="s">
        <v>1348</v>
      </c>
      <c r="I126" t="s">
        <v>1349</v>
      </c>
      <c r="J126" t="s">
        <v>1350</v>
      </c>
      <c r="K126" t="s">
        <v>1351</v>
      </c>
      <c r="L126" t="s">
        <v>1352</v>
      </c>
    </row>
    <row r="127" spans="1:12" x14ac:dyDescent="0.2">
      <c r="A127" t="str">
        <f t="shared" si="3"/>
        <v>Other Notes</v>
      </c>
      <c r="B127" t="s">
        <v>3</v>
      </c>
      <c r="C127" t="s">
        <v>1353</v>
      </c>
      <c r="D127" t="s">
        <v>1354</v>
      </c>
      <c r="E127" t="s">
        <v>1355</v>
      </c>
      <c r="F127" t="s">
        <v>1356</v>
      </c>
      <c r="G127" t="s">
        <v>1357</v>
      </c>
      <c r="H127" t="s">
        <v>1358</v>
      </c>
      <c r="I127" t="s">
        <v>1359</v>
      </c>
      <c r="J127" t="s">
        <v>1360</v>
      </c>
      <c r="K127" t="s">
        <v>1361</v>
      </c>
      <c r="L127" t="s">
        <v>1362</v>
      </c>
    </row>
    <row r="128" spans="1:12" x14ac:dyDescent="0.2">
      <c r="A128" t="str">
        <f t="shared" si="3"/>
        <v>Works with RANGE and RANGEA, not RANGEV or RANGEVA</v>
      </c>
      <c r="B128" t="s">
        <v>117</v>
      </c>
      <c r="C128" t="s">
        <v>1363</v>
      </c>
      <c r="D128" t="s">
        <v>1364</v>
      </c>
      <c r="E128" t="s">
        <v>1365</v>
      </c>
      <c r="F128" t="s">
        <v>1366</v>
      </c>
      <c r="G128" t="s">
        <v>1367</v>
      </c>
      <c r="H128" t="s">
        <v>1368</v>
      </c>
      <c r="I128" t="s">
        <v>1369</v>
      </c>
      <c r="J128" t="s">
        <v>1370</v>
      </c>
      <c r="K128" t="s">
        <v>1371</v>
      </c>
      <c r="L128" t="s">
        <v>1372</v>
      </c>
    </row>
    <row r="129" spans="1:12" x14ac:dyDescent="0.2">
      <c r="A129" t="str">
        <f t="shared" si="3"/>
        <v>Constituents of List</v>
      </c>
      <c r="B129" t="s">
        <v>37</v>
      </c>
      <c r="C129" t="s">
        <v>1373</v>
      </c>
      <c r="D129" t="s">
        <v>1373</v>
      </c>
      <c r="E129" t="s">
        <v>1374</v>
      </c>
      <c r="F129" t="s">
        <v>1375</v>
      </c>
      <c r="G129" t="s">
        <v>1376</v>
      </c>
      <c r="H129" t="s">
        <v>1377</v>
      </c>
      <c r="I129" t="s">
        <v>1378</v>
      </c>
      <c r="J129" t="s">
        <v>1379</v>
      </c>
      <c r="K129" t="s">
        <v>1380</v>
      </c>
      <c r="L129" t="s">
        <v>1381</v>
      </c>
    </row>
    <row r="130" spans="1:12" x14ac:dyDescent="0.2">
      <c r="A130" t="str">
        <f t="shared" si="3"/>
        <v>CREDIT HEALTH PANEL SCORES</v>
      </c>
      <c r="B130" t="s">
        <v>52</v>
      </c>
      <c r="C130" t="s">
        <v>1382</v>
      </c>
      <c r="D130" t="s">
        <v>1382</v>
      </c>
      <c r="E130" t="s">
        <v>1383</v>
      </c>
      <c r="F130" t="s">
        <v>52</v>
      </c>
      <c r="G130" t="s">
        <v>541</v>
      </c>
      <c r="H130" t="s">
        <v>1384</v>
      </c>
      <c r="I130" t="s">
        <v>1385</v>
      </c>
      <c r="J130" t="s">
        <v>1386</v>
      </c>
      <c r="K130" t="s">
        <v>1387</v>
      </c>
      <c r="L130" t="s">
        <v>1388</v>
      </c>
    </row>
    <row r="131" spans="1:12" x14ac:dyDescent="0.2">
      <c r="A131" t="str">
        <f t="shared" si="3"/>
        <v>Company ID/Ticker</v>
      </c>
      <c r="B131" t="s">
        <v>53</v>
      </c>
      <c r="C131" t="s">
        <v>1389</v>
      </c>
      <c r="D131" t="s">
        <v>1390</v>
      </c>
      <c r="E131" t="s">
        <v>1391</v>
      </c>
      <c r="F131" t="s">
        <v>1392</v>
      </c>
      <c r="G131" t="s">
        <v>1393</v>
      </c>
      <c r="H131" t="s">
        <v>1394</v>
      </c>
      <c r="I131" t="s">
        <v>1395</v>
      </c>
      <c r="J131" t="s">
        <v>553</v>
      </c>
      <c r="K131" t="s">
        <v>1396</v>
      </c>
      <c r="L131" t="s">
        <v>1397</v>
      </c>
    </row>
    <row r="132" spans="1:12" x14ac:dyDescent="0.2">
      <c r="A132" t="str">
        <f t="shared" si="3"/>
        <v>All 3 Parameters are required</v>
      </c>
      <c r="B132" t="s">
        <v>55</v>
      </c>
      <c r="C132" t="s">
        <v>1398</v>
      </c>
      <c r="D132" t="s">
        <v>1399</v>
      </c>
      <c r="E132" t="s">
        <v>1400</v>
      </c>
      <c r="F132" t="s">
        <v>1401</v>
      </c>
      <c r="G132" t="s">
        <v>1402</v>
      </c>
      <c r="H132" t="s">
        <v>1403</v>
      </c>
      <c r="I132" t="s">
        <v>1404</v>
      </c>
      <c r="J132" t="s">
        <v>1405</v>
      </c>
      <c r="K132" t="s">
        <v>1406</v>
      </c>
      <c r="L132" t="s">
        <v>1407</v>
      </c>
    </row>
    <row r="133" spans="1:12" x14ac:dyDescent="0.2">
      <c r="A133" t="str">
        <f t="shared" si="3"/>
        <v>Available on Version 6.0 and above</v>
      </c>
      <c r="B133" t="s">
        <v>2</v>
      </c>
      <c r="C133" t="s">
        <v>1408</v>
      </c>
      <c r="D133" t="s">
        <v>1408</v>
      </c>
      <c r="E133" t="s">
        <v>1409</v>
      </c>
      <c r="F133" t="s">
        <v>1410</v>
      </c>
      <c r="G133" t="s">
        <v>1411</v>
      </c>
      <c r="H133" t="s">
        <v>1412</v>
      </c>
      <c r="I133" t="s">
        <v>1413</v>
      </c>
      <c r="J133" t="s">
        <v>1414</v>
      </c>
      <c r="K133" t="s">
        <v>1415</v>
      </c>
      <c r="L133" t="s">
        <v>1416</v>
      </c>
    </row>
    <row r="134" spans="1:12" x14ac:dyDescent="0.2">
      <c r="A134" t="str">
        <f t="shared" si="3"/>
        <v>Visible on Version 8.6 and above</v>
      </c>
      <c r="B134" t="s">
        <v>88</v>
      </c>
      <c r="C134" t="s">
        <v>1417</v>
      </c>
      <c r="D134" t="s">
        <v>1418</v>
      </c>
      <c r="E134" t="s">
        <v>1419</v>
      </c>
      <c r="F134" t="s">
        <v>1420</v>
      </c>
      <c r="G134" t="s">
        <v>1421</v>
      </c>
      <c r="H134" t="s">
        <v>1422</v>
      </c>
      <c r="I134" t="s">
        <v>1423</v>
      </c>
      <c r="J134" t="s">
        <v>1424</v>
      </c>
      <c r="K134" t="s">
        <v>1425</v>
      </c>
      <c r="L134" t="s">
        <v>1426</v>
      </c>
    </row>
    <row r="135" spans="1:12" x14ac:dyDescent="0.2">
      <c r="A135" t="str">
        <f t="shared" si="3"/>
        <v>Score Metrics</v>
      </c>
      <c r="B135" t="s">
        <v>60</v>
      </c>
      <c r="C135" t="s">
        <v>1427</v>
      </c>
      <c r="D135" t="s">
        <v>1428</v>
      </c>
      <c r="E135" t="s">
        <v>1429</v>
      </c>
      <c r="F135" t="s">
        <v>1430</v>
      </c>
      <c r="G135" t="s">
        <v>1431</v>
      </c>
      <c r="H135" t="s">
        <v>1432</v>
      </c>
      <c r="I135" t="s">
        <v>1433</v>
      </c>
      <c r="J135" t="s">
        <v>1434</v>
      </c>
      <c r="K135" t="s">
        <v>1435</v>
      </c>
      <c r="L135" t="s">
        <v>1436</v>
      </c>
    </row>
    <row r="136" spans="1:12" x14ac:dyDescent="0.2">
      <c r="A136" t="str">
        <f t="shared" si="3"/>
        <v>Total Debt/Total Liabilities Score</v>
      </c>
      <c r="B136" t="s">
        <v>75</v>
      </c>
      <c r="C136" t="s">
        <v>783</v>
      </c>
      <c r="D136" t="s">
        <v>784</v>
      </c>
      <c r="E136" t="s">
        <v>1437</v>
      </c>
      <c r="F136" t="s">
        <v>1438</v>
      </c>
      <c r="G136" t="s">
        <v>787</v>
      </c>
      <c r="H136" t="s">
        <v>1439</v>
      </c>
      <c r="I136" t="s">
        <v>789</v>
      </c>
      <c r="J136" t="s">
        <v>1440</v>
      </c>
      <c r="K136" t="s">
        <v>1441</v>
      </c>
      <c r="L136" t="s">
        <v>792</v>
      </c>
    </row>
    <row r="137" spans="1:12" x14ac:dyDescent="0.2">
      <c r="A137" t="str">
        <f t="shared" si="3"/>
        <v>Total Debt/Revenue Score</v>
      </c>
      <c r="B137" t="s">
        <v>76</v>
      </c>
      <c r="C137" t="s">
        <v>793</v>
      </c>
      <c r="D137" t="s">
        <v>794</v>
      </c>
      <c r="E137" t="s">
        <v>1442</v>
      </c>
      <c r="F137" t="s">
        <v>796</v>
      </c>
      <c r="G137" t="s">
        <v>797</v>
      </c>
      <c r="H137" t="s">
        <v>798</v>
      </c>
      <c r="I137" t="s">
        <v>799</v>
      </c>
      <c r="J137" t="s">
        <v>1443</v>
      </c>
      <c r="K137" t="s">
        <v>1444</v>
      </c>
      <c r="L137" t="s">
        <v>802</v>
      </c>
    </row>
    <row r="138" spans="1:12" x14ac:dyDescent="0.2">
      <c r="A138" t="str">
        <f t="shared" ref="A138:A154" si="4">INDEX($B138:$CW138,,$A$5)</f>
        <v>Total Debt to Capital Score</v>
      </c>
      <c r="B138" t="s">
        <v>77</v>
      </c>
      <c r="C138" t="s">
        <v>1445</v>
      </c>
      <c r="D138" t="s">
        <v>1446</v>
      </c>
      <c r="E138" t="s">
        <v>1447</v>
      </c>
      <c r="F138" t="s">
        <v>1448</v>
      </c>
      <c r="G138" t="s">
        <v>1449</v>
      </c>
      <c r="H138" t="s">
        <v>778</v>
      </c>
      <c r="I138" t="s">
        <v>1450</v>
      </c>
      <c r="J138" t="s">
        <v>1451</v>
      </c>
      <c r="K138" t="s">
        <v>1452</v>
      </c>
      <c r="L138" t="s">
        <v>1453</v>
      </c>
    </row>
    <row r="139" spans="1:12" x14ac:dyDescent="0.2">
      <c r="A139" t="str">
        <f t="shared" si="4"/>
        <v>FFO to Total Debt Score</v>
      </c>
      <c r="B139" t="s">
        <v>79</v>
      </c>
      <c r="C139" t="s">
        <v>1454</v>
      </c>
      <c r="D139" t="s">
        <v>1455</v>
      </c>
      <c r="E139" t="s">
        <v>1456</v>
      </c>
      <c r="F139" t="s">
        <v>1457</v>
      </c>
      <c r="G139" t="s">
        <v>1458</v>
      </c>
      <c r="H139" t="s">
        <v>758</v>
      </c>
      <c r="I139" t="s">
        <v>1459</v>
      </c>
      <c r="J139" t="s">
        <v>1460</v>
      </c>
      <c r="K139" t="s">
        <v>761</v>
      </c>
      <c r="L139" t="s">
        <v>1461</v>
      </c>
    </row>
    <row r="140" spans="1:12" x14ac:dyDescent="0.2">
      <c r="A140" t="str">
        <f t="shared" si="4"/>
        <v>Net Debt/EBITDA Score</v>
      </c>
      <c r="B140" t="s">
        <v>81</v>
      </c>
      <c r="C140" t="s">
        <v>763</v>
      </c>
      <c r="D140" t="s">
        <v>764</v>
      </c>
      <c r="E140" t="s">
        <v>1462</v>
      </c>
      <c r="F140" t="s">
        <v>766</v>
      </c>
      <c r="G140" t="s">
        <v>767</v>
      </c>
      <c r="H140" t="s">
        <v>768</v>
      </c>
      <c r="I140" t="s">
        <v>769</v>
      </c>
      <c r="J140" t="s">
        <v>1463</v>
      </c>
      <c r="K140" t="s">
        <v>771</v>
      </c>
      <c r="L140" t="s">
        <v>772</v>
      </c>
    </row>
    <row r="141" spans="1:12" x14ac:dyDescent="0.2">
      <c r="A141" t="str">
        <f t="shared" si="4"/>
        <v>(FFO + Cash) to Short Term Debt Score</v>
      </c>
      <c r="B141" t="s">
        <v>83</v>
      </c>
      <c r="C141" t="s">
        <v>1464</v>
      </c>
      <c r="D141" t="s">
        <v>1465</v>
      </c>
      <c r="E141" t="s">
        <v>1466</v>
      </c>
      <c r="F141" t="s">
        <v>1467</v>
      </c>
      <c r="G141" t="s">
        <v>1468</v>
      </c>
      <c r="H141" t="s">
        <v>808</v>
      </c>
      <c r="I141" t="s">
        <v>1469</v>
      </c>
      <c r="J141" t="s">
        <v>1470</v>
      </c>
      <c r="K141" t="s">
        <v>1471</v>
      </c>
      <c r="L141" t="s">
        <v>812</v>
      </c>
    </row>
    <row r="142" spans="1:12" x14ac:dyDescent="0.2">
      <c r="A142" t="str">
        <f t="shared" si="4"/>
        <v>FFO to Gross Profit Score</v>
      </c>
      <c r="B142" t="s">
        <v>84</v>
      </c>
      <c r="C142" t="s">
        <v>1472</v>
      </c>
      <c r="D142" t="s">
        <v>1473</v>
      </c>
      <c r="E142" t="s">
        <v>815</v>
      </c>
      <c r="F142" t="s">
        <v>1474</v>
      </c>
      <c r="G142" t="s">
        <v>1475</v>
      </c>
      <c r="H142" t="s">
        <v>818</v>
      </c>
      <c r="I142" t="s">
        <v>1476</v>
      </c>
      <c r="J142" t="s">
        <v>1477</v>
      </c>
      <c r="K142" t="s">
        <v>1478</v>
      </c>
      <c r="L142" t="s">
        <v>1479</v>
      </c>
    </row>
    <row r="143" spans="1:12" x14ac:dyDescent="0.2">
      <c r="A143" t="str">
        <f t="shared" si="4"/>
        <v>Top</v>
      </c>
      <c r="B143" t="s">
        <v>182</v>
      </c>
      <c r="C143" t="s">
        <v>326</v>
      </c>
      <c r="D143" t="s">
        <v>327</v>
      </c>
      <c r="E143" t="s">
        <v>328</v>
      </c>
      <c r="F143" t="s">
        <v>182</v>
      </c>
      <c r="G143" t="s">
        <v>329</v>
      </c>
      <c r="H143" t="s">
        <v>330</v>
      </c>
      <c r="I143" t="s">
        <v>331</v>
      </c>
      <c r="J143" t="s">
        <v>332</v>
      </c>
      <c r="K143" t="s">
        <v>333</v>
      </c>
      <c r="L143" t="s">
        <v>1480</v>
      </c>
    </row>
    <row r="144" spans="1:12" x14ac:dyDescent="0.2">
      <c r="A144" t="str">
        <f t="shared" si="4"/>
        <v>Above Average</v>
      </c>
      <c r="B144" t="s">
        <v>183</v>
      </c>
      <c r="C144" t="s">
        <v>1481</v>
      </c>
      <c r="D144" t="s">
        <v>1482</v>
      </c>
      <c r="E144" t="s">
        <v>1483</v>
      </c>
      <c r="F144" t="s">
        <v>1484</v>
      </c>
      <c r="G144" t="s">
        <v>1485</v>
      </c>
      <c r="H144" t="s">
        <v>1486</v>
      </c>
      <c r="I144" t="s">
        <v>1487</v>
      </c>
      <c r="J144" t="s">
        <v>1488</v>
      </c>
      <c r="K144" t="s">
        <v>1489</v>
      </c>
      <c r="L144" t="s">
        <v>1490</v>
      </c>
    </row>
    <row r="145" spans="1:12" x14ac:dyDescent="0.2">
      <c r="A145" t="str">
        <f t="shared" si="4"/>
        <v>Below Average</v>
      </c>
      <c r="B145" t="s">
        <v>184</v>
      </c>
      <c r="C145" t="s">
        <v>1491</v>
      </c>
      <c r="D145" t="s">
        <v>1492</v>
      </c>
      <c r="E145" t="s">
        <v>1493</v>
      </c>
      <c r="F145" t="s">
        <v>1494</v>
      </c>
      <c r="G145" t="s">
        <v>1495</v>
      </c>
      <c r="H145" t="s">
        <v>1496</v>
      </c>
      <c r="I145" t="s">
        <v>1497</v>
      </c>
      <c r="J145" t="s">
        <v>1498</v>
      </c>
      <c r="K145" t="s">
        <v>1499</v>
      </c>
      <c r="L145" t="s">
        <v>1500</v>
      </c>
    </row>
    <row r="146" spans="1:12" x14ac:dyDescent="0.2">
      <c r="A146" t="str">
        <f t="shared" si="4"/>
        <v>Bottom</v>
      </c>
      <c r="B146" t="s">
        <v>185</v>
      </c>
      <c r="C146" t="s">
        <v>334</v>
      </c>
      <c r="D146" t="s">
        <v>334</v>
      </c>
      <c r="E146" t="s">
        <v>335</v>
      </c>
      <c r="F146" t="s">
        <v>336</v>
      </c>
      <c r="G146" t="s">
        <v>337</v>
      </c>
      <c r="H146" t="s">
        <v>338</v>
      </c>
      <c r="I146" t="s">
        <v>339</v>
      </c>
      <c r="J146" t="s">
        <v>340</v>
      </c>
      <c r="K146" t="s">
        <v>341</v>
      </c>
      <c r="L146" t="s">
        <v>1501</v>
      </c>
    </row>
    <row r="147" spans="1:12" x14ac:dyDescent="0.2">
      <c r="A147" t="str">
        <f t="shared" si="4"/>
        <v>Name</v>
      </c>
      <c r="B147" t="s">
        <v>149</v>
      </c>
      <c r="C147" t="s">
        <v>294</v>
      </c>
      <c r="D147" t="s">
        <v>295</v>
      </c>
      <c r="E147" t="s">
        <v>296</v>
      </c>
      <c r="F147" t="s">
        <v>149</v>
      </c>
      <c r="G147" t="s">
        <v>297</v>
      </c>
      <c r="H147" t="s">
        <v>298</v>
      </c>
      <c r="I147" t="s">
        <v>299</v>
      </c>
      <c r="J147" t="s">
        <v>300</v>
      </c>
      <c r="K147" t="s">
        <v>301</v>
      </c>
      <c r="L147" t="s">
        <v>297</v>
      </c>
    </row>
    <row r="148" spans="1:12" x14ac:dyDescent="0.2">
      <c r="A148" t="str">
        <f t="shared" si="4"/>
        <v>ID</v>
      </c>
      <c r="B148" t="s">
        <v>148</v>
      </c>
      <c r="C148" t="s">
        <v>148</v>
      </c>
      <c r="D148" t="s">
        <v>148</v>
      </c>
      <c r="E148" t="s">
        <v>148</v>
      </c>
      <c r="F148" t="s">
        <v>148</v>
      </c>
      <c r="G148" t="s">
        <v>292</v>
      </c>
      <c r="H148" t="s">
        <v>148</v>
      </c>
      <c r="I148" t="s">
        <v>148</v>
      </c>
      <c r="J148" t="s">
        <v>293</v>
      </c>
      <c r="K148" t="s">
        <v>148</v>
      </c>
      <c r="L148" t="s">
        <v>148</v>
      </c>
    </row>
    <row r="149" spans="1:12" x14ac:dyDescent="0.2">
      <c r="A149" t="str">
        <f t="shared" si="4"/>
        <v>Total Rev</v>
      </c>
      <c r="B149" t="s">
        <v>189</v>
      </c>
      <c r="C149" s="60" t="s">
        <v>491</v>
      </c>
      <c r="D149" s="60" t="s">
        <v>492</v>
      </c>
      <c r="E149" s="60" t="s">
        <v>493</v>
      </c>
      <c r="F149" s="60" t="s">
        <v>494</v>
      </c>
      <c r="G149" s="60" t="s">
        <v>495</v>
      </c>
      <c r="H149" s="60" t="s">
        <v>306</v>
      </c>
      <c r="I149" s="60" t="s">
        <v>496</v>
      </c>
      <c r="J149" s="60" t="s">
        <v>497</v>
      </c>
      <c r="K149" s="60" t="s">
        <v>498</v>
      </c>
      <c r="L149" s="60" t="s">
        <v>499</v>
      </c>
    </row>
    <row r="150" spans="1:12" x14ac:dyDescent="0.2">
      <c r="A150" t="str">
        <f t="shared" si="4"/>
        <v>Input ID in cell to Left</v>
      </c>
      <c r="B150" t="s">
        <v>352</v>
      </c>
      <c r="C150" t="s">
        <v>1502</v>
      </c>
      <c r="D150" t="s">
        <v>1503</v>
      </c>
      <c r="E150" t="s">
        <v>1504</v>
      </c>
      <c r="F150" t="s">
        <v>1505</v>
      </c>
      <c r="G150" t="s">
        <v>1506</v>
      </c>
      <c r="H150" t="s">
        <v>1507</v>
      </c>
      <c r="I150" t="s">
        <v>1508</v>
      </c>
      <c r="J150" t="s">
        <v>1509</v>
      </c>
      <c r="K150" t="s">
        <v>1510</v>
      </c>
      <c r="L150" t="s">
        <v>1511</v>
      </c>
    </row>
    <row r="151" spans="1:12" x14ac:dyDescent="0.2">
      <c r="A151" t="str">
        <f t="shared" si="4"/>
        <v>Avg</v>
      </c>
      <c r="B151" t="s">
        <v>186</v>
      </c>
      <c r="C151" t="s">
        <v>1512</v>
      </c>
      <c r="D151" t="s">
        <v>1512</v>
      </c>
      <c r="E151" t="s">
        <v>1513</v>
      </c>
      <c r="F151" t="s">
        <v>1514</v>
      </c>
      <c r="G151" t="s">
        <v>187</v>
      </c>
      <c r="H151" t="s">
        <v>1515</v>
      </c>
      <c r="I151" t="s">
        <v>1516</v>
      </c>
      <c r="J151" t="s">
        <v>316</v>
      </c>
      <c r="K151" t="s">
        <v>317</v>
      </c>
      <c r="L151" t="s">
        <v>318</v>
      </c>
    </row>
    <row r="152" spans="1:12" x14ac:dyDescent="0.2">
      <c r="A152" t="str">
        <f t="shared" si="4"/>
        <v>Med</v>
      </c>
      <c r="B152" t="s">
        <v>187</v>
      </c>
      <c r="C152" t="s">
        <v>319</v>
      </c>
      <c r="D152" t="s">
        <v>320</v>
      </c>
      <c r="E152" t="s">
        <v>321</v>
      </c>
      <c r="F152" t="s">
        <v>124</v>
      </c>
      <c r="G152" t="s">
        <v>187</v>
      </c>
      <c r="H152" t="s">
        <v>323</v>
      </c>
      <c r="I152" t="s">
        <v>1517</v>
      </c>
      <c r="J152" t="s">
        <v>322</v>
      </c>
      <c r="K152" t="s">
        <v>1518</v>
      </c>
      <c r="L152" t="s">
        <v>322</v>
      </c>
    </row>
    <row r="153" spans="1:12" x14ac:dyDescent="0.2">
      <c r="A153" t="str">
        <f t="shared" si="4"/>
        <v>Max</v>
      </c>
      <c r="B153" s="62" t="s">
        <v>188</v>
      </c>
      <c r="C153" t="s">
        <v>342</v>
      </c>
      <c r="D153" t="s">
        <v>342</v>
      </c>
      <c r="E153" t="s">
        <v>188</v>
      </c>
      <c r="F153" t="s">
        <v>188</v>
      </c>
      <c r="G153" t="s">
        <v>188</v>
      </c>
      <c r="H153" t="s">
        <v>343</v>
      </c>
      <c r="I153" t="s">
        <v>344</v>
      </c>
      <c r="J153" t="s">
        <v>188</v>
      </c>
      <c r="K153" t="s">
        <v>333</v>
      </c>
      <c r="L153" t="s">
        <v>345</v>
      </c>
    </row>
    <row r="154" spans="1:12" x14ac:dyDescent="0.2">
      <c r="A154" t="str">
        <f t="shared" si="4"/>
        <v>Min</v>
      </c>
      <c r="B154" s="62" t="s">
        <v>128</v>
      </c>
      <c r="C154" t="s">
        <v>346</v>
      </c>
      <c r="D154" t="s">
        <v>346</v>
      </c>
      <c r="E154" t="s">
        <v>122</v>
      </c>
      <c r="F154" t="s">
        <v>128</v>
      </c>
      <c r="G154" t="s">
        <v>128</v>
      </c>
      <c r="H154" t="s">
        <v>347</v>
      </c>
      <c r="I154" t="s">
        <v>348</v>
      </c>
      <c r="J154" t="s">
        <v>349</v>
      </c>
      <c r="K154" t="s">
        <v>350</v>
      </c>
      <c r="L154" t="s">
        <v>351</v>
      </c>
    </row>
    <row r="157" spans="1:12" x14ac:dyDescent="0.2">
      <c r="B157" s="62"/>
    </row>
    <row r="158" spans="1:12" x14ac:dyDescent="0.2">
      <c r="B158" s="62"/>
    </row>
    <row r="159" spans="1:12" x14ac:dyDescent="0.2">
      <c r="B159" s="62"/>
    </row>
    <row r="160" spans="1:12" x14ac:dyDescent="0.2">
      <c r="B160" s="62"/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6DB144E0973F418B75E4D639D2B9D1" ma:contentTypeVersion="16" ma:contentTypeDescription="Create a new document." ma:contentTypeScope="" ma:versionID="ae0d850d151c4b033fe07dbf26870d6e">
  <xsd:schema xmlns:xsd="http://www.w3.org/2001/XMLSchema" xmlns:xs="http://www.w3.org/2001/XMLSchema" xmlns:p="http://schemas.microsoft.com/office/2006/metadata/properties" xmlns:ns2="3565bc48-bf50-47da-86e1-81edc9dce538" xmlns:ns3="a86edf2a-ba2c-49c1-b61a-e48b09c0d48a" targetNamespace="http://schemas.microsoft.com/office/2006/metadata/properties" ma:root="true" ma:fieldsID="b613c4f64d83610b06836b58aabbe9f0" ns2:_="" ns3:_="">
    <xsd:import namespace="3565bc48-bf50-47da-86e1-81edc9dce538"/>
    <xsd:import namespace="a86edf2a-ba2c-49c1-b61a-e48b09c0d4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Numb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5bc48-bf50-47da-86e1-81edc9dce5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c31340b-15d4-4a27-944b-910fdbdd5b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Number" ma:index="21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edf2a-ba2c-49c1-b61a-e48b09c0d4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29d8b00-afe5-4046-9bc0-2e125278a2ab}" ma:internalName="TaxCatchAll" ma:showField="CatchAllData" ma:web="a86edf2a-ba2c-49c1-b61a-e48b09c0d4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6edf2a-ba2c-49c1-b61a-e48b09c0d48a" xsi:nil="true"/>
    <Number xmlns="3565bc48-bf50-47da-86e1-81edc9dce538" xsi:nil="true"/>
    <lcf76f155ced4ddcb4097134ff3c332f xmlns="3565bc48-bf50-47da-86e1-81edc9dce5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0BA3E4-85C7-41E0-8223-24FEF7BCA045}"/>
</file>

<file path=customXml/itemProps2.xml><?xml version="1.0" encoding="utf-8"?>
<ds:datastoreItem xmlns:ds="http://schemas.openxmlformats.org/officeDocument/2006/customXml" ds:itemID="{84503ABF-08FE-4F48-809D-779DD3D4CC22}"/>
</file>

<file path=customXml/itemProps3.xml><?xml version="1.0" encoding="utf-8"?>
<ds:datastoreItem xmlns:ds="http://schemas.openxmlformats.org/officeDocument/2006/customXml" ds:itemID="{C6321B5B-1B2B-48AC-B60B-75820FFFE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Scores</vt:lpstr>
      <vt:lpstr>Constituent Scores</vt:lpstr>
      <vt:lpstr>Constituent Financials</vt:lpstr>
      <vt:lpstr>CHP Aggregates</vt:lpstr>
      <vt:lpstr>CHP Scores</vt:lpstr>
      <vt:lpstr>Language Index</vt:lpstr>
      <vt:lpstr>'Constituent Financials'!Print_Area</vt:lpstr>
      <vt:lpstr>'Constituent Scores'!Print_Area</vt:lpstr>
      <vt:lpstr>Scores!Print_Area</vt:lpstr>
    </vt:vector>
  </TitlesOfParts>
  <Company>Capital IQ,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klafrance</dc:creator>
  <cp:lastModifiedBy>John Schumacher</cp:lastModifiedBy>
  <cp:lastPrinted>2022-04-05T15:49:46Z</cp:lastPrinted>
  <dcterms:created xsi:type="dcterms:W3CDTF">2012-04-05T17:17:57Z</dcterms:created>
  <dcterms:modified xsi:type="dcterms:W3CDTF">2025-12-18T00:23:46Z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{14C5DE90-ECDC-4C3A-88BE-EF410CA4FCEE}</vt:lpwstr>
  </property>
  <property fmtid="{D5CDD505-2E9C-101B-9397-08002B2CF9AE}" pid="3" name="ContentTypeId">
    <vt:lpwstr>0x010100516DB144E0973F418B75E4D639D2B9D1</vt:lpwstr>
  </property>
</Properties>
</file>